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7" documentId="8_{5FC799B6-D9DE-4F7B-BA09-88C4CC8295AC}" xr6:coauthVersionLast="47" xr6:coauthVersionMax="47" xr10:uidLastSave="{5C2F7FBC-A428-45FF-8ACE-0F14E243A3DE}"/>
  <bookViews>
    <workbookView xWindow="53652" yWindow="-108" windowWidth="30936" windowHeight="16776"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Doklady!$A$106:$K$1745</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 i="1" l="1"/>
  <c r="I69" i="1"/>
  <c r="N69" i="1" s="1"/>
  <c r="J69" i="1"/>
  <c r="B69" i="1"/>
  <c r="M69" i="1" s="1"/>
  <c r="I218" i="1"/>
  <c r="N218" i="1" s="1"/>
  <c r="J218" i="1"/>
  <c r="L218" i="1"/>
  <c r="B218" i="1"/>
  <c r="M218" i="1" s="1"/>
  <c r="J17" i="1"/>
  <c r="J18" i="1"/>
  <c r="J20" i="1"/>
  <c r="J21" i="1"/>
  <c r="J22" i="1"/>
  <c r="J23" i="1"/>
  <c r="J24" i="1"/>
  <c r="J25" i="1"/>
  <c r="J26"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1" i="1"/>
  <c r="J572" i="1"/>
  <c r="J573" i="1"/>
  <c r="J574" i="1"/>
  <c r="J575" i="1"/>
  <c r="J576" i="1"/>
  <c r="J577" i="1"/>
  <c r="J578" i="1"/>
  <c r="J579"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580" i="1"/>
  <c r="J27" i="1"/>
  <c r="J19" i="1"/>
  <c r="J2" i="1"/>
  <c r="J570" i="1"/>
  <c r="J3" i="1"/>
  <c r="J4" i="1"/>
  <c r="L521" i="1"/>
  <c r="I521" i="1"/>
  <c r="N521" i="1" s="1"/>
  <c r="B521" i="1"/>
  <c r="M521" i="1" s="1"/>
  <c r="R135" i="2"/>
  <c r="P2" i="11"/>
  <c r="N2" i="11" s="1"/>
  <c r="P3" i="11"/>
  <c r="N3" i="11" s="1"/>
  <c r="P4" i="11"/>
  <c r="N4" i="11" s="1"/>
  <c r="P5" i="11"/>
  <c r="N5" i="11" s="1"/>
  <c r="P6" i="11"/>
  <c r="N6" i="11" s="1"/>
  <c r="P7" i="11"/>
  <c r="P8" i="11"/>
  <c r="P9" i="11"/>
  <c r="P10" i="11"/>
  <c r="N10" i="11" s="1"/>
  <c r="P11" i="11"/>
  <c r="P12" i="11"/>
  <c r="N12" i="11" s="1"/>
  <c r="P13" i="11"/>
  <c r="N13" i="11" s="1"/>
  <c r="P1" i="11"/>
  <c r="N1" i="11" s="1"/>
  <c r="C3" i="9"/>
  <c r="J5" i="1"/>
  <c r="J6" i="1"/>
  <c r="J7" i="1"/>
  <c r="J8" i="1"/>
  <c r="J9" i="1"/>
  <c r="J10" i="1"/>
  <c r="J11" i="1"/>
  <c r="J12" i="1"/>
  <c r="J13" i="1"/>
  <c r="J14" i="1"/>
  <c r="J15" i="1"/>
  <c r="J16" i="1"/>
  <c r="I43" i="1"/>
  <c r="N43" i="1" s="1"/>
  <c r="I44" i="1"/>
  <c r="N44" i="1" s="1"/>
  <c r="I45" i="1"/>
  <c r="N45" i="1" s="1"/>
  <c r="I46" i="1"/>
  <c r="N46" i="1" s="1"/>
  <c r="I47" i="1"/>
  <c r="N47" i="1" s="1"/>
  <c r="I48" i="1"/>
  <c r="N48" i="1" s="1"/>
  <c r="I49" i="1"/>
  <c r="N49" i="1" s="1"/>
  <c r="I79" i="1"/>
  <c r="N79" i="1" s="1"/>
  <c r="I80" i="1"/>
  <c r="N80" i="1" s="1"/>
  <c r="I81" i="1"/>
  <c r="N81" i="1" s="1"/>
  <c r="I82" i="1"/>
  <c r="N82" i="1" s="1"/>
  <c r="I83" i="1"/>
  <c r="N83" i="1"/>
  <c r="I84" i="1"/>
  <c r="N84" i="1" s="1"/>
  <c r="I85" i="1"/>
  <c r="N85" i="1" s="1"/>
  <c r="I86" i="1"/>
  <c r="N86" i="1" s="1"/>
  <c r="I87" i="1"/>
  <c r="N87" i="1" s="1"/>
  <c r="I97" i="1"/>
  <c r="N97" i="1" s="1"/>
  <c r="I106" i="1"/>
  <c r="N106" i="1" s="1"/>
  <c r="I118" i="1"/>
  <c r="N118" i="1" s="1"/>
  <c r="I119" i="1"/>
  <c r="N119" i="1" s="1"/>
  <c r="I120" i="1"/>
  <c r="N120" i="1" s="1"/>
  <c r="I121" i="1"/>
  <c r="N121" i="1" s="1"/>
  <c r="I122" i="1"/>
  <c r="N122" i="1" s="1"/>
  <c r="I123" i="1"/>
  <c r="N123" i="1" s="1"/>
  <c r="I124" i="1"/>
  <c r="N124" i="1" s="1"/>
  <c r="I125" i="1"/>
  <c r="N125" i="1" s="1"/>
  <c r="I133" i="1"/>
  <c r="N133" i="1" s="1"/>
  <c r="I134" i="1"/>
  <c r="N134" i="1" s="1"/>
  <c r="I140" i="1"/>
  <c r="N140" i="1" s="1"/>
  <c r="I146" i="1"/>
  <c r="N146" i="1" s="1"/>
  <c r="I147" i="1"/>
  <c r="N147" i="1" s="1"/>
  <c r="I148" i="1"/>
  <c r="N148" i="1"/>
  <c r="I149" i="1"/>
  <c r="N149" i="1" s="1"/>
  <c r="I150" i="1"/>
  <c r="N150" i="1" s="1"/>
  <c r="I151" i="1"/>
  <c r="N151" i="1" s="1"/>
  <c r="I152" i="1"/>
  <c r="N152" i="1" s="1"/>
  <c r="I154" i="1"/>
  <c r="N154" i="1" s="1"/>
  <c r="I153" i="1"/>
  <c r="N153" i="1" s="1"/>
  <c r="I155" i="1"/>
  <c r="N155" i="1" s="1"/>
  <c r="I156" i="1"/>
  <c r="N156" i="1" s="1"/>
  <c r="I157" i="1"/>
  <c r="N157" i="1" s="1"/>
  <c r="I158" i="1"/>
  <c r="N158" i="1" s="1"/>
  <c r="I159" i="1"/>
  <c r="N159" i="1" s="1"/>
  <c r="I160" i="1"/>
  <c r="N160" i="1"/>
  <c r="I161" i="1"/>
  <c r="N161" i="1" s="1"/>
  <c r="I184" i="1"/>
  <c r="N184" i="1" s="1"/>
  <c r="I185" i="1"/>
  <c r="N185" i="1" s="1"/>
  <c r="I186" i="1"/>
  <c r="N186" i="1" s="1"/>
  <c r="I193" i="1"/>
  <c r="N193" i="1" s="1"/>
  <c r="I194" i="1"/>
  <c r="N194" i="1" s="1"/>
  <c r="I195" i="1"/>
  <c r="N195" i="1" s="1"/>
  <c r="I216" i="1"/>
  <c r="N216" i="1" s="1"/>
  <c r="I228" i="1"/>
  <c r="N228" i="1" s="1"/>
  <c r="I229" i="1"/>
  <c r="N229" i="1" s="1"/>
  <c r="I230" i="1"/>
  <c r="N230" i="1" s="1"/>
  <c r="I232" i="1"/>
  <c r="N232" i="1" s="1"/>
  <c r="I231" i="1"/>
  <c r="N231" i="1" s="1"/>
  <c r="I234" i="1"/>
  <c r="N234" i="1" s="1"/>
  <c r="I233" i="1"/>
  <c r="N233" i="1" s="1"/>
  <c r="I235" i="1"/>
  <c r="N235" i="1" s="1"/>
  <c r="I236" i="1"/>
  <c r="N236" i="1" s="1"/>
  <c r="I237" i="1"/>
  <c r="N237" i="1" s="1"/>
  <c r="I238" i="1"/>
  <c r="N238" i="1" s="1"/>
  <c r="I239" i="1"/>
  <c r="N239" i="1" s="1"/>
  <c r="I362" i="1"/>
  <c r="N362" i="1" s="1"/>
  <c r="I363" i="1"/>
  <c r="N363" i="1" s="1"/>
  <c r="I364" i="1"/>
  <c r="N364" i="1" s="1"/>
  <c r="I365" i="1"/>
  <c r="N365" i="1" s="1"/>
  <c r="I378" i="1"/>
  <c r="N378" i="1" s="1"/>
  <c r="I381" i="1"/>
  <c r="N381" i="1" s="1"/>
  <c r="I382" i="1"/>
  <c r="N382" i="1" s="1"/>
  <c r="I383" i="1"/>
  <c r="N383" i="1" s="1"/>
  <c r="I393" i="1"/>
  <c r="N393" i="1" s="1"/>
  <c r="I394" i="1"/>
  <c r="N394" i="1" s="1"/>
  <c r="I395" i="1"/>
  <c r="N395" i="1" s="1"/>
  <c r="I397" i="1"/>
  <c r="N397" i="1" s="1"/>
  <c r="I396" i="1"/>
  <c r="N396" i="1" s="1"/>
  <c r="I404" i="1"/>
  <c r="N404" i="1" s="1"/>
  <c r="I405" i="1"/>
  <c r="N405" i="1"/>
  <c r="I408" i="1"/>
  <c r="N408" i="1" s="1"/>
  <c r="I409" i="1"/>
  <c r="N409" i="1" s="1"/>
  <c r="I415" i="1"/>
  <c r="I416" i="1"/>
  <c r="I422" i="1"/>
  <c r="I425" i="1"/>
  <c r="I426" i="1"/>
  <c r="I427" i="1"/>
  <c r="I428" i="1"/>
  <c r="I440" i="1"/>
  <c r="I441" i="1"/>
  <c r="N441" i="1" s="1"/>
  <c r="I442" i="1"/>
  <c r="N442" i="1" s="1"/>
  <c r="I443" i="1"/>
  <c r="N443" i="1" s="1"/>
  <c r="I444" i="1"/>
  <c r="N444" i="1" s="1"/>
  <c r="I445" i="1"/>
  <c r="N445" i="1" s="1"/>
  <c r="I446" i="1"/>
  <c r="N446" i="1" s="1"/>
  <c r="I447" i="1"/>
  <c r="N447" i="1" s="1"/>
  <c r="I456" i="1"/>
  <c r="N456" i="1" s="1"/>
  <c r="I458" i="1"/>
  <c r="N458" i="1" s="1"/>
  <c r="I457" i="1"/>
  <c r="N457" i="1" s="1"/>
  <c r="I459" i="1"/>
  <c r="N459" i="1" s="1"/>
  <c r="I460" i="1"/>
  <c r="N460" i="1" s="1"/>
  <c r="I461" i="1"/>
  <c r="N461" i="1" s="1"/>
  <c r="I462" i="1"/>
  <c r="N462" i="1" s="1"/>
  <c r="I463" i="1"/>
  <c r="N463" i="1" s="1"/>
  <c r="I464" i="1"/>
  <c r="N464" i="1" s="1"/>
  <c r="I465" i="1"/>
  <c r="N465" i="1" s="1"/>
  <c r="I466" i="1"/>
  <c r="N466" i="1"/>
  <c r="I467" i="1"/>
  <c r="N467" i="1" s="1"/>
  <c r="I468" i="1"/>
  <c r="N468" i="1" s="1"/>
  <c r="I484" i="1"/>
  <c r="N484" i="1" s="1"/>
  <c r="I494" i="1"/>
  <c r="N494" i="1" s="1"/>
  <c r="I500" i="1"/>
  <c r="N500" i="1" s="1"/>
  <c r="I505" i="1"/>
  <c r="N505" i="1" s="1"/>
  <c r="I526" i="1"/>
  <c r="N526" i="1" s="1"/>
  <c r="I539" i="1"/>
  <c r="N539" i="1" s="1"/>
  <c r="I540" i="1"/>
  <c r="N540" i="1" s="1"/>
  <c r="I541" i="1"/>
  <c r="N541" i="1" s="1"/>
  <c r="I542" i="1"/>
  <c r="N542" i="1" s="1"/>
  <c r="I543" i="1"/>
  <c r="N543" i="1"/>
  <c r="I544" i="1"/>
  <c r="N544" i="1" s="1"/>
  <c r="I550" i="1"/>
  <c r="N550" i="1" s="1"/>
  <c r="I553" i="1"/>
  <c r="N553" i="1" s="1"/>
  <c r="I554" i="1"/>
  <c r="N554" i="1" s="1"/>
  <c r="I555" i="1"/>
  <c r="N555" i="1" s="1"/>
  <c r="I556" i="1"/>
  <c r="N556" i="1" s="1"/>
  <c r="I557" i="1"/>
  <c r="N557" i="1" s="1"/>
  <c r="I558" i="1"/>
  <c r="N558" i="1" s="1"/>
  <c r="I566" i="1"/>
  <c r="N566" i="1" s="1"/>
  <c r="I567" i="1"/>
  <c r="N567" i="1" s="1"/>
  <c r="I568" i="1"/>
  <c r="N568" i="1" s="1"/>
  <c r="I606" i="1"/>
  <c r="N606" i="1" s="1"/>
  <c r="I607" i="1"/>
  <c r="N607" i="1" s="1"/>
  <c r="I23" i="1"/>
  <c r="N23" i="1" s="1"/>
  <c r="I31" i="1"/>
  <c r="N31" i="1" s="1"/>
  <c r="I89" i="1"/>
  <c r="N89" i="1" s="1"/>
  <c r="I90" i="1"/>
  <c r="N90" i="1" s="1"/>
  <c r="I94" i="1"/>
  <c r="N94" i="1" s="1"/>
  <c r="I111" i="1"/>
  <c r="N111" i="1" s="1"/>
  <c r="I168" i="1"/>
  <c r="N168" i="1"/>
  <c r="I18" i="1"/>
  <c r="N18" i="1" s="1"/>
  <c r="I371" i="1"/>
  <c r="N371" i="1" s="1"/>
  <c r="I482" i="1"/>
  <c r="N482" i="1" s="1"/>
  <c r="I537" i="1"/>
  <c r="N537" i="1" s="1"/>
  <c r="I25" i="1"/>
  <c r="N25" i="1" s="1"/>
  <c r="I63" i="1"/>
  <c r="N63" i="1" s="1"/>
  <c r="I163" i="1"/>
  <c r="N163" i="1" s="1"/>
  <c r="I164" i="1"/>
  <c r="N164" i="1" s="1"/>
  <c r="I272" i="1"/>
  <c r="N272" i="1" s="1"/>
  <c r="I296" i="1"/>
  <c r="N296" i="1" s="1"/>
  <c r="I486" i="1"/>
  <c r="N486" i="1" s="1"/>
  <c r="I495" i="1"/>
  <c r="N495" i="1"/>
  <c r="I37" i="1"/>
  <c r="N37" i="1" s="1"/>
  <c r="I93" i="1"/>
  <c r="N93" i="1" s="1"/>
  <c r="I102" i="1"/>
  <c r="N102" i="1" s="1"/>
  <c r="I107" i="1"/>
  <c r="N107" i="1" s="1"/>
  <c r="I113" i="1"/>
  <c r="N113" i="1" s="1"/>
  <c r="I115" i="1"/>
  <c r="N115" i="1" s="1"/>
  <c r="I165" i="1"/>
  <c r="N165" i="1" s="1"/>
  <c r="I167" i="1"/>
  <c r="N167" i="1" s="1"/>
  <c r="I176" i="1"/>
  <c r="N176" i="1" s="1"/>
  <c r="I179" i="1"/>
  <c r="N179" i="1" s="1"/>
  <c r="I200" i="1"/>
  <c r="N200" i="1" s="1"/>
  <c r="I202" i="1"/>
  <c r="N202" i="1" s="1"/>
  <c r="I208" i="1"/>
  <c r="N208" i="1" s="1"/>
  <c r="I210" i="1"/>
  <c r="N210" i="1"/>
  <c r="I212" i="1"/>
  <c r="N212" i="1" s="1"/>
  <c r="I259" i="1"/>
  <c r="N259" i="1" s="1"/>
  <c r="I270" i="1"/>
  <c r="N270" i="1" s="1"/>
  <c r="I271" i="1"/>
  <c r="N271" i="1" s="1"/>
  <c r="I277" i="1"/>
  <c r="N277" i="1" s="1"/>
  <c r="I519" i="1"/>
  <c r="N519" i="1" s="1"/>
  <c r="I536" i="1"/>
  <c r="N536" i="1" s="1"/>
  <c r="I561" i="1"/>
  <c r="N561" i="1" s="1"/>
  <c r="I563" i="1"/>
  <c r="N563" i="1" s="1"/>
  <c r="I569" i="1"/>
  <c r="N569" i="1" s="1"/>
  <c r="I585" i="1"/>
  <c r="N585" i="1" s="1"/>
  <c r="I592" i="1"/>
  <c r="N592" i="1" s="1"/>
  <c r="I594" i="1"/>
  <c r="N594" i="1" s="1"/>
  <c r="I71" i="1"/>
  <c r="N71" i="1" s="1"/>
  <c r="I92" i="1"/>
  <c r="N92" i="1" s="1"/>
  <c r="I117" i="1"/>
  <c r="N117" i="1" s="1"/>
  <c r="I523" i="1"/>
  <c r="N523" i="1" s="1"/>
  <c r="I525" i="1"/>
  <c r="N525" i="1" s="1"/>
  <c r="I560" i="1"/>
  <c r="N560" i="1" s="1"/>
  <c r="I573" i="1"/>
  <c r="N573" i="1" s="1"/>
  <c r="I131" i="1"/>
  <c r="N131" i="1" s="1"/>
  <c r="I143" i="1"/>
  <c r="N143" i="1" s="1"/>
  <c r="I376" i="1"/>
  <c r="N376" i="1" s="1"/>
  <c r="I60" i="1"/>
  <c r="N60" i="1" s="1"/>
  <c r="I61" i="1"/>
  <c r="N61" i="1" s="1"/>
  <c r="I479" i="1"/>
  <c r="N479" i="1" s="1"/>
  <c r="I478" i="1"/>
  <c r="N478" i="1" s="1"/>
  <c r="I70" i="1"/>
  <c r="N70" i="1" s="1"/>
  <c r="I538" i="1"/>
  <c r="N538" i="1" s="1"/>
  <c r="I206" i="1"/>
  <c r="N206" i="1" s="1"/>
  <c r="I205" i="1"/>
  <c r="N205" i="1" s="1"/>
  <c r="I207" i="1"/>
  <c r="N207" i="1" s="1"/>
  <c r="I265" i="1"/>
  <c r="N265" i="1" s="1"/>
  <c r="I316" i="1"/>
  <c r="N316" i="1" s="1"/>
  <c r="I317" i="1"/>
  <c r="N317" i="1" s="1"/>
  <c r="I431" i="1"/>
  <c r="N431" i="1"/>
  <c r="I603" i="1"/>
  <c r="N603" i="1" s="1"/>
  <c r="I109" i="1"/>
  <c r="N109" i="1" s="1"/>
  <c r="I108" i="1"/>
  <c r="N108" i="1" s="1"/>
  <c r="I260" i="1"/>
  <c r="N260" i="1" s="1"/>
  <c r="I74" i="1"/>
  <c r="N74" i="1" s="1"/>
  <c r="I104" i="1"/>
  <c r="N104" i="1" s="1"/>
  <c r="I420" i="1"/>
  <c r="N420" i="1" s="1"/>
  <c r="I126" i="1"/>
  <c r="N126" i="1" s="1"/>
  <c r="I127" i="1"/>
  <c r="N127" i="1" s="1"/>
  <c r="I135" i="1"/>
  <c r="N135" i="1" s="1"/>
  <c r="I136" i="1"/>
  <c r="N136" i="1" s="1"/>
  <c r="I199" i="1"/>
  <c r="N199" i="1" s="1"/>
  <c r="I240" i="1"/>
  <c r="N240" i="1" s="1"/>
  <c r="I241" i="1"/>
  <c r="N241" i="1" s="1"/>
  <c r="I375" i="1"/>
  <c r="N375" i="1" s="1"/>
  <c r="I388" i="1"/>
  <c r="N388" i="1" s="1"/>
  <c r="I545" i="1"/>
  <c r="N545" i="1" s="1"/>
  <c r="I181" i="1"/>
  <c r="N181" i="1" s="1"/>
  <c r="I437" i="1"/>
  <c r="N437" i="1" s="1"/>
  <c r="I172" i="1"/>
  <c r="N172" i="1" s="1"/>
  <c r="I67" i="1"/>
  <c r="N67" i="1"/>
  <c r="I583" i="1"/>
  <c r="N583" i="1" s="1"/>
  <c r="I584" i="1"/>
  <c r="N584" i="1"/>
  <c r="I142" i="1"/>
  <c r="N142" i="1" s="1"/>
  <c r="I279" i="1"/>
  <c r="N279" i="1" s="1"/>
  <c r="I403" i="1"/>
  <c r="N403" i="1" s="1"/>
  <c r="I590" i="1"/>
  <c r="N590" i="1" s="1"/>
  <c r="I528" i="1"/>
  <c r="N528" i="1" s="1"/>
  <c r="I137" i="1"/>
  <c r="N137" i="1"/>
  <c r="I366" i="1"/>
  <c r="N366" i="1" s="1"/>
  <c r="I367" i="1"/>
  <c r="N367" i="1"/>
  <c r="I429" i="1"/>
  <c r="N429" i="1" s="1"/>
  <c r="I225" i="1"/>
  <c r="N225" i="1" s="1"/>
  <c r="I473" i="1"/>
  <c r="N473" i="1" s="1"/>
  <c r="I502" i="1"/>
  <c r="N502" i="1" s="1"/>
  <c r="I116" i="1"/>
  <c r="N116" i="1" s="1"/>
  <c r="I177" i="1"/>
  <c r="N177" i="1"/>
  <c r="I182" i="1"/>
  <c r="N182" i="1" s="1"/>
  <c r="I201" i="1"/>
  <c r="N201" i="1"/>
  <c r="I209" i="1"/>
  <c r="N209" i="1" s="1"/>
  <c r="I262" i="1"/>
  <c r="N262" i="1" s="1"/>
  <c r="I263" i="1"/>
  <c r="N263" i="1" s="1"/>
  <c r="I278" i="1"/>
  <c r="N278" i="1" s="1"/>
  <c r="I359" i="1"/>
  <c r="N359" i="1" s="1"/>
  <c r="I372" i="1"/>
  <c r="N372" i="1"/>
  <c r="I407" i="1"/>
  <c r="N407" i="1" s="1"/>
  <c r="I424" i="1"/>
  <c r="N424" i="1"/>
  <c r="I439" i="1"/>
  <c r="N439" i="1" s="1"/>
  <c r="I454" i="1"/>
  <c r="N454" i="1" s="1"/>
  <c r="I474" i="1"/>
  <c r="N474" i="1" s="1"/>
  <c r="I520" i="1"/>
  <c r="N520" i="1" s="1"/>
  <c r="I534" i="1"/>
  <c r="N534" i="1" s="1"/>
  <c r="I593" i="1"/>
  <c r="N593" i="1"/>
  <c r="I4" i="1"/>
  <c r="N4" i="1" s="1"/>
  <c r="I96" i="1"/>
  <c r="N96" i="1"/>
  <c r="I421" i="1"/>
  <c r="N421" i="1" s="1"/>
  <c r="I128" i="1"/>
  <c r="N128" i="1" s="1"/>
  <c r="I130" i="1"/>
  <c r="N130" i="1" s="1"/>
  <c r="I138" i="1"/>
  <c r="N138" i="1" s="1"/>
  <c r="I141" i="1"/>
  <c r="N141" i="1" s="1"/>
  <c r="I162" i="1"/>
  <c r="N162" i="1"/>
  <c r="I171" i="1"/>
  <c r="N171" i="1" s="1"/>
  <c r="I187" i="1"/>
  <c r="N187" i="1"/>
  <c r="I189" i="1"/>
  <c r="N189" i="1" s="1"/>
  <c r="I190" i="1"/>
  <c r="N190" i="1" s="1"/>
  <c r="I196" i="1"/>
  <c r="N196" i="1" s="1"/>
  <c r="I204" i="1"/>
  <c r="N204" i="1" s="1"/>
  <c r="I264" i="1"/>
  <c r="N264" i="1" s="1"/>
  <c r="I267" i="1"/>
  <c r="N267" i="1"/>
  <c r="I280" i="1"/>
  <c r="N280" i="1" s="1"/>
  <c r="I309" i="1"/>
  <c r="N309" i="1"/>
  <c r="I311" i="1"/>
  <c r="N311" i="1" s="1"/>
  <c r="I315" i="1"/>
  <c r="N315" i="1" s="1"/>
  <c r="I368" i="1"/>
  <c r="N368" i="1" s="1"/>
  <c r="I374" i="1"/>
  <c r="I379" i="1"/>
  <c r="N379" i="1" s="1"/>
  <c r="I385" i="1"/>
  <c r="N385" i="1" s="1"/>
  <c r="I386" i="1"/>
  <c r="N386" i="1" s="1"/>
  <c r="I412" i="1"/>
  <c r="N412" i="1" s="1"/>
  <c r="I430" i="1"/>
  <c r="N430" i="1" s="1"/>
  <c r="I485" i="1"/>
  <c r="N485" i="1" s="1"/>
  <c r="I492" i="1"/>
  <c r="N492" i="1" s="1"/>
  <c r="I501" i="1"/>
  <c r="N501" i="1" s="1"/>
  <c r="I546" i="1"/>
  <c r="N546" i="1" s="1"/>
  <c r="I551" i="1"/>
  <c r="N551" i="1" s="1"/>
  <c r="I596" i="1"/>
  <c r="N596" i="1" s="1"/>
  <c r="I602" i="1"/>
  <c r="N602" i="1" s="1"/>
  <c r="I273" i="1"/>
  <c r="N273" i="1" s="1"/>
  <c r="I533" i="1"/>
  <c r="N533" i="1"/>
  <c r="I75" i="1"/>
  <c r="N75" i="1" s="1"/>
  <c r="I246" i="1"/>
  <c r="N246" i="1" s="1"/>
  <c r="I477" i="1"/>
  <c r="N477" i="1" s="1"/>
  <c r="I173" i="1"/>
  <c r="N173" i="1" s="1"/>
  <c r="I417" i="1"/>
  <c r="N417" i="1" s="1"/>
  <c r="I535" i="1"/>
  <c r="N535" i="1" s="1"/>
  <c r="I250" i="1"/>
  <c r="N250" i="1" s="1"/>
  <c r="I110" i="1"/>
  <c r="N110" i="1" s="1"/>
  <c r="I268" i="1"/>
  <c r="I480" i="1"/>
  <c r="N480" i="1" s="1"/>
  <c r="I591" i="1"/>
  <c r="N591" i="1" s="1"/>
  <c r="I34" i="1"/>
  <c r="N34" i="1" s="1"/>
  <c r="I39" i="1"/>
  <c r="N39" i="1" s="1"/>
  <c r="I53" i="1"/>
  <c r="N53" i="1" s="1"/>
  <c r="I57" i="1"/>
  <c r="N57" i="1" s="1"/>
  <c r="I72" i="1"/>
  <c r="N72" i="1" s="1"/>
  <c r="I245" i="1"/>
  <c r="N245" i="1" s="1"/>
  <c r="I251" i="1"/>
  <c r="N251" i="1" s="1"/>
  <c r="I282" i="1"/>
  <c r="N282" i="1" s="1"/>
  <c r="I471" i="1"/>
  <c r="N471" i="1" s="1"/>
  <c r="I507" i="1"/>
  <c r="I514" i="1"/>
  <c r="N514" i="1" s="1"/>
  <c r="I524" i="1"/>
  <c r="I598" i="1"/>
  <c r="N598" i="1" s="1"/>
  <c r="I78" i="1"/>
  <c r="N78" i="1"/>
  <c r="I312" i="1"/>
  <c r="N312" i="1" s="1"/>
  <c r="I29" i="1"/>
  <c r="N29" i="1"/>
  <c r="I73" i="1"/>
  <c r="N73" i="1" s="1"/>
  <c r="I77" i="1"/>
  <c r="N77" i="1" s="1"/>
  <c r="I95" i="1"/>
  <c r="N95" i="1" s="1"/>
  <c r="I105" i="1"/>
  <c r="N105" i="1"/>
  <c r="I112" i="1"/>
  <c r="N112" i="1" s="1"/>
  <c r="I529" i="1"/>
  <c r="I595" i="1"/>
  <c r="N595" i="1" s="1"/>
  <c r="I489" i="1"/>
  <c r="N489" i="1" s="1"/>
  <c r="I98" i="1"/>
  <c r="N98" i="1" s="1"/>
  <c r="I217" i="1"/>
  <c r="N217" i="1" s="1"/>
  <c r="I284" i="1"/>
  <c r="N284" i="1" s="1"/>
  <c r="I360" i="1"/>
  <c r="N360" i="1" s="1"/>
  <c r="I398" i="1"/>
  <c r="N398" i="1" s="1"/>
  <c r="I402" i="1"/>
  <c r="N402" i="1" s="1"/>
  <c r="I406" i="1"/>
  <c r="N406" i="1" s="1"/>
  <c r="I418" i="1"/>
  <c r="N418" i="1" s="1"/>
  <c r="I423" i="1"/>
  <c r="N423" i="1" s="1"/>
  <c r="I434" i="1"/>
  <c r="N434" i="1" s="1"/>
  <c r="I436" i="1"/>
  <c r="N436" i="1" s="1"/>
  <c r="I475" i="1"/>
  <c r="N475" i="1" s="1"/>
  <c r="I481" i="1"/>
  <c r="N481" i="1"/>
  <c r="I487" i="1"/>
  <c r="N487" i="1" s="1"/>
  <c r="I391" i="1"/>
  <c r="N391" i="1" s="1"/>
  <c r="I608" i="1"/>
  <c r="N608" i="1" s="1"/>
  <c r="I22" i="1"/>
  <c r="N22" i="1" s="1"/>
  <c r="I256" i="1"/>
  <c r="N256" i="1" s="1"/>
  <c r="I3" i="1"/>
  <c r="N3" i="1" s="1"/>
  <c r="I20" i="1"/>
  <c r="N20" i="1" s="1"/>
  <c r="I21" i="1"/>
  <c r="N21" i="1" s="1"/>
  <c r="I24" i="1"/>
  <c r="N24" i="1" s="1"/>
  <c r="I26" i="1"/>
  <c r="N26" i="1"/>
  <c r="I28" i="1"/>
  <c r="N28" i="1" s="1"/>
  <c r="I91" i="1"/>
  <c r="N91" i="1" s="1"/>
  <c r="I103" i="1"/>
  <c r="N103" i="1" s="1"/>
  <c r="I399" i="1"/>
  <c r="N399" i="1" s="1"/>
  <c r="I508" i="1"/>
  <c r="N508" i="1" s="1"/>
  <c r="I559" i="1"/>
  <c r="N559" i="1"/>
  <c r="I571" i="1"/>
  <c r="N571" i="1" s="1"/>
  <c r="I572" i="1"/>
  <c r="N572" i="1" s="1"/>
  <c r="I575" i="1"/>
  <c r="N575" i="1" s="1"/>
  <c r="I576" i="1"/>
  <c r="N576" i="1"/>
  <c r="I577" i="1"/>
  <c r="N577" i="1" s="1"/>
  <c r="I578" i="1"/>
  <c r="N578" i="1" s="1"/>
  <c r="I579" i="1"/>
  <c r="N579" i="1" s="1"/>
  <c r="I581" i="1"/>
  <c r="N581" i="1" s="1"/>
  <c r="I582" i="1"/>
  <c r="N582" i="1" s="1"/>
  <c r="I587" i="1"/>
  <c r="N587" i="1" s="1"/>
  <c r="I588" i="1"/>
  <c r="N588" i="1" s="1"/>
  <c r="I589" i="1"/>
  <c r="N589" i="1" s="1"/>
  <c r="I306" i="1"/>
  <c r="N306" i="1" s="1"/>
  <c r="I27" i="1"/>
  <c r="N27" i="1" s="1"/>
  <c r="I100" i="1"/>
  <c r="N100" i="1" s="1"/>
  <c r="I276" i="1"/>
  <c r="N276" i="1" s="1"/>
  <c r="I17" i="1"/>
  <c r="N17" i="1" s="1"/>
  <c r="I302" i="1"/>
  <c r="I574" i="1"/>
  <c r="N574" i="1" s="1"/>
  <c r="I506" i="1"/>
  <c r="N506" i="1" s="1"/>
  <c r="I469" i="1"/>
  <c r="N469" i="1" s="1"/>
  <c r="I19" i="1"/>
  <c r="N19" i="1" s="1"/>
  <c r="I175" i="1"/>
  <c r="N175" i="1" s="1"/>
  <c r="I522" i="1"/>
  <c r="N522" i="1" s="1"/>
  <c r="I597" i="1"/>
  <c r="N597" i="1" s="1"/>
  <c r="I307" i="1"/>
  <c r="N307" i="1" s="1"/>
  <c r="I291" i="1"/>
  <c r="N291" i="1" s="1"/>
  <c r="I290" i="1"/>
  <c r="N290" i="1" s="1"/>
  <c r="I293" i="1"/>
  <c r="N293" i="1" s="1"/>
  <c r="I292" i="1"/>
  <c r="N292" i="1"/>
  <c r="I305" i="1"/>
  <c r="N305" i="1" s="1"/>
  <c r="I304" i="1"/>
  <c r="N304" i="1" s="1"/>
  <c r="I295" i="1"/>
  <c r="N295" i="1" s="1"/>
  <c r="I294" i="1"/>
  <c r="N294" i="1" s="1"/>
  <c r="I298" i="1"/>
  <c r="N298" i="1" s="1"/>
  <c r="I297" i="1"/>
  <c r="N297" i="1" s="1"/>
  <c r="I289" i="1"/>
  <c r="N289" i="1" s="1"/>
  <c r="I288" i="1"/>
  <c r="N288" i="1" s="1"/>
  <c r="I301" i="1"/>
  <c r="N301" i="1" s="1"/>
  <c r="I300" i="1"/>
  <c r="N300" i="1" s="1"/>
  <c r="I287" i="1"/>
  <c r="N287" i="1" s="1"/>
  <c r="I286" i="1"/>
  <c r="N286" i="1" s="1"/>
  <c r="I338" i="1"/>
  <c r="N338" i="1" s="1"/>
  <c r="I337" i="1"/>
  <c r="N337" i="1" s="1"/>
  <c r="I325" i="1"/>
  <c r="N325" i="1" s="1"/>
  <c r="I324" i="1"/>
  <c r="N324" i="1" s="1"/>
  <c r="I335" i="1"/>
  <c r="N335" i="1" s="1"/>
  <c r="I334" i="1"/>
  <c r="N334" i="1" s="1"/>
  <c r="I348" i="1"/>
  <c r="N348" i="1" s="1"/>
  <c r="I347" i="1"/>
  <c r="N347" i="1" s="1"/>
  <c r="I352" i="1"/>
  <c r="N352" i="1" s="1"/>
  <c r="I351" i="1"/>
  <c r="N351" i="1" s="1"/>
  <c r="I350" i="1"/>
  <c r="N350" i="1" s="1"/>
  <c r="I349" i="1"/>
  <c r="N349" i="1" s="1"/>
  <c r="I340" i="1"/>
  <c r="N340" i="1" s="1"/>
  <c r="I339" i="1"/>
  <c r="N339" i="1" s="1"/>
  <c r="I323" i="1"/>
  <c r="N323" i="1" s="1"/>
  <c r="I322" i="1"/>
  <c r="N322" i="1" s="1"/>
  <c r="I342" i="1"/>
  <c r="N342" i="1" s="1"/>
  <c r="I341" i="1"/>
  <c r="N341" i="1" s="1"/>
  <c r="I344" i="1"/>
  <c r="N344" i="1" s="1"/>
  <c r="I343" i="1"/>
  <c r="N343" i="1" s="1"/>
  <c r="I321" i="1"/>
  <c r="N321" i="1" s="1"/>
  <c r="I320" i="1"/>
  <c r="N320" i="1" s="1"/>
  <c r="I331" i="1"/>
  <c r="N331" i="1" s="1"/>
  <c r="I330" i="1"/>
  <c r="N330" i="1" s="1"/>
  <c r="I329" i="1"/>
  <c r="N329" i="1" s="1"/>
  <c r="I328" i="1"/>
  <c r="N328" i="1" s="1"/>
  <c r="I327" i="1"/>
  <c r="N327" i="1" s="1"/>
  <c r="I326" i="1"/>
  <c r="N326" i="1" s="1"/>
  <c r="I333" i="1"/>
  <c r="N333" i="1" s="1"/>
  <c r="I332" i="1"/>
  <c r="N332" i="1" s="1"/>
  <c r="I358" i="1"/>
  <c r="N358" i="1" s="1"/>
  <c r="I357" i="1"/>
  <c r="N357" i="1" s="1"/>
  <c r="I354" i="1"/>
  <c r="N354" i="1" s="1"/>
  <c r="I353" i="1"/>
  <c r="N353" i="1" s="1"/>
  <c r="I356" i="1"/>
  <c r="N356" i="1" s="1"/>
  <c r="I355" i="1"/>
  <c r="N355" i="1" s="1"/>
  <c r="I346" i="1"/>
  <c r="N346" i="1" s="1"/>
  <c r="I345" i="1"/>
  <c r="N345" i="1" s="1"/>
  <c r="I2" i="1"/>
  <c r="N2" i="1" s="1"/>
  <c r="I570" i="1"/>
  <c r="N570" i="1" s="1"/>
  <c r="I580" i="1"/>
  <c r="N580" i="1" s="1"/>
  <c r="I243" i="1"/>
  <c r="N243" i="1" s="1"/>
  <c r="I448" i="1"/>
  <c r="N448" i="1" s="1"/>
  <c r="I609" i="1"/>
  <c r="N609" i="1" s="1"/>
  <c r="I610" i="1"/>
  <c r="N610" i="1" s="1"/>
  <c r="I611" i="1"/>
  <c r="N611" i="1" s="1"/>
  <c r="I612" i="1"/>
  <c r="I613" i="1"/>
  <c r="N613" i="1" s="1"/>
  <c r="I614" i="1"/>
  <c r="N614" i="1" s="1"/>
  <c r="I615" i="1"/>
  <c r="N615" i="1" s="1"/>
  <c r="I616" i="1"/>
  <c r="N616" i="1" s="1"/>
  <c r="A13" i="11"/>
  <c r="R4" i="2"/>
  <c r="R5" i="2"/>
  <c r="R7" i="2"/>
  <c r="R8" i="2"/>
  <c r="R9" i="2"/>
  <c r="R10" i="2"/>
  <c r="R11" i="2"/>
  <c r="R12" i="2"/>
  <c r="R13" i="2"/>
  <c r="R14" i="2"/>
  <c r="R15"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5" i="2"/>
  <c r="R116" i="2"/>
  <c r="R117" i="2"/>
  <c r="R118" i="2"/>
  <c r="R119" i="2"/>
  <c r="R120" i="2"/>
  <c r="R121" i="2"/>
  <c r="R122" i="2"/>
  <c r="R123" i="2"/>
  <c r="R125" i="2"/>
  <c r="R126" i="2"/>
  <c r="R127" i="2"/>
  <c r="R128" i="2"/>
  <c r="R129" i="2"/>
  <c r="R130" i="2"/>
  <c r="R131" i="2"/>
  <c r="R132" i="2"/>
  <c r="R133" i="2"/>
  <c r="R134"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2" i="2"/>
  <c r="A14" i="10"/>
  <c r="I281" i="1"/>
  <c r="N281" i="1" s="1"/>
  <c r="I310" i="1"/>
  <c r="N310" i="1" s="1"/>
  <c r="I400" i="1"/>
  <c r="N400" i="1" s="1"/>
  <c r="I419" i="1"/>
  <c r="N419" i="1" s="1"/>
  <c r="I488" i="1"/>
  <c r="N488" i="1" s="1"/>
  <c r="I531" i="1"/>
  <c r="N531" i="1" s="1"/>
  <c r="I224" i="1"/>
  <c r="N224" i="1" s="1"/>
  <c r="I223" i="1"/>
  <c r="N223" i="1" s="1"/>
  <c r="I261" i="1"/>
  <c r="N261" i="1" s="1"/>
  <c r="I314" i="1"/>
  <c r="N314" i="1" s="1"/>
  <c r="I476" i="1"/>
  <c r="N476" i="1" s="1"/>
  <c r="I221" i="1"/>
  <c r="N221" i="1" s="1"/>
  <c r="I169" i="1"/>
  <c r="N169" i="1" s="1"/>
  <c r="I183" i="1"/>
  <c r="N183" i="1" s="1"/>
  <c r="I313" i="1"/>
  <c r="N313" i="1"/>
  <c r="I562" i="1"/>
  <c r="N562" i="1" s="1"/>
  <c r="I599" i="1"/>
  <c r="N599" i="1" s="1"/>
  <c r="I318" i="1"/>
  <c r="N318" i="1" s="1"/>
  <c r="I319" i="1"/>
  <c r="N319" i="1" s="1"/>
  <c r="I242" i="1"/>
  <c r="N242" i="1" s="1"/>
  <c r="I470" i="1"/>
  <c r="N470" i="1" s="1"/>
  <c r="I433" i="1"/>
  <c r="N433" i="1" s="1"/>
  <c r="I490" i="1"/>
  <c r="N490" i="1" s="1"/>
  <c r="I180" i="1"/>
  <c r="N180" i="1" s="1"/>
  <c r="I211" i="1"/>
  <c r="N211" i="1" s="1"/>
  <c r="I213" i="1"/>
  <c r="N213" i="1" s="1"/>
  <c r="I101" i="1"/>
  <c r="N101" i="1" s="1"/>
  <c r="I377" i="1"/>
  <c r="N377" i="1" s="1"/>
  <c r="I380" i="1"/>
  <c r="N380" i="1" s="1"/>
  <c r="I361" i="1"/>
  <c r="N361" i="1" s="1"/>
  <c r="I66" i="1"/>
  <c r="N66" i="1" s="1"/>
  <c r="I455" i="1"/>
  <c r="N455" i="1" s="1"/>
  <c r="I499" i="1"/>
  <c r="N499" i="1" s="1"/>
  <c r="I174" i="1"/>
  <c r="N174" i="1" s="1"/>
  <c r="I384" i="1"/>
  <c r="N384" i="1" s="1"/>
  <c r="I129" i="1"/>
  <c r="N129" i="1" s="1"/>
  <c r="I269" i="1"/>
  <c r="N269" i="1" s="1"/>
  <c r="I132" i="1"/>
  <c r="N132" i="1" s="1"/>
  <c r="I369" i="1"/>
  <c r="N369" i="1" s="1"/>
  <c r="I511" i="1"/>
  <c r="N511" i="1" s="1"/>
  <c r="I139" i="1"/>
  <c r="N139" i="1" s="1"/>
  <c r="I144" i="1"/>
  <c r="N144" i="1" s="1"/>
  <c r="I586" i="1"/>
  <c r="N586" i="1" s="1"/>
  <c r="I35" i="1"/>
  <c r="N35" i="1" s="1"/>
  <c r="I564" i="1"/>
  <c r="N564" i="1" s="1"/>
  <c r="I373" i="1"/>
  <c r="N373" i="1" s="1"/>
  <c r="I413" i="1"/>
  <c r="N413" i="1" s="1"/>
  <c r="I51" i="1"/>
  <c r="N51" i="1" s="1"/>
  <c r="I55" i="1"/>
  <c r="N55" i="1" s="1"/>
  <c r="I145" i="1"/>
  <c r="N145" i="1" s="1"/>
  <c r="I432" i="1"/>
  <c r="N432" i="1" s="1"/>
  <c r="I493" i="1"/>
  <c r="N493" i="1" s="1"/>
  <c r="I414" i="1"/>
  <c r="N414" i="1" s="1"/>
  <c r="I491" i="1"/>
  <c r="N491" i="1" s="1"/>
  <c r="I549" i="1"/>
  <c r="N549" i="1" s="1"/>
  <c r="I64" i="1"/>
  <c r="N64" i="1" s="1"/>
  <c r="I170" i="1"/>
  <c r="N170" i="1" s="1"/>
  <c r="I222" i="1"/>
  <c r="N222" i="1" s="1"/>
  <c r="I285" i="1"/>
  <c r="N285" i="1" s="1"/>
  <c r="I188" i="1"/>
  <c r="N188" i="1" s="1"/>
  <c r="I191" i="1"/>
  <c r="N191" i="1" s="1"/>
  <c r="I438" i="1"/>
  <c r="N438" i="1" s="1"/>
  <c r="I248" i="1"/>
  <c r="N248" i="1" s="1"/>
  <c r="I253" i="1"/>
  <c r="N253" i="1" s="1"/>
  <c r="I435" i="1"/>
  <c r="N435" i="1" s="1"/>
  <c r="I255" i="1"/>
  <c r="N255" i="1" s="1"/>
  <c r="I192" i="1"/>
  <c r="N192" i="1" s="1"/>
  <c r="I449" i="1"/>
  <c r="N449" i="1" s="1"/>
  <c r="I504" i="1"/>
  <c r="N504" i="1" s="1"/>
  <c r="I452" i="1"/>
  <c r="N452" i="1" s="1"/>
  <c r="I274" i="1"/>
  <c r="N274" i="1" s="1"/>
  <c r="I197" i="1"/>
  <c r="N197" i="1" s="1"/>
  <c r="I198" i="1"/>
  <c r="N198" i="1" s="1"/>
  <c r="I214" i="1"/>
  <c r="N214" i="1" s="1"/>
  <c r="I547" i="1"/>
  <c r="N547" i="1" s="1"/>
  <c r="I548" i="1"/>
  <c r="N548" i="1" s="1"/>
  <c r="I552" i="1"/>
  <c r="N552" i="1" s="1"/>
  <c r="I601" i="1"/>
  <c r="N601" i="1" s="1"/>
  <c r="I604" i="1"/>
  <c r="N604" i="1" s="1"/>
  <c r="I370" i="1"/>
  <c r="N370" i="1" s="1"/>
  <c r="I411" i="1"/>
  <c r="N411" i="1" s="1"/>
  <c r="I516" i="1"/>
  <c r="N516" i="1" s="1"/>
  <c r="I283" i="1"/>
  <c r="N283" i="1" s="1"/>
  <c r="I453" i="1"/>
  <c r="N453" i="1" s="1"/>
  <c r="I527" i="1"/>
  <c r="N527" i="1" s="1"/>
  <c r="I88" i="1"/>
  <c r="N88" i="1" s="1"/>
  <c r="I50" i="1"/>
  <c r="N50" i="1" s="1"/>
  <c r="I178" i="1"/>
  <c r="N178" i="1" s="1"/>
  <c r="I215" i="1"/>
  <c r="N215" i="1" s="1"/>
  <c r="I387" i="1"/>
  <c r="N387" i="1" s="1"/>
  <c r="I392" i="1"/>
  <c r="N392" i="1" s="1"/>
  <c r="I266" i="1"/>
  <c r="N266" i="1" s="1"/>
  <c r="I275" i="1"/>
  <c r="N275" i="1" s="1"/>
  <c r="I32" i="1"/>
  <c r="N32" i="1" s="1"/>
  <c r="I203" i="1"/>
  <c r="I472" i="1"/>
  <c r="N472" i="1" s="1"/>
  <c r="I401" i="1"/>
  <c r="N401" i="1" s="1"/>
  <c r="I605" i="1"/>
  <c r="N605" i="1" s="1"/>
  <c r="I512" i="1"/>
  <c r="N512" i="1" s="1"/>
  <c r="I99" i="1"/>
  <c r="N99" i="1" s="1"/>
  <c r="I30" i="1"/>
  <c r="N30" i="1" s="1"/>
  <c r="I114" i="1"/>
  <c r="N114" i="1" s="1"/>
  <c r="I483" i="1"/>
  <c r="N483" i="1" s="1"/>
  <c r="I530" i="1"/>
  <c r="N530" i="1" s="1"/>
  <c r="I496" i="1"/>
  <c r="N496" i="1" s="1"/>
  <c r="I451" i="1"/>
  <c r="N451" i="1" s="1"/>
  <c r="I76" i="1"/>
  <c r="N76" i="1" s="1"/>
  <c r="I244" i="1"/>
  <c r="N244" i="1" s="1"/>
  <c r="I532" i="1"/>
  <c r="N532" i="1" s="1"/>
  <c r="I410" i="1"/>
  <c r="N410" i="1" s="1"/>
  <c r="I450" i="1"/>
  <c r="N450" i="1" s="1"/>
  <c r="I389" i="1"/>
  <c r="N389" i="1" s="1"/>
  <c r="I390" i="1"/>
  <c r="N390" i="1" s="1"/>
  <c r="I33" i="1"/>
  <c r="N33" i="1" s="1"/>
  <c r="I36" i="1"/>
  <c r="N36" i="1" s="1"/>
  <c r="I38" i="1"/>
  <c r="N38" i="1" s="1"/>
  <c r="I40" i="1"/>
  <c r="N40" i="1" s="1"/>
  <c r="I41" i="1"/>
  <c r="N41" i="1" s="1"/>
  <c r="I52" i="1"/>
  <c r="N52" i="1" s="1"/>
  <c r="I54" i="1"/>
  <c r="N54" i="1" s="1"/>
  <c r="I56" i="1"/>
  <c r="N56" i="1" s="1"/>
  <c r="I58" i="1"/>
  <c r="N58" i="1" s="1"/>
  <c r="I59" i="1"/>
  <c r="N59" i="1" s="1"/>
  <c r="I62" i="1"/>
  <c r="N62" i="1" s="1"/>
  <c r="I65" i="1"/>
  <c r="N65" i="1" s="1"/>
  <c r="I219" i="1"/>
  <c r="N219" i="1" s="1"/>
  <c r="I220" i="1"/>
  <c r="N220" i="1" s="1"/>
  <c r="I226" i="1"/>
  <c r="N226" i="1" s="1"/>
  <c r="I227" i="1"/>
  <c r="N227" i="1" s="1"/>
  <c r="I247" i="1"/>
  <c r="N247" i="1" s="1"/>
  <c r="I249" i="1"/>
  <c r="N249" i="1" s="1"/>
  <c r="I252" i="1"/>
  <c r="N252" i="1" s="1"/>
  <c r="I254" i="1"/>
  <c r="N254" i="1" s="1"/>
  <c r="I257" i="1"/>
  <c r="N257" i="1" s="1"/>
  <c r="I258" i="1"/>
  <c r="N258" i="1" s="1"/>
  <c r="I497" i="1"/>
  <c r="N497" i="1" s="1"/>
  <c r="I498" i="1"/>
  <c r="N498" i="1" s="1"/>
  <c r="I503" i="1"/>
  <c r="N503" i="1" s="1"/>
  <c r="I509" i="1"/>
  <c r="N509" i="1" s="1"/>
  <c r="I510" i="1"/>
  <c r="N510" i="1" s="1"/>
  <c r="I513" i="1"/>
  <c r="N513" i="1" s="1"/>
  <c r="I515" i="1"/>
  <c r="N515" i="1" s="1"/>
  <c r="I517" i="1"/>
  <c r="N517" i="1" s="1"/>
  <c r="I518" i="1"/>
  <c r="N518" i="1" s="1"/>
  <c r="I565" i="1"/>
  <c r="N565" i="1" s="1"/>
  <c r="I308" i="1"/>
  <c r="N308" i="1" s="1"/>
  <c r="I600" i="1"/>
  <c r="N600" i="1" s="1"/>
  <c r="I336" i="1"/>
  <c r="N336" i="1" s="1"/>
  <c r="I68" i="1"/>
  <c r="N68" i="1" s="1"/>
  <c r="I299" i="1"/>
  <c r="N299" i="1" s="1"/>
  <c r="I303" i="1"/>
  <c r="N303" i="1" s="1"/>
  <c r="I5" i="1"/>
  <c r="N5" i="1" s="1"/>
  <c r="I6" i="1"/>
  <c r="N6" i="1" s="1"/>
  <c r="I7" i="1"/>
  <c r="N7" i="1" s="1"/>
  <c r="I8" i="1"/>
  <c r="N8" i="1" s="1"/>
  <c r="I9" i="1"/>
  <c r="N9" i="1" s="1"/>
  <c r="I10" i="1"/>
  <c r="N10" i="1" s="1"/>
  <c r="I11" i="1"/>
  <c r="N11" i="1" s="1"/>
  <c r="I12" i="1"/>
  <c r="N12" i="1" s="1"/>
  <c r="I13" i="1"/>
  <c r="N13" i="1" s="1"/>
  <c r="I14" i="1"/>
  <c r="N14" i="1" s="1"/>
  <c r="I15" i="1"/>
  <c r="N15" i="1" s="1"/>
  <c r="I16" i="1"/>
  <c r="N16" i="1" s="1"/>
  <c r="I42" i="1"/>
  <c r="N42" i="1" s="1"/>
  <c r="I166" i="1"/>
  <c r="N166" i="1" s="1"/>
  <c r="H3" i="7"/>
  <c r="I4" i="9"/>
  <c r="L129" i="9"/>
  <c r="J129" i="9"/>
  <c r="H130" i="9"/>
  <c r="N14" i="11"/>
  <c r="N15" i="11"/>
  <c r="N16" i="11"/>
  <c r="N17" i="11"/>
  <c r="N18" i="11"/>
  <c r="N19" i="11"/>
  <c r="N374" i="1"/>
  <c r="L202" i="1"/>
  <c r="B202" i="1"/>
  <c r="M202" i="1" s="1"/>
  <c r="L472" i="1"/>
  <c r="B472" i="1"/>
  <c r="M472" i="1" s="1"/>
  <c r="L385" i="1"/>
  <c r="B385" i="1"/>
  <c r="M385" i="1" s="1"/>
  <c r="L502" i="1"/>
  <c r="B502" i="1"/>
  <c r="M502" i="1" s="1"/>
  <c r="L431" i="1"/>
  <c r="B431" i="1"/>
  <c r="M431" i="1" s="1"/>
  <c r="L548" i="1"/>
  <c r="B548" i="1"/>
  <c r="M548" i="1" s="1"/>
  <c r="L167" i="1"/>
  <c r="L415" i="1"/>
  <c r="L416" i="1"/>
  <c r="L422" i="1"/>
  <c r="L425" i="1"/>
  <c r="L426" i="1"/>
  <c r="L427" i="1"/>
  <c r="L428" i="1"/>
  <c r="L440" i="1"/>
  <c r="B405" i="1"/>
  <c r="M405" i="1" s="1"/>
  <c r="B43" i="1"/>
  <c r="M43" i="1" s="1"/>
  <c r="B209" i="1"/>
  <c r="M209" i="1" s="1"/>
  <c r="B263" i="1"/>
  <c r="M263" i="1" s="1"/>
  <c r="B386" i="1"/>
  <c r="M386" i="1" s="1"/>
  <c r="B393" i="1"/>
  <c r="M393" i="1" s="1"/>
  <c r="B408" i="1"/>
  <c r="M408" i="1" s="1"/>
  <c r="B409" i="1"/>
  <c r="M409" i="1" s="1"/>
  <c r="B466" i="1"/>
  <c r="M466" i="1" s="1"/>
  <c r="B392" i="1"/>
  <c r="M392" i="1" s="1"/>
  <c r="B42" i="1"/>
  <c r="M42" i="1" s="1"/>
  <c r="B585" i="1"/>
  <c r="M585" i="1" s="1"/>
  <c r="B561" i="1"/>
  <c r="M561" i="1" s="1"/>
  <c r="B569" i="1"/>
  <c r="M569" i="1" s="1"/>
  <c r="B441" i="1"/>
  <c r="M441" i="1" s="1"/>
  <c r="B463" i="1"/>
  <c r="M463" i="1" s="1"/>
  <c r="B541" i="1"/>
  <c r="M541" i="1" s="1"/>
  <c r="B403" i="1"/>
  <c r="M403" i="1" s="1"/>
  <c r="B205" i="1"/>
  <c r="M205" i="1" s="1"/>
  <c r="B459" i="1"/>
  <c r="M459" i="1" s="1"/>
  <c r="B468" i="1"/>
  <c r="M468" i="1" s="1"/>
  <c r="B607" i="1"/>
  <c r="M607" i="1" s="1"/>
  <c r="B71" i="1"/>
  <c r="M71" i="1"/>
  <c r="B52" i="1"/>
  <c r="M52" i="1" s="1"/>
  <c r="B64" i="1"/>
  <c r="M64" i="1" s="1"/>
  <c r="B444" i="1"/>
  <c r="M444" i="1" s="1"/>
  <c r="B543" i="1"/>
  <c r="M543" i="1" s="1"/>
  <c r="B124" i="1"/>
  <c r="M124" i="1" s="1"/>
  <c r="B123" i="1"/>
  <c r="M123" i="1" s="1"/>
  <c r="B519" i="1"/>
  <c r="M519" i="1" s="1"/>
  <c r="B536" i="1"/>
  <c r="M536" i="1" s="1"/>
  <c r="B94" i="1"/>
  <c r="M94" i="1" s="1"/>
  <c r="B523" i="1"/>
  <c r="M523" i="1" s="1"/>
  <c r="B117" i="1"/>
  <c r="M117" i="1" s="1"/>
  <c r="B560" i="1"/>
  <c r="M560" i="1" s="1"/>
  <c r="B314" i="1"/>
  <c r="M314" i="1" s="1"/>
  <c r="B119" i="1"/>
  <c r="M119" i="1" s="1"/>
  <c r="B120" i="1"/>
  <c r="M120" i="1" s="1"/>
  <c r="B261" i="1"/>
  <c r="M261" i="1" s="1"/>
  <c r="B151" i="1"/>
  <c r="M151" i="1" s="1"/>
  <c r="B152" i="1"/>
  <c r="M152" i="1" s="1"/>
  <c r="B153" i="1"/>
  <c r="M153" i="1" s="1"/>
  <c r="B111" i="1"/>
  <c r="M111" i="1" s="1"/>
  <c r="B496" i="1"/>
  <c r="M496" i="1" s="1"/>
  <c r="B178" i="1"/>
  <c r="M178" i="1" s="1"/>
  <c r="B390" i="1"/>
  <c r="M390" i="1" s="1"/>
  <c r="B125" i="1"/>
  <c r="M125" i="1" s="1"/>
  <c r="B248" i="1"/>
  <c r="M248" i="1" s="1"/>
  <c r="B253" i="1"/>
  <c r="M253" i="1" s="1"/>
  <c r="B387" i="1"/>
  <c r="M387" i="1" s="1"/>
  <c r="B13" i="1"/>
  <c r="M13" i="1" s="1"/>
  <c r="B44" i="1"/>
  <c r="M44" i="1" s="1"/>
  <c r="B48" i="1"/>
  <c r="M48" i="1" s="1"/>
  <c r="B232" i="1"/>
  <c r="M232" i="1" s="1"/>
  <c r="B235" i="1"/>
  <c r="M235" i="1"/>
  <c r="B236" i="1"/>
  <c r="M236" i="1" s="1"/>
  <c r="B362" i="1"/>
  <c r="M362" i="1" s="1"/>
  <c r="B363" i="1"/>
  <c r="M363" i="1" s="1"/>
  <c r="B383" i="1"/>
  <c r="M383" i="1" s="1"/>
  <c r="B368" i="1"/>
  <c r="M368" i="1" s="1"/>
  <c r="B211" i="1"/>
  <c r="M211" i="1" s="1"/>
  <c r="B192" i="1"/>
  <c r="M192" i="1" s="1"/>
  <c r="B197" i="1"/>
  <c r="M197" i="1" s="1"/>
  <c r="B214" i="1"/>
  <c r="M214" i="1" s="1"/>
  <c r="B215" i="1"/>
  <c r="M215" i="1" s="1"/>
  <c r="B266" i="1"/>
  <c r="M266" i="1" s="1"/>
  <c r="B604" i="1"/>
  <c r="M604" i="1" s="1"/>
  <c r="B490" i="1"/>
  <c r="M490" i="1" s="1"/>
  <c r="B114" i="1"/>
  <c r="M114" i="1" s="1"/>
  <c r="B530" i="1"/>
  <c r="M530" i="1" s="1"/>
  <c r="B36" i="1"/>
  <c r="M36" i="1" s="1"/>
  <c r="B537" i="1"/>
  <c r="M537" i="1" s="1"/>
  <c r="B277" i="1"/>
  <c r="M277" i="1" s="1"/>
  <c r="B143" i="1"/>
  <c r="M143" i="1" s="1"/>
  <c r="B108" i="1"/>
  <c r="M108" i="1" s="1"/>
  <c r="B137" i="1"/>
  <c r="M137" i="1" s="1"/>
  <c r="B429" i="1"/>
  <c r="M429" i="1" s="1"/>
  <c r="B225" i="1"/>
  <c r="M225" i="1" s="1"/>
  <c r="B359" i="1"/>
  <c r="M359" i="1" s="1"/>
  <c r="B372" i="1"/>
  <c r="M372" i="1" s="1"/>
  <c r="B407" i="1"/>
  <c r="M407" i="1" s="1"/>
  <c r="B424" i="1"/>
  <c r="M424" i="1" s="1"/>
  <c r="B421" i="1"/>
  <c r="M421" i="1" s="1"/>
  <c r="B128" i="1"/>
  <c r="M128" i="1" s="1"/>
  <c r="B138" i="1"/>
  <c r="M138" i="1" s="1"/>
  <c r="B162" i="1"/>
  <c r="M162" i="1" s="1"/>
  <c r="B196" i="1"/>
  <c r="M196" i="1"/>
  <c r="B264" i="1"/>
  <c r="M264" i="1" s="1"/>
  <c r="B452" i="1"/>
  <c r="M452" i="1" s="1"/>
  <c r="B12" i="1"/>
  <c r="M12" i="1" s="1"/>
  <c r="B38" i="1"/>
  <c r="M38" i="1" s="1"/>
  <c r="B59" i="1"/>
  <c r="M59" i="1" s="1"/>
  <c r="B62" i="1"/>
  <c r="M62" i="1" s="1"/>
  <c r="B65" i="1"/>
  <c r="M65" i="1" s="1"/>
  <c r="B219" i="1"/>
  <c r="M219" i="1" s="1"/>
  <c r="B220" i="1"/>
  <c r="M220" i="1" s="1"/>
  <c r="B226" i="1"/>
  <c r="M226" i="1" s="1"/>
  <c r="B227" i="1"/>
  <c r="M227" i="1" s="1"/>
  <c r="B247" i="1"/>
  <c r="M247" i="1" s="1"/>
  <c r="B249" i="1"/>
  <c r="M249" i="1" s="1"/>
  <c r="B252" i="1"/>
  <c r="M252" i="1" s="1"/>
  <c r="B254" i="1"/>
  <c r="M254" i="1" s="1"/>
  <c r="B257" i="1"/>
  <c r="M257" i="1"/>
  <c r="B258" i="1"/>
  <c r="M258" i="1" s="1"/>
  <c r="B432" i="1"/>
  <c r="M432" i="1" s="1"/>
  <c r="B41" i="1"/>
  <c r="M41" i="1" s="1"/>
  <c r="B518" i="1"/>
  <c r="M518" i="1" s="1"/>
  <c r="B504" i="1"/>
  <c r="M504" i="1" s="1"/>
  <c r="B584" i="1"/>
  <c r="M584" i="1" s="1"/>
  <c r="B279" i="1"/>
  <c r="M279" i="1" s="1"/>
  <c r="B204" i="1"/>
  <c r="M204" i="1" s="1"/>
  <c r="B599" i="1"/>
  <c r="M599" i="1" s="1"/>
  <c r="B203" i="1"/>
  <c r="M203" i="1" s="1"/>
  <c r="B177" i="1"/>
  <c r="M177" i="1" s="1"/>
  <c r="B171" i="1"/>
  <c r="M171" i="1" s="1"/>
  <c r="B58" i="1"/>
  <c r="M58" i="1" s="1"/>
  <c r="B190" i="1"/>
  <c r="M190" i="1" s="1"/>
  <c r="B433" i="1"/>
  <c r="M433" i="1" s="1"/>
  <c r="B401" i="1"/>
  <c r="M401" i="1" s="1"/>
  <c r="B605" i="1"/>
  <c r="M605" i="1" s="1"/>
  <c r="B122" i="1"/>
  <c r="M122" i="1" s="1"/>
  <c r="B547" i="1"/>
  <c r="M547" i="1" s="1"/>
  <c r="B564" i="1"/>
  <c r="M564" i="1" s="1"/>
  <c r="B270" i="1"/>
  <c r="M270" i="1" s="1"/>
  <c r="B285" i="1"/>
  <c r="M285" i="1" s="1"/>
  <c r="B455" i="1"/>
  <c r="M455" i="1" s="1"/>
  <c r="B499" i="1"/>
  <c r="M499" i="1" s="1"/>
  <c r="B129" i="1"/>
  <c r="M129" i="1" s="1"/>
  <c r="B144" i="1"/>
  <c r="M144" i="1" s="1"/>
  <c r="B170" i="1"/>
  <c r="M170" i="1" s="1"/>
  <c r="B149" i="1"/>
  <c r="M149" i="1" s="1"/>
  <c r="B195" i="1"/>
  <c r="M195" i="1" s="1"/>
  <c r="B231" i="1"/>
  <c r="M231" i="1" s="1"/>
  <c r="B464" i="1"/>
  <c r="M464" i="1" s="1"/>
  <c r="B18" i="1"/>
  <c r="M18" i="1" s="1"/>
  <c r="B371" i="1"/>
  <c r="M371" i="1" s="1"/>
  <c r="B167" i="1"/>
  <c r="M167" i="1" s="1"/>
  <c r="B415" i="1"/>
  <c r="M415" i="1" s="1"/>
  <c r="B416" i="1"/>
  <c r="M416" i="1" s="1"/>
  <c r="B422" i="1"/>
  <c r="M422" i="1" s="1"/>
  <c r="B425" i="1"/>
  <c r="M425" i="1" s="1"/>
  <c r="B426" i="1"/>
  <c r="M426" i="1" s="1"/>
  <c r="B427" i="1"/>
  <c r="M427" i="1" s="1"/>
  <c r="B428" i="1"/>
  <c r="M428" i="1" s="1"/>
  <c r="B440" i="1"/>
  <c r="M440" i="1" s="1"/>
  <c r="B531" i="1"/>
  <c r="M531" i="1" s="1"/>
  <c r="B488" i="1"/>
  <c r="M488" i="1" s="1"/>
  <c r="B230" i="1"/>
  <c r="M230" i="1" s="1"/>
  <c r="B414" i="1"/>
  <c r="M414" i="1" s="1"/>
  <c r="B397" i="1"/>
  <c r="M397" i="1" s="1"/>
  <c r="B394" i="1"/>
  <c r="M394" i="1" s="1"/>
  <c r="B395" i="1"/>
  <c r="M395" i="1" s="1"/>
  <c r="B460" i="1"/>
  <c r="M460" i="1" s="1"/>
  <c r="B453" i="1"/>
  <c r="M453" i="1" s="1"/>
  <c r="B311" i="1"/>
  <c r="M311" i="1" s="1"/>
  <c r="B562" i="1"/>
  <c r="M562" i="1" s="1"/>
  <c r="B66" i="1"/>
  <c r="M66" i="1" s="1"/>
  <c r="B145" i="1"/>
  <c r="M145" i="1" s="1"/>
  <c r="B586" i="1"/>
  <c r="M586" i="1" s="1"/>
  <c r="B35" i="1"/>
  <c r="M35" i="1" s="1"/>
  <c r="B55" i="1"/>
  <c r="M55" i="1" s="1"/>
  <c r="B527" i="1"/>
  <c r="M527" i="1" s="1"/>
  <c r="N7" i="11"/>
  <c r="N8" i="11"/>
  <c r="N9"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4" i="1"/>
  <c r="M14" i="1" s="1"/>
  <c r="L14" i="1"/>
  <c r="B262" i="1"/>
  <c r="M262" i="1" s="1"/>
  <c r="L262" i="1"/>
  <c r="L405" i="1"/>
  <c r="L43" i="1"/>
  <c r="L209" i="1"/>
  <c r="L263" i="1"/>
  <c r="L386" i="1"/>
  <c r="L393" i="1"/>
  <c r="L408" i="1"/>
  <c r="L409" i="1"/>
  <c r="B47" i="1"/>
  <c r="M47" i="1" s="1"/>
  <c r="L47" i="1"/>
  <c r="B583" i="1"/>
  <c r="M583" i="1" s="1"/>
  <c r="L583" i="1"/>
  <c r="B116" i="1"/>
  <c r="M116" i="1" s="1"/>
  <c r="L116" i="1"/>
  <c r="B61" i="1"/>
  <c r="M61" i="1" s="1"/>
  <c r="L61" i="1"/>
  <c r="B182" i="1"/>
  <c r="M182" i="1" s="1"/>
  <c r="L182" i="1"/>
  <c r="B315" i="1"/>
  <c r="M315" i="1" s="1"/>
  <c r="L315" i="1"/>
  <c r="B169" i="1"/>
  <c r="M169" i="1" s="1"/>
  <c r="L169" i="1"/>
  <c r="B308" i="1"/>
  <c r="M308" i="1" s="1"/>
  <c r="L308" i="1"/>
  <c r="B213" i="1"/>
  <c r="M213" i="1" s="1"/>
  <c r="L213" i="1"/>
  <c r="B166" i="1"/>
  <c r="M166" i="1" s="1"/>
  <c r="L166" i="1"/>
  <c r="B483" i="1"/>
  <c r="M483" i="1" s="1"/>
  <c r="L483" i="1"/>
  <c r="B451" i="1"/>
  <c r="M451" i="1" s="1"/>
  <c r="L451" i="1"/>
  <c r="B274" i="1"/>
  <c r="M274" i="1" s="1"/>
  <c r="L274" i="1"/>
  <c r="B512" i="1"/>
  <c r="M512" i="1" s="1"/>
  <c r="L512" i="1"/>
  <c r="B99" i="1"/>
  <c r="M99" i="1" s="1"/>
  <c r="L99" i="1"/>
  <c r="B244" i="1"/>
  <c r="M244" i="1" s="1"/>
  <c r="L244" i="1"/>
  <c r="B283" i="1"/>
  <c r="M283" i="1" s="1"/>
  <c r="L283" i="1"/>
  <c r="B532" i="1"/>
  <c r="M532" i="1" s="1"/>
  <c r="L532" i="1"/>
  <c r="B361" i="1"/>
  <c r="M361" i="1" s="1"/>
  <c r="L361" i="1"/>
  <c r="B45" i="1"/>
  <c r="M45" i="1" s="1"/>
  <c r="L45" i="1"/>
  <c r="B373" i="1"/>
  <c r="M373" i="1" s="1"/>
  <c r="L373" i="1"/>
  <c r="B457" i="1"/>
  <c r="M457" i="1" s="1"/>
  <c r="L457" i="1"/>
  <c r="B484" i="1"/>
  <c r="M484" i="1" s="1"/>
  <c r="L484" i="1"/>
  <c r="B275" i="1"/>
  <c r="M275" i="1" s="1"/>
  <c r="L275" i="1"/>
  <c r="B132" i="1"/>
  <c r="M132" i="1" s="1"/>
  <c r="L132" i="1"/>
  <c r="L466" i="1"/>
  <c r="L392" i="1"/>
  <c r="L42" i="1"/>
  <c r="B281" i="1"/>
  <c r="M281" i="1" s="1"/>
  <c r="L281" i="1"/>
  <c r="B313" i="1"/>
  <c r="M313" i="1" s="1"/>
  <c r="L313" i="1"/>
  <c r="B89" i="1"/>
  <c r="M89" i="1" s="1"/>
  <c r="L89" i="1"/>
  <c r="B413" i="1"/>
  <c r="M413" i="1" s="1"/>
  <c r="L413" i="1"/>
  <c r="B482" i="1"/>
  <c r="M482" i="1" s="1"/>
  <c r="L482" i="1"/>
  <c r="L585" i="1"/>
  <c r="B92" i="1"/>
  <c r="M92" i="1" s="1"/>
  <c r="L92" i="1"/>
  <c r="B525" i="1"/>
  <c r="M525" i="1" s="1"/>
  <c r="L525" i="1"/>
  <c r="L561" i="1"/>
  <c r="B601" i="1"/>
  <c r="M601" i="1" s="1"/>
  <c r="L601" i="1"/>
  <c r="B573" i="1"/>
  <c r="M573" i="1" s="1"/>
  <c r="L573" i="1"/>
  <c r="B465" i="1"/>
  <c r="M465" i="1" s="1"/>
  <c r="L465" i="1"/>
  <c r="B40" i="1"/>
  <c r="M40" i="1" s="1"/>
  <c r="L40" i="1"/>
  <c r="L569" i="1"/>
  <c r="L441" i="1"/>
  <c r="L463" i="1"/>
  <c r="L541" i="1"/>
  <c r="L403" i="1"/>
  <c r="L205" i="1"/>
  <c r="L459" i="1"/>
  <c r="L468" i="1"/>
  <c r="L607" i="1"/>
  <c r="L71" i="1"/>
  <c r="L52" i="1"/>
  <c r="L64" i="1"/>
  <c r="L444" i="1"/>
  <c r="L543" i="1"/>
  <c r="L124" i="1"/>
  <c r="L123" i="1"/>
  <c r="L519" i="1"/>
  <c r="L536" i="1"/>
  <c r="L94" i="1"/>
  <c r="L523" i="1"/>
  <c r="L117" i="1"/>
  <c r="L560" i="1"/>
  <c r="L314" i="1"/>
  <c r="L119" i="1"/>
  <c r="L120" i="1"/>
  <c r="L261" i="1"/>
  <c r="L151" i="1"/>
  <c r="L152" i="1"/>
  <c r="L153" i="1"/>
  <c r="L111" i="1"/>
  <c r="L496" i="1"/>
  <c r="L178" i="1"/>
  <c r="L390" i="1"/>
  <c r="L125" i="1"/>
  <c r="L248" i="1"/>
  <c r="L253" i="1"/>
  <c r="L387" i="1"/>
  <c r="L13" i="1"/>
  <c r="L44" i="1"/>
  <c r="L48" i="1"/>
  <c r="L232" i="1"/>
  <c r="L235" i="1"/>
  <c r="L236" i="1"/>
  <c r="L362" i="1"/>
  <c r="L363" i="1"/>
  <c r="L383" i="1"/>
  <c r="L368" i="1"/>
  <c r="B411" i="1"/>
  <c r="M411" i="1" s="1"/>
  <c r="L411" i="1"/>
  <c r="B76" i="1"/>
  <c r="M76" i="1" s="1"/>
  <c r="L76" i="1"/>
  <c r="B15" i="1"/>
  <c r="M15" i="1" s="1"/>
  <c r="L15" i="1"/>
  <c r="L211" i="1"/>
  <c r="L192" i="1"/>
  <c r="B67" i="1"/>
  <c r="M67" i="1" s="1"/>
  <c r="L67" i="1"/>
  <c r="B224" i="1"/>
  <c r="M224" i="1" s="1"/>
  <c r="L224" i="1"/>
  <c r="B542" i="1"/>
  <c r="M542" i="1"/>
  <c r="L542" i="1"/>
  <c r="B189" i="1"/>
  <c r="M189" i="1" s="1"/>
  <c r="L189" i="1"/>
  <c r="L197" i="1"/>
  <c r="L214" i="1"/>
  <c r="L215" i="1"/>
  <c r="L266" i="1"/>
  <c r="B222" i="1"/>
  <c r="M222" i="1" s="1"/>
  <c r="L222" i="1"/>
  <c r="B191" i="1"/>
  <c r="M191" i="1" s="1"/>
  <c r="L191" i="1"/>
  <c r="L604" i="1"/>
  <c r="B168" i="1"/>
  <c r="M168" i="1" s="1"/>
  <c r="L168" i="1"/>
  <c r="B552" i="1"/>
  <c r="M552" i="1" s="1"/>
  <c r="L552" i="1"/>
  <c r="L490" i="1"/>
  <c r="B318" i="1"/>
  <c r="M318" i="1" s="1"/>
  <c r="L318" i="1"/>
  <c r="B255" i="1"/>
  <c r="M255" i="1" s="1"/>
  <c r="L255" i="1"/>
  <c r="B449" i="1"/>
  <c r="M449" i="1" s="1"/>
  <c r="L449" i="1"/>
  <c r="B319" i="1"/>
  <c r="M319" i="1" s="1"/>
  <c r="L319" i="1"/>
  <c r="L114" i="1"/>
  <c r="L530" i="1"/>
  <c r="L36" i="1"/>
  <c r="L537" i="1"/>
  <c r="L277" i="1"/>
  <c r="B88" i="1"/>
  <c r="M88" i="1" s="1"/>
  <c r="L88" i="1"/>
  <c r="B50" i="1"/>
  <c r="M50" i="1" s="1"/>
  <c r="L50" i="1"/>
  <c r="B377" i="1"/>
  <c r="M377" i="1" s="1"/>
  <c r="L377" i="1"/>
  <c r="B380" i="1"/>
  <c r="M380" i="1" s="1"/>
  <c r="L380" i="1"/>
  <c r="B97" i="1"/>
  <c r="M97" i="1" s="1"/>
  <c r="L97" i="1"/>
  <c r="B106" i="1"/>
  <c r="M106" i="1" s="1"/>
  <c r="L106" i="1"/>
  <c r="B370" i="1"/>
  <c r="M370" i="1" s="1"/>
  <c r="L370" i="1"/>
  <c r="B140" i="1"/>
  <c r="M140" i="1" s="1"/>
  <c r="L140" i="1"/>
  <c r="B216" i="1"/>
  <c r="M216" i="1" s="1"/>
  <c r="L216" i="1"/>
  <c r="B438" i="1"/>
  <c r="M438" i="1" s="1"/>
  <c r="L438" i="1"/>
  <c r="B30" i="1"/>
  <c r="M30" i="1" s="1"/>
  <c r="L30" i="1"/>
  <c r="B228" i="1"/>
  <c r="M228" i="1" s="1"/>
  <c r="L228" i="1"/>
  <c r="B176" i="1"/>
  <c r="M176" i="1" s="1"/>
  <c r="L176" i="1"/>
  <c r="L143" i="1"/>
  <c r="L108" i="1"/>
  <c r="L137" i="1"/>
  <c r="B442" i="1"/>
  <c r="M442" i="1" s="1"/>
  <c r="L442" i="1"/>
  <c r="L429" i="1"/>
  <c r="L225" i="1"/>
  <c r="L359" i="1"/>
  <c r="L372" i="1"/>
  <c r="B443" i="1"/>
  <c r="M443" i="1" s="1"/>
  <c r="L443" i="1"/>
  <c r="B479" i="1"/>
  <c r="M479" i="1" s="1"/>
  <c r="L479" i="1"/>
  <c r="B410" i="1"/>
  <c r="M410" i="1" s="1"/>
  <c r="L410" i="1"/>
  <c r="B450" i="1"/>
  <c r="M450" i="1" s="1"/>
  <c r="L450" i="1"/>
  <c r="B131" i="1"/>
  <c r="M131" i="1" s="1"/>
  <c r="L131" i="1"/>
  <c r="B376" i="1"/>
  <c r="M376" i="1" s="1"/>
  <c r="L376" i="1"/>
  <c r="B60" i="1"/>
  <c r="M60" i="1" s="1"/>
  <c r="L60" i="1"/>
  <c r="B265" i="1"/>
  <c r="M265" i="1" s="1"/>
  <c r="L265" i="1"/>
  <c r="B316" i="1"/>
  <c r="M316" i="1" s="1"/>
  <c r="L316" i="1"/>
  <c r="B142" i="1"/>
  <c r="M142" i="1" s="1"/>
  <c r="L142" i="1"/>
  <c r="L407" i="1"/>
  <c r="L424" i="1"/>
  <c r="L421" i="1"/>
  <c r="L128" i="1"/>
  <c r="L138" i="1"/>
  <c r="L162" i="1"/>
  <c r="L196" i="1"/>
  <c r="L264" i="1"/>
  <c r="L452" i="1"/>
  <c r="L12" i="1"/>
  <c r="B208" i="1"/>
  <c r="M208" i="1" s="1"/>
  <c r="L208" i="1"/>
  <c r="B210" i="1"/>
  <c r="M210" i="1" s="1"/>
  <c r="L210" i="1"/>
  <c r="B592" i="1"/>
  <c r="M592" i="1" s="1"/>
  <c r="L592" i="1"/>
  <c r="B260" i="1"/>
  <c r="M260" i="1" s="1"/>
  <c r="L260" i="1"/>
  <c r="B126" i="1"/>
  <c r="M126" i="1" s="1"/>
  <c r="L126" i="1"/>
  <c r="B164" i="1"/>
  <c r="M164" i="1" s="1"/>
  <c r="L164" i="1"/>
  <c r="B83" i="1"/>
  <c r="M83" i="1" s="1"/>
  <c r="L83" i="1"/>
  <c r="B296" i="1"/>
  <c r="M296" i="1" s="1"/>
  <c r="L296" i="1"/>
  <c r="B85" i="1"/>
  <c r="M85" i="1" s="1"/>
  <c r="L85" i="1"/>
  <c r="B158" i="1"/>
  <c r="M158" i="1" s="1"/>
  <c r="L158" i="1"/>
  <c r="B238" i="1"/>
  <c r="M238" i="1" s="1"/>
  <c r="L238" i="1"/>
  <c r="B161" i="1"/>
  <c r="M161" i="1" s="1"/>
  <c r="L161" i="1"/>
  <c r="B31" i="1"/>
  <c r="M31" i="1" s="1"/>
  <c r="L31" i="1"/>
  <c r="B63" i="1"/>
  <c r="M63" i="1" s="1"/>
  <c r="L63" i="1"/>
  <c r="B500" i="1"/>
  <c r="M500" i="1" s="1"/>
  <c r="L500" i="1"/>
  <c r="B185" i="1"/>
  <c r="M185" i="1" s="1"/>
  <c r="L185" i="1"/>
  <c r="B400" i="1"/>
  <c r="M400" i="1" s="1"/>
  <c r="L400" i="1"/>
  <c r="B419" i="1"/>
  <c r="M419" i="1"/>
  <c r="L419" i="1"/>
  <c r="L38" i="1"/>
  <c r="L59" i="1"/>
  <c r="L62" i="1"/>
  <c r="L65" i="1"/>
  <c r="B389" i="1"/>
  <c r="M389" i="1" s="1"/>
  <c r="L389" i="1"/>
  <c r="B198" i="1"/>
  <c r="M198" i="1" s="1"/>
  <c r="L198" i="1"/>
  <c r="B223" i="1"/>
  <c r="M223" i="1" s="1"/>
  <c r="L223" i="1"/>
  <c r="L219" i="1"/>
  <c r="L220" i="1"/>
  <c r="L226" i="1"/>
  <c r="L227" i="1"/>
  <c r="L247" i="1"/>
  <c r="L249" i="1"/>
  <c r="L252" i="1"/>
  <c r="L254" i="1"/>
  <c r="L257" i="1"/>
  <c r="L258" i="1"/>
  <c r="B476" i="1"/>
  <c r="M476" i="1" s="1"/>
  <c r="L476" i="1"/>
  <c r="B221" i="1"/>
  <c r="M221" i="1" s="1"/>
  <c r="L221" i="1"/>
  <c r="B33" i="1"/>
  <c r="M33" i="1" s="1"/>
  <c r="L33" i="1"/>
  <c r="B497" i="1"/>
  <c r="M497" i="1" s="1"/>
  <c r="L497" i="1"/>
  <c r="B498" i="1"/>
  <c r="M498" i="1" s="1"/>
  <c r="L498" i="1"/>
  <c r="B133" i="1"/>
  <c r="M133" i="1" s="1"/>
  <c r="L133" i="1"/>
  <c r="B150" i="1"/>
  <c r="M150" i="1" s="1"/>
  <c r="L150" i="1"/>
  <c r="L432" i="1"/>
  <c r="B154" i="1"/>
  <c r="M154" i="1" s="1"/>
  <c r="L154" i="1"/>
  <c r="B503" i="1"/>
  <c r="M503" i="1" s="1"/>
  <c r="L503" i="1"/>
  <c r="B509" i="1"/>
  <c r="M509" i="1" s="1"/>
  <c r="L509" i="1"/>
  <c r="B155" i="1"/>
  <c r="M155" i="1" s="1"/>
  <c r="L155" i="1"/>
  <c r="B156" i="1"/>
  <c r="M156" i="1" s="1"/>
  <c r="L156" i="1"/>
  <c r="L41" i="1"/>
  <c r="L518" i="1"/>
  <c r="L504" i="1"/>
  <c r="L584" i="1"/>
  <c r="L279" i="1"/>
  <c r="L204" i="1"/>
  <c r="L599" i="1"/>
  <c r="L203" i="1"/>
  <c r="L177" i="1"/>
  <c r="B160" i="1"/>
  <c r="M160" i="1" s="1"/>
  <c r="L160" i="1"/>
  <c r="L171" i="1"/>
  <c r="L58" i="1"/>
  <c r="B364" i="1"/>
  <c r="M364" i="1" s="1"/>
  <c r="L364" i="1"/>
  <c r="B381" i="1"/>
  <c r="M381" i="1" s="1"/>
  <c r="L381" i="1"/>
  <c r="L190" i="1"/>
  <c r="L433" i="1"/>
  <c r="L401" i="1"/>
  <c r="B382" i="1"/>
  <c r="M382" i="1" s="1"/>
  <c r="L382" i="1"/>
  <c r="B445" i="1"/>
  <c r="M445" i="1" s="1"/>
  <c r="L445" i="1"/>
  <c r="B510" i="1"/>
  <c r="M510" i="1" s="1"/>
  <c r="L510" i="1"/>
  <c r="B446" i="1"/>
  <c r="M446" i="1" s="1"/>
  <c r="L446" i="1"/>
  <c r="B447" i="1"/>
  <c r="M447" i="1" s="1"/>
  <c r="L447" i="1"/>
  <c r="L605" i="1"/>
  <c r="B456" i="1"/>
  <c r="M456" i="1" s="1"/>
  <c r="L456" i="1"/>
  <c r="L122" i="1"/>
  <c r="L547" i="1"/>
  <c r="L564" i="1"/>
  <c r="L270" i="1"/>
  <c r="B467" i="1"/>
  <c r="M467" i="1" s="1"/>
  <c r="L467" i="1"/>
  <c r="L285" i="1"/>
  <c r="L455" i="1"/>
  <c r="B494" i="1"/>
  <c r="M494" i="1" s="1"/>
  <c r="L494" i="1"/>
  <c r="L499" i="1"/>
  <c r="L129" i="1"/>
  <c r="B505" i="1"/>
  <c r="M505" i="1" s="1"/>
  <c r="L505" i="1"/>
  <c r="B526" i="1"/>
  <c r="M526" i="1" s="1"/>
  <c r="L526" i="1"/>
  <c r="B513" i="1"/>
  <c r="M513" i="1" s="1"/>
  <c r="L513" i="1"/>
  <c r="B544" i="1"/>
  <c r="M544" i="1" s="1"/>
  <c r="L544" i="1"/>
  <c r="B550" i="1"/>
  <c r="M550" i="1" s="1"/>
  <c r="L550" i="1"/>
  <c r="B212" i="1"/>
  <c r="M212" i="1" s="1"/>
  <c r="L212" i="1"/>
  <c r="B259" i="1"/>
  <c r="M259" i="1" s="1"/>
  <c r="L259" i="1"/>
  <c r="B515" i="1"/>
  <c r="M515" i="1" s="1"/>
  <c r="L515" i="1"/>
  <c r="B594" i="1"/>
  <c r="M594" i="1" s="1"/>
  <c r="L594" i="1"/>
  <c r="L144" i="1"/>
  <c r="B517" i="1"/>
  <c r="M517" i="1" s="1"/>
  <c r="L517" i="1"/>
  <c r="L170" i="1"/>
  <c r="B121" i="1"/>
  <c r="M121" i="1" s="1"/>
  <c r="L121" i="1"/>
  <c r="L149" i="1"/>
  <c r="L195" i="1"/>
  <c r="L231" i="1"/>
  <c r="L464" i="1"/>
  <c r="L18" i="1"/>
  <c r="L371" i="1"/>
  <c r="L531" i="1"/>
  <c r="L488" i="1"/>
  <c r="L230" i="1"/>
  <c r="L414" i="1"/>
  <c r="L397" i="1"/>
  <c r="L394" i="1"/>
  <c r="L395" i="1"/>
  <c r="L460" i="1"/>
  <c r="L453" i="1"/>
  <c r="L311" i="1"/>
  <c r="L562" i="1"/>
  <c r="L66" i="1"/>
  <c r="L145" i="1"/>
  <c r="L586" i="1"/>
  <c r="L35" i="1"/>
  <c r="L55" i="1"/>
  <c r="B51" i="1"/>
  <c r="M51" i="1" s="1"/>
  <c r="L51" i="1"/>
  <c r="L527" i="1"/>
  <c r="B49" i="1"/>
  <c r="M49" i="1" s="1"/>
  <c r="L49" i="1"/>
  <c r="B79" i="1"/>
  <c r="M79" i="1" s="1"/>
  <c r="L79" i="1"/>
  <c r="B80" i="1"/>
  <c r="M80" i="1" s="1"/>
  <c r="L80" i="1"/>
  <c r="B81" i="1"/>
  <c r="M81" i="1" s="1"/>
  <c r="L81" i="1"/>
  <c r="B82" i="1"/>
  <c r="M82" i="1" s="1"/>
  <c r="L82" i="1"/>
  <c r="B365" i="1"/>
  <c r="M365" i="1" s="1"/>
  <c r="L365" i="1"/>
  <c r="B272" i="1"/>
  <c r="M272" i="1" s="1"/>
  <c r="L272" i="1"/>
  <c r="B84" i="1"/>
  <c r="M84" i="1" s="1"/>
  <c r="L84" i="1"/>
  <c r="B179" i="1"/>
  <c r="M179" i="1" s="1"/>
  <c r="L179" i="1"/>
  <c r="B157" i="1"/>
  <c r="M157" i="1" s="1"/>
  <c r="L157" i="1"/>
  <c r="B159" i="1"/>
  <c r="M159" i="1" s="1"/>
  <c r="L159" i="1"/>
  <c r="B237" i="1"/>
  <c r="M237" i="1" s="1"/>
  <c r="L237" i="1"/>
  <c r="B184" i="1"/>
  <c r="M184" i="1" s="1"/>
  <c r="L184" i="1"/>
  <c r="B23" i="1"/>
  <c r="M23" i="1" s="1"/>
  <c r="L23" i="1"/>
  <c r="B25" i="1"/>
  <c r="M25" i="1" s="1"/>
  <c r="L25" i="1"/>
  <c r="B163" i="1"/>
  <c r="M163" i="1" s="1"/>
  <c r="L163" i="1"/>
  <c r="B553" i="1"/>
  <c r="M553" i="1" s="1"/>
  <c r="L553" i="1"/>
  <c r="B378" i="1"/>
  <c r="M378" i="1" s="1"/>
  <c r="L378" i="1"/>
  <c r="B127" i="1"/>
  <c r="M127" i="1" s="1"/>
  <c r="L127" i="1"/>
  <c r="B135" i="1"/>
  <c r="M135" i="1" s="1"/>
  <c r="L135" i="1"/>
  <c r="B366" i="1"/>
  <c r="M366" i="1" s="1"/>
  <c r="L366" i="1"/>
  <c r="B367" i="1"/>
  <c r="M367" i="1" s="1"/>
  <c r="L367" i="1"/>
  <c r="B439" i="1"/>
  <c r="M439" i="1" s="1"/>
  <c r="L439" i="1"/>
  <c r="B454" i="1"/>
  <c r="M454" i="1" s="1"/>
  <c r="L454" i="1"/>
  <c r="B474" i="1"/>
  <c r="M474" i="1" s="1"/>
  <c r="L474" i="1"/>
  <c r="B520" i="1"/>
  <c r="M520" i="1" s="1"/>
  <c r="L520" i="1"/>
  <c r="B534" i="1"/>
  <c r="M534" i="1" s="1"/>
  <c r="L534" i="1"/>
  <c r="B593" i="1"/>
  <c r="M593" i="1" s="1"/>
  <c r="L593" i="1"/>
  <c r="B4" i="1"/>
  <c r="M4" i="1" s="1"/>
  <c r="L4" i="1"/>
  <c r="B130" i="1"/>
  <c r="M130" i="1" s="1"/>
  <c r="L130" i="1"/>
  <c r="B267" i="1"/>
  <c r="M267" i="1" s="1"/>
  <c r="L267" i="1"/>
  <c r="B280" i="1"/>
  <c r="M280" i="1" s="1"/>
  <c r="L280" i="1"/>
  <c r="B374" i="1"/>
  <c r="M374" i="1" s="1"/>
  <c r="L374" i="1"/>
  <c r="B379" i="1"/>
  <c r="M379" i="1" s="1"/>
  <c r="L379" i="1"/>
  <c r="B412" i="1"/>
  <c r="M412" i="1" s="1"/>
  <c r="L412" i="1"/>
  <c r="B430" i="1"/>
  <c r="M430" i="1" s="1"/>
  <c r="L430" i="1"/>
  <c r="B485" i="1"/>
  <c r="M485" i="1"/>
  <c r="L485" i="1"/>
  <c r="B492" i="1"/>
  <c r="M492" i="1" s="1"/>
  <c r="L492" i="1"/>
  <c r="B501" i="1"/>
  <c r="M501" i="1" s="1"/>
  <c r="L501" i="1"/>
  <c r="B546" i="1"/>
  <c r="M546" i="1" s="1"/>
  <c r="L546" i="1"/>
  <c r="B551" i="1"/>
  <c r="M551" i="1" s="1"/>
  <c r="L551" i="1"/>
  <c r="B596" i="1"/>
  <c r="M596" i="1" s="1"/>
  <c r="L596" i="1"/>
  <c r="B602" i="1"/>
  <c r="M602" i="1" s="1"/>
  <c r="L602" i="1"/>
  <c r="B239" i="1"/>
  <c r="M239" i="1" s="1"/>
  <c r="L239" i="1"/>
  <c r="B473" i="1"/>
  <c r="M473" i="1" s="1"/>
  <c r="L473" i="1"/>
  <c r="B369" i="1"/>
  <c r="M369" i="1" s="1"/>
  <c r="L369" i="1"/>
  <c r="B86" i="1"/>
  <c r="M86" i="1" s="1"/>
  <c r="L86" i="1"/>
  <c r="B435" i="1"/>
  <c r="M435" i="1" s="1"/>
  <c r="L435" i="1"/>
  <c r="B404" i="1"/>
  <c r="M404" i="1" s="1"/>
  <c r="L404" i="1"/>
  <c r="B396" i="1"/>
  <c r="M396" i="1" s="1"/>
  <c r="L396" i="1"/>
  <c r="B139" i="1"/>
  <c r="M139" i="1" s="1"/>
  <c r="L139" i="1"/>
  <c r="B493" i="1"/>
  <c r="M493" i="1" s="1"/>
  <c r="L493" i="1"/>
  <c r="B96" i="1"/>
  <c r="M96" i="1" s="1"/>
  <c r="L96" i="1"/>
  <c r="B310" i="1"/>
  <c r="M310" i="1" s="1"/>
  <c r="L310" i="1"/>
  <c r="B172" i="1"/>
  <c r="M172" i="1" s="1"/>
  <c r="L172" i="1"/>
  <c r="B188" i="1"/>
  <c r="M188" i="1" s="1"/>
  <c r="L188" i="1"/>
  <c r="B278" i="1"/>
  <c r="M278" i="1" s="1"/>
  <c r="L278" i="1"/>
  <c r="B538" i="1"/>
  <c r="M538" i="1" s="1"/>
  <c r="L538" i="1"/>
  <c r="B384" i="1"/>
  <c r="M384" i="1" s="1"/>
  <c r="L384" i="1"/>
  <c r="B56" i="1"/>
  <c r="M56" i="1" s="1"/>
  <c r="L56" i="1"/>
  <c r="B54" i="1"/>
  <c r="M54" i="1" s="1"/>
  <c r="L54" i="1"/>
  <c r="B32" i="1"/>
  <c r="M32" i="1" s="1"/>
  <c r="L32" i="1"/>
  <c r="B229" i="1"/>
  <c r="M229" i="1" s="1"/>
  <c r="L229" i="1"/>
  <c r="B545" i="1"/>
  <c r="M545" i="1" s="1"/>
  <c r="L545" i="1"/>
  <c r="B206" i="1"/>
  <c r="M206" i="1" s="1"/>
  <c r="L206" i="1"/>
  <c r="B207" i="1"/>
  <c r="M207" i="1" s="1"/>
  <c r="L207" i="1"/>
  <c r="B420" i="1"/>
  <c r="M420" i="1" s="1"/>
  <c r="L420" i="1"/>
  <c r="B317" i="1"/>
  <c r="M317" i="1" s="1"/>
  <c r="L317" i="1"/>
  <c r="B478" i="1"/>
  <c r="M478" i="1" s="1"/>
  <c r="L478" i="1"/>
  <c r="B511" i="1"/>
  <c r="M511" i="1" s="1"/>
  <c r="L511" i="1"/>
  <c r="B146" i="1"/>
  <c r="M146" i="1" s="1"/>
  <c r="L146" i="1"/>
  <c r="B194" i="1"/>
  <c r="M194" i="1" s="1"/>
  <c r="L194" i="1"/>
  <c r="B87" i="1"/>
  <c r="M87" i="1" s="1"/>
  <c r="L87" i="1"/>
  <c r="B563" i="1"/>
  <c r="M563" i="1" s="1"/>
  <c r="L563" i="1"/>
  <c r="B516" i="1"/>
  <c r="M516" i="1"/>
  <c r="L516" i="1"/>
  <c r="B233" i="1"/>
  <c r="M233" i="1" s="1"/>
  <c r="L233" i="1"/>
  <c r="B70" i="1"/>
  <c r="M70" i="1" s="1"/>
  <c r="L70" i="1"/>
  <c r="B147" i="1"/>
  <c r="M147" i="1" s="1"/>
  <c r="L147" i="1"/>
  <c r="B540" i="1"/>
  <c r="M540" i="1" s="1"/>
  <c r="L540" i="1"/>
  <c r="B148" i="1"/>
  <c r="M148" i="1" s="1"/>
  <c r="L148" i="1"/>
  <c r="B234" i="1"/>
  <c r="M234" i="1" s="1"/>
  <c r="L234" i="1"/>
  <c r="B183" i="1"/>
  <c r="M183" i="1" s="1"/>
  <c r="L183" i="1"/>
  <c r="B491" i="1"/>
  <c r="M491" i="1" s="1"/>
  <c r="L491" i="1"/>
  <c r="B549" i="1"/>
  <c r="M549" i="1" s="1"/>
  <c r="L549" i="1"/>
  <c r="B16" i="1"/>
  <c r="M16" i="1"/>
  <c r="L16" i="1"/>
  <c r="B565" i="1"/>
  <c r="M565" i="1" s="1"/>
  <c r="L565" i="1"/>
  <c r="B118" i="1"/>
  <c r="M118" i="1" s="1"/>
  <c r="L118" i="1"/>
  <c r="B458" i="1"/>
  <c r="M458" i="1" s="1"/>
  <c r="L458" i="1"/>
  <c r="B606" i="1"/>
  <c r="M606" i="1" s="1"/>
  <c r="L606" i="1"/>
  <c r="B558" i="1"/>
  <c r="M558" i="1" s="1"/>
  <c r="L558" i="1"/>
  <c r="B554" i="1"/>
  <c r="M554" i="1" s="1"/>
  <c r="L554" i="1"/>
  <c r="B567" i="1"/>
  <c r="M567" i="1" s="1"/>
  <c r="L567" i="1"/>
  <c r="B555" i="1"/>
  <c r="M555" i="1" s="1"/>
  <c r="L555" i="1"/>
  <c r="B566" i="1"/>
  <c r="M566" i="1" s="1"/>
  <c r="L566" i="1"/>
  <c r="B556" i="1"/>
  <c r="M556" i="1" s="1"/>
  <c r="L556" i="1"/>
  <c r="B557" i="1"/>
  <c r="M557" i="1" s="1"/>
  <c r="L557" i="1"/>
  <c r="B568" i="1"/>
  <c r="M568" i="1" s="1"/>
  <c r="L568" i="1"/>
  <c r="B271" i="1"/>
  <c r="M271" i="1" s="1"/>
  <c r="L271" i="1"/>
  <c r="B603" i="1"/>
  <c r="M603" i="1" s="1"/>
  <c r="L603" i="1"/>
  <c r="B109" i="1"/>
  <c r="M109" i="1" s="1"/>
  <c r="L109" i="1"/>
  <c r="B528" i="1"/>
  <c r="M528" i="1" s="1"/>
  <c r="L528" i="1"/>
  <c r="B136" i="1"/>
  <c r="M136" i="1" s="1"/>
  <c r="L136" i="1"/>
  <c r="B590" i="1"/>
  <c r="M590" i="1" s="1"/>
  <c r="L590" i="1"/>
  <c r="B181" i="1"/>
  <c r="M181" i="1" s="1"/>
  <c r="L181" i="1"/>
  <c r="B437" i="1"/>
  <c r="M437" i="1" s="1"/>
  <c r="L437" i="1"/>
  <c r="B141" i="1"/>
  <c r="M141" i="1" s="1"/>
  <c r="L141" i="1"/>
  <c r="B269" i="1"/>
  <c r="M269" i="1"/>
  <c r="L269" i="1"/>
  <c r="B470" i="1"/>
  <c r="M470" i="1" s="1"/>
  <c r="L470" i="1"/>
  <c r="B180" i="1"/>
  <c r="M180" i="1" s="1"/>
  <c r="L180" i="1"/>
  <c r="B174" i="1"/>
  <c r="M174" i="1" s="1"/>
  <c r="L174" i="1"/>
  <c r="B101" i="1"/>
  <c r="M101" i="1" s="1"/>
  <c r="L101" i="1"/>
  <c r="B242" i="1"/>
  <c r="M242" i="1" s="1"/>
  <c r="L242" i="1"/>
  <c r="B600" i="1"/>
  <c r="M600" i="1" s="1"/>
  <c r="L600" i="1"/>
  <c r="B303" i="1"/>
  <c r="M303" i="1" s="1"/>
  <c r="L303" i="1"/>
  <c r="B6" i="1"/>
  <c r="M6" i="1" s="1"/>
  <c r="L6" i="1"/>
  <c r="B68" i="1"/>
  <c r="M68" i="1" s="1"/>
  <c r="L68" i="1"/>
  <c r="B10" i="1"/>
  <c r="M10" i="1" s="1"/>
  <c r="L10" i="1"/>
  <c r="B336" i="1"/>
  <c r="M336" i="1" s="1"/>
  <c r="L336" i="1"/>
  <c r="B8" i="1"/>
  <c r="M8" i="1" s="1"/>
  <c r="L8" i="1"/>
  <c r="B11" i="1"/>
  <c r="M11" i="1" s="1"/>
  <c r="L11" i="1"/>
  <c r="B299" i="1"/>
  <c r="M299" i="1" s="1"/>
  <c r="L299" i="1"/>
  <c r="B9" i="1"/>
  <c r="M9" i="1" s="1"/>
  <c r="L9" i="1"/>
  <c r="B5" i="1"/>
  <c r="M5" i="1"/>
  <c r="L5" i="1"/>
  <c r="B7" i="1"/>
  <c r="M7" i="1" s="1"/>
  <c r="L7" i="1"/>
  <c r="B46" i="1"/>
  <c r="M46" i="1" s="1"/>
  <c r="L46" i="1"/>
  <c r="B186" i="1"/>
  <c r="M186" i="1" s="1"/>
  <c r="L186" i="1"/>
  <c r="B193" i="1"/>
  <c r="M193" i="1" s="1"/>
  <c r="L193" i="1"/>
  <c r="B462" i="1"/>
  <c r="M462" i="1" s="1"/>
  <c r="L462" i="1"/>
  <c r="B461" i="1"/>
  <c r="M461" i="1" s="1"/>
  <c r="L461" i="1"/>
  <c r="B539" i="1"/>
  <c r="M539" i="1" s="1"/>
  <c r="L539" i="1"/>
  <c r="B90" i="1"/>
  <c r="M90" i="1" s="1"/>
  <c r="L90" i="1"/>
  <c r="B165" i="1"/>
  <c r="M165" i="1" s="1"/>
  <c r="L165" i="1"/>
  <c r="B102" i="1"/>
  <c r="M102" i="1" s="1"/>
  <c r="L102" i="1"/>
  <c r="B486" i="1"/>
  <c r="M486" i="1" s="1"/>
  <c r="L486" i="1"/>
  <c r="B113" i="1"/>
  <c r="M113" i="1" s="1"/>
  <c r="L113" i="1"/>
  <c r="B495" i="1"/>
  <c r="M495" i="1" s="1"/>
  <c r="L495" i="1"/>
  <c r="B107" i="1"/>
  <c r="M107" i="1" s="1"/>
  <c r="L107" i="1"/>
  <c r="B37" i="1"/>
  <c r="M37" i="1" s="1"/>
  <c r="L37" i="1"/>
  <c r="B93" i="1"/>
  <c r="M93" i="1" s="1"/>
  <c r="L93" i="1"/>
  <c r="B115" i="1"/>
  <c r="M115" i="1" s="1"/>
  <c r="L115" i="1"/>
  <c r="B200" i="1"/>
  <c r="M200" i="1" s="1"/>
  <c r="L200" i="1"/>
  <c r="B74" i="1"/>
  <c r="M74" i="1" s="1"/>
  <c r="L74" i="1"/>
  <c r="B104" i="1"/>
  <c r="M104" i="1" s="1"/>
  <c r="L104" i="1"/>
  <c r="B388" i="1"/>
  <c r="M388" i="1" s="1"/>
  <c r="L388" i="1"/>
  <c r="B199" i="1"/>
  <c r="M199" i="1" s="1"/>
  <c r="L199" i="1"/>
  <c r="B375" i="1"/>
  <c r="M375" i="1" s="1"/>
  <c r="L375" i="1"/>
  <c r="B240" i="1"/>
  <c r="M240" i="1"/>
  <c r="L240" i="1"/>
  <c r="B241" i="1"/>
  <c r="M241" i="1" s="1"/>
  <c r="L241" i="1"/>
  <c r="B201" i="1"/>
  <c r="M201" i="1" s="1"/>
  <c r="L201" i="1"/>
  <c r="B309" i="1"/>
  <c r="M309" i="1" s="1"/>
  <c r="L309" i="1"/>
  <c r="B187" i="1"/>
  <c r="M187" i="1" s="1"/>
  <c r="L187" i="1"/>
  <c r="B134" i="1"/>
  <c r="M134" i="1" s="1"/>
  <c r="L134" i="1"/>
  <c r="B273" i="1"/>
  <c r="M273" i="1" s="1"/>
  <c r="L273" i="1"/>
  <c r="B533" i="1"/>
  <c r="M533" i="1" s="1"/>
  <c r="L533" i="1"/>
  <c r="B75" i="1"/>
  <c r="M75" i="1"/>
  <c r="L75" i="1"/>
  <c r="B246" i="1"/>
  <c r="M246" i="1" s="1"/>
  <c r="L246" i="1"/>
  <c r="B477" i="1"/>
  <c r="M477" i="1" s="1"/>
  <c r="L477" i="1"/>
  <c r="B173" i="1"/>
  <c r="M173" i="1" s="1"/>
  <c r="L173" i="1"/>
  <c r="B417" i="1"/>
  <c r="M417" i="1" s="1"/>
  <c r="L417" i="1"/>
  <c r="B535" i="1"/>
  <c r="M535" i="1" s="1"/>
  <c r="L535" i="1"/>
  <c r="B250" i="1"/>
  <c r="M250" i="1" s="1"/>
  <c r="L250" i="1"/>
  <c r="B110" i="1"/>
  <c r="M110" i="1" s="1"/>
  <c r="L110" i="1"/>
  <c r="B268" i="1"/>
  <c r="M268" i="1" s="1"/>
  <c r="L268" i="1"/>
  <c r="N268" i="1"/>
  <c r="B480" i="1"/>
  <c r="M480" i="1" s="1"/>
  <c r="L480" i="1"/>
  <c r="B591" i="1"/>
  <c r="M591" i="1" s="1"/>
  <c r="L591" i="1"/>
  <c r="B34" i="1"/>
  <c r="M34" i="1" s="1"/>
  <c r="L34" i="1"/>
  <c r="B39" i="1"/>
  <c r="M39" i="1" s="1"/>
  <c r="L39" i="1"/>
  <c r="B53" i="1"/>
  <c r="M53" i="1" s="1"/>
  <c r="L53" i="1"/>
  <c r="B57" i="1"/>
  <c r="M57" i="1" s="1"/>
  <c r="L57" i="1"/>
  <c r="B72" i="1"/>
  <c r="M72" i="1" s="1"/>
  <c r="L72" i="1"/>
  <c r="B245" i="1"/>
  <c r="M245" i="1" s="1"/>
  <c r="L245" i="1"/>
  <c r="B251" i="1"/>
  <c r="M251" i="1" s="1"/>
  <c r="L251" i="1"/>
  <c r="B282" i="1"/>
  <c r="M282" i="1" s="1"/>
  <c r="L282" i="1"/>
  <c r="B471" i="1"/>
  <c r="M471" i="1" s="1"/>
  <c r="L471" i="1"/>
  <c r="B507" i="1"/>
  <c r="M507" i="1" s="1"/>
  <c r="L507" i="1"/>
  <c r="N507" i="1"/>
  <c r="B514" i="1"/>
  <c r="M514" i="1" s="1"/>
  <c r="L514" i="1"/>
  <c r="B524" i="1"/>
  <c r="M524" i="1" s="1"/>
  <c r="L524" i="1"/>
  <c r="N524" i="1"/>
  <c r="B598" i="1"/>
  <c r="M598" i="1" s="1"/>
  <c r="L598" i="1"/>
  <c r="B78" i="1"/>
  <c r="M78" i="1" s="1"/>
  <c r="L78" i="1"/>
  <c r="B312" i="1"/>
  <c r="M312" i="1" s="1"/>
  <c r="L312" i="1"/>
  <c r="B29" i="1"/>
  <c r="M29" i="1" s="1"/>
  <c r="L29" i="1"/>
  <c r="B73" i="1"/>
  <c r="M73" i="1" s="1"/>
  <c r="L73" i="1"/>
  <c r="B77" i="1"/>
  <c r="M77" i="1" s="1"/>
  <c r="L77" i="1"/>
  <c r="B95" i="1"/>
  <c r="M95" i="1" s="1"/>
  <c r="L95" i="1"/>
  <c r="B105" i="1"/>
  <c r="M105" i="1" s="1"/>
  <c r="L105" i="1"/>
  <c r="B112" i="1"/>
  <c r="M112" i="1" s="1"/>
  <c r="L112" i="1"/>
  <c r="B529" i="1"/>
  <c r="M529" i="1" s="1"/>
  <c r="L529" i="1"/>
  <c r="N529" i="1"/>
  <c r="B595" i="1"/>
  <c r="M595" i="1" s="1"/>
  <c r="L595" i="1"/>
  <c r="B489" i="1"/>
  <c r="M489" i="1" s="1"/>
  <c r="L489" i="1"/>
  <c r="B98" i="1"/>
  <c r="M98" i="1" s="1"/>
  <c r="L98" i="1"/>
  <c r="B217" i="1"/>
  <c r="M217" i="1" s="1"/>
  <c r="L217" i="1"/>
  <c r="B284" i="1"/>
  <c r="M284" i="1" s="1"/>
  <c r="L284" i="1"/>
  <c r="B360" i="1"/>
  <c r="M360" i="1" s="1"/>
  <c r="L360" i="1"/>
  <c r="B398" i="1"/>
  <c r="M398" i="1" s="1"/>
  <c r="L398" i="1"/>
  <c r="B402" i="1"/>
  <c r="M402" i="1" s="1"/>
  <c r="L402" i="1"/>
  <c r="B406" i="1"/>
  <c r="M406" i="1" s="1"/>
  <c r="L406" i="1"/>
  <c r="B418" i="1"/>
  <c r="M418" i="1" s="1"/>
  <c r="L418" i="1"/>
  <c r="B423" i="1"/>
  <c r="M423" i="1" s="1"/>
  <c r="L423" i="1"/>
  <c r="B434" i="1"/>
  <c r="M434" i="1" s="1"/>
  <c r="L434" i="1"/>
  <c r="B436" i="1"/>
  <c r="M436" i="1" s="1"/>
  <c r="L436" i="1"/>
  <c r="B475" i="1"/>
  <c r="M475" i="1" s="1"/>
  <c r="L475" i="1"/>
  <c r="B481" i="1"/>
  <c r="M481" i="1" s="1"/>
  <c r="L481" i="1"/>
  <c r="B487" i="1"/>
  <c r="M487" i="1" s="1"/>
  <c r="L487" i="1"/>
  <c r="B391" i="1"/>
  <c r="M391" i="1" s="1"/>
  <c r="L391" i="1"/>
  <c r="B608" i="1"/>
  <c r="M608" i="1" s="1"/>
  <c r="L608" i="1"/>
  <c r="B22" i="1"/>
  <c r="M22" i="1" s="1"/>
  <c r="L22" i="1"/>
  <c r="B256" i="1"/>
  <c r="M256" i="1" s="1"/>
  <c r="L256" i="1"/>
  <c r="B3" i="1"/>
  <c r="M3" i="1" s="1"/>
  <c r="L3" i="1"/>
  <c r="B20" i="1"/>
  <c r="M20" i="1"/>
  <c r="L20" i="1"/>
  <c r="B21" i="1"/>
  <c r="M21" i="1" s="1"/>
  <c r="L21" i="1"/>
  <c r="B24" i="1"/>
  <c r="M24" i="1" s="1"/>
  <c r="L24" i="1"/>
  <c r="B26" i="1"/>
  <c r="M26" i="1" s="1"/>
  <c r="L26" i="1"/>
  <c r="B28" i="1"/>
  <c r="M28" i="1" s="1"/>
  <c r="L28" i="1"/>
  <c r="B91" i="1"/>
  <c r="M91" i="1"/>
  <c r="L91" i="1"/>
  <c r="B103" i="1"/>
  <c r="M103" i="1" s="1"/>
  <c r="L103" i="1"/>
  <c r="B399" i="1"/>
  <c r="M399" i="1" s="1"/>
  <c r="L399" i="1"/>
  <c r="B508" i="1"/>
  <c r="M508" i="1" s="1"/>
  <c r="L508" i="1"/>
  <c r="B559" i="1"/>
  <c r="M559" i="1" s="1"/>
  <c r="L559" i="1"/>
  <c r="B571" i="1"/>
  <c r="M571" i="1"/>
  <c r="L571" i="1"/>
  <c r="B572" i="1"/>
  <c r="M572" i="1" s="1"/>
  <c r="L572" i="1"/>
  <c r="B575" i="1"/>
  <c r="M575" i="1" s="1"/>
  <c r="L575" i="1"/>
  <c r="B576" i="1"/>
  <c r="M576" i="1" s="1"/>
  <c r="L576" i="1"/>
  <c r="B577" i="1"/>
  <c r="M577" i="1" s="1"/>
  <c r="L577" i="1"/>
  <c r="B578" i="1"/>
  <c r="M578" i="1" s="1"/>
  <c r="L578" i="1"/>
  <c r="B579" i="1"/>
  <c r="M579" i="1" s="1"/>
  <c r="L579" i="1"/>
  <c r="B581" i="1"/>
  <c r="M581" i="1" s="1"/>
  <c r="L581" i="1"/>
  <c r="B582" i="1"/>
  <c r="M582" i="1" s="1"/>
  <c r="L582" i="1"/>
  <c r="B587" i="1"/>
  <c r="M587" i="1" s="1"/>
  <c r="L587" i="1"/>
  <c r="B588" i="1"/>
  <c r="M588" i="1" s="1"/>
  <c r="L588" i="1"/>
  <c r="B589" i="1"/>
  <c r="M589" i="1" s="1"/>
  <c r="L589" i="1"/>
  <c r="B306" i="1"/>
  <c r="M306" i="1" s="1"/>
  <c r="L306" i="1"/>
  <c r="B27" i="1"/>
  <c r="M27" i="1" s="1"/>
  <c r="L27" i="1"/>
  <c r="B100" i="1"/>
  <c r="M100" i="1" s="1"/>
  <c r="L100" i="1"/>
  <c r="B276" i="1"/>
  <c r="M276" i="1" s="1"/>
  <c r="L276" i="1"/>
  <c r="B17" i="1"/>
  <c r="M17" i="1" s="1"/>
  <c r="L17" i="1"/>
  <c r="B302" i="1"/>
  <c r="M302" i="1" s="1"/>
  <c r="L302" i="1"/>
  <c r="N302" i="1"/>
  <c r="B574" i="1"/>
  <c r="M574" i="1" s="1"/>
  <c r="L574" i="1"/>
  <c r="B506" i="1"/>
  <c r="M506" i="1" s="1"/>
  <c r="L506" i="1"/>
  <c r="B469" i="1"/>
  <c r="M469" i="1" s="1"/>
  <c r="L469" i="1"/>
  <c r="B19" i="1"/>
  <c r="M19" i="1" s="1"/>
  <c r="L19" i="1"/>
  <c r="B175" i="1"/>
  <c r="M175" i="1" s="1"/>
  <c r="L175" i="1"/>
  <c r="B522" i="1"/>
  <c r="M522" i="1"/>
  <c r="L522" i="1"/>
  <c r="B597" i="1"/>
  <c r="M597" i="1" s="1"/>
  <c r="L597" i="1"/>
  <c r="B307" i="1"/>
  <c r="M307" i="1" s="1"/>
  <c r="L307" i="1"/>
  <c r="B291" i="1"/>
  <c r="M291" i="1" s="1"/>
  <c r="L291" i="1"/>
  <c r="B290" i="1"/>
  <c r="M290" i="1" s="1"/>
  <c r="L290" i="1"/>
  <c r="B293" i="1"/>
  <c r="M293" i="1" s="1"/>
  <c r="L293" i="1"/>
  <c r="B292" i="1"/>
  <c r="M292" i="1" s="1"/>
  <c r="L292" i="1"/>
  <c r="B305" i="1"/>
  <c r="M305" i="1" s="1"/>
  <c r="L305" i="1"/>
  <c r="B304" i="1"/>
  <c r="M304" i="1" s="1"/>
  <c r="L304" i="1"/>
  <c r="B295" i="1"/>
  <c r="M295" i="1" s="1"/>
  <c r="L295" i="1"/>
  <c r="B294" i="1"/>
  <c r="M294" i="1" s="1"/>
  <c r="L294" i="1"/>
  <c r="B298" i="1"/>
  <c r="M298" i="1" s="1"/>
  <c r="L298" i="1"/>
  <c r="B297" i="1"/>
  <c r="M297" i="1" s="1"/>
  <c r="L297" i="1"/>
  <c r="B289" i="1"/>
  <c r="M289" i="1" s="1"/>
  <c r="L289" i="1"/>
  <c r="B288" i="1"/>
  <c r="M288" i="1" s="1"/>
  <c r="L288" i="1"/>
  <c r="B301" i="1"/>
  <c r="M301" i="1" s="1"/>
  <c r="L301" i="1"/>
  <c r="B300" i="1"/>
  <c r="M300" i="1" s="1"/>
  <c r="L300" i="1"/>
  <c r="B287" i="1"/>
  <c r="M287" i="1" s="1"/>
  <c r="L287" i="1"/>
  <c r="B286" i="1"/>
  <c r="M286" i="1" s="1"/>
  <c r="L286" i="1"/>
  <c r="B338" i="1"/>
  <c r="M338" i="1" s="1"/>
  <c r="L338" i="1"/>
  <c r="B337" i="1"/>
  <c r="M337" i="1" s="1"/>
  <c r="L337" i="1"/>
  <c r="B325" i="1"/>
  <c r="M325" i="1" s="1"/>
  <c r="L325" i="1"/>
  <c r="B324" i="1"/>
  <c r="M324" i="1" s="1"/>
  <c r="L324" i="1"/>
  <c r="B335" i="1"/>
  <c r="M335" i="1" s="1"/>
  <c r="L335" i="1"/>
  <c r="B334" i="1"/>
  <c r="M334" i="1" s="1"/>
  <c r="L334" i="1"/>
  <c r="B348" i="1"/>
  <c r="M348" i="1" s="1"/>
  <c r="L348" i="1"/>
  <c r="B347" i="1"/>
  <c r="M347" i="1" s="1"/>
  <c r="L347" i="1"/>
  <c r="B352" i="1"/>
  <c r="M352" i="1" s="1"/>
  <c r="L352" i="1"/>
  <c r="B351" i="1"/>
  <c r="M351" i="1" s="1"/>
  <c r="L351" i="1"/>
  <c r="B350" i="1"/>
  <c r="M350" i="1" s="1"/>
  <c r="L350" i="1"/>
  <c r="B349" i="1"/>
  <c r="M349" i="1" s="1"/>
  <c r="L349" i="1"/>
  <c r="B340" i="1"/>
  <c r="M340" i="1" s="1"/>
  <c r="L340" i="1"/>
  <c r="B339" i="1"/>
  <c r="M339" i="1" s="1"/>
  <c r="L339" i="1"/>
  <c r="B323" i="1"/>
  <c r="M323" i="1" s="1"/>
  <c r="L323" i="1"/>
  <c r="B322" i="1"/>
  <c r="M322" i="1" s="1"/>
  <c r="L322" i="1"/>
  <c r="B342" i="1"/>
  <c r="M342" i="1" s="1"/>
  <c r="L342" i="1"/>
  <c r="B341" i="1"/>
  <c r="M341" i="1" s="1"/>
  <c r="L341" i="1"/>
  <c r="B344" i="1"/>
  <c r="M344" i="1" s="1"/>
  <c r="L344" i="1"/>
  <c r="B343" i="1"/>
  <c r="M343" i="1"/>
  <c r="L343" i="1"/>
  <c r="B321" i="1"/>
  <c r="M321" i="1" s="1"/>
  <c r="L321" i="1"/>
  <c r="B320" i="1"/>
  <c r="M320" i="1" s="1"/>
  <c r="L320" i="1"/>
  <c r="B331" i="1"/>
  <c r="M331" i="1" s="1"/>
  <c r="L331" i="1"/>
  <c r="B330" i="1"/>
  <c r="M330" i="1" s="1"/>
  <c r="L330" i="1"/>
  <c r="B329" i="1"/>
  <c r="M329" i="1" s="1"/>
  <c r="L329" i="1"/>
  <c r="B328" i="1"/>
  <c r="M328" i="1" s="1"/>
  <c r="L328" i="1"/>
  <c r="B327" i="1"/>
  <c r="M327" i="1" s="1"/>
  <c r="L327" i="1"/>
  <c r="B326" i="1"/>
  <c r="M326" i="1" s="1"/>
  <c r="L326" i="1"/>
  <c r="B333" i="1"/>
  <c r="M333" i="1" s="1"/>
  <c r="L333" i="1"/>
  <c r="B332" i="1"/>
  <c r="M332" i="1" s="1"/>
  <c r="L332" i="1"/>
  <c r="B358" i="1"/>
  <c r="M358" i="1" s="1"/>
  <c r="L358" i="1"/>
  <c r="B357" i="1"/>
  <c r="M357" i="1" s="1"/>
  <c r="L357" i="1"/>
  <c r="B354" i="1"/>
  <c r="M354" i="1" s="1"/>
  <c r="L354" i="1"/>
  <c r="B353" i="1"/>
  <c r="M353" i="1" s="1"/>
  <c r="L353" i="1"/>
  <c r="B356" i="1"/>
  <c r="M356" i="1" s="1"/>
  <c r="L356" i="1"/>
  <c r="B355" i="1"/>
  <c r="M355" i="1" s="1"/>
  <c r="L355" i="1"/>
  <c r="B346" i="1"/>
  <c r="M346" i="1" s="1"/>
  <c r="L346" i="1"/>
  <c r="B345" i="1"/>
  <c r="M345" i="1" s="1"/>
  <c r="L345" i="1"/>
  <c r="B2" i="1"/>
  <c r="M2" i="1" s="1"/>
  <c r="L2" i="1"/>
  <c r="B570" i="1"/>
  <c r="M570" i="1" s="1"/>
  <c r="L570" i="1"/>
  <c r="B580" i="1"/>
  <c r="M580" i="1" s="1"/>
  <c r="L580" i="1"/>
  <c r="B243" i="1"/>
  <c r="M243" i="1" s="1"/>
  <c r="L243" i="1"/>
  <c r="B448" i="1"/>
  <c r="M448" i="1" s="1"/>
  <c r="L448" i="1"/>
  <c r="B609" i="1"/>
  <c r="M609" i="1" s="1"/>
  <c r="L609" i="1"/>
  <c r="B610" i="1"/>
  <c r="M610" i="1" s="1"/>
  <c r="L610" i="1"/>
  <c r="B611" i="1"/>
  <c r="M611" i="1" s="1"/>
  <c r="L611" i="1"/>
  <c r="B612" i="1"/>
  <c r="M612" i="1" s="1"/>
  <c r="L612" i="1"/>
  <c r="N612" i="1"/>
  <c r="B613" i="1"/>
  <c r="M613" i="1" s="1"/>
  <c r="L613" i="1"/>
  <c r="B614" i="1"/>
  <c r="M614" i="1" s="1"/>
  <c r="L614" i="1"/>
  <c r="B615" i="1"/>
  <c r="M615" i="1" s="1"/>
  <c r="L615" i="1"/>
  <c r="B616" i="1"/>
  <c r="M616" i="1"/>
  <c r="L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I3" i="9"/>
  <c r="C4" i="9"/>
  <c r="C18" i="10" s="1"/>
  <c r="C5" i="9"/>
  <c r="C6" i="9"/>
  <c r="B1" i="4"/>
  <c r="B3" i="6"/>
  <c r="B4" i="6"/>
  <c r="B5" i="6"/>
  <c r="H2" i="7"/>
  <c r="N203" i="1"/>
  <c r="I31" i="9" l="1"/>
  <c r="C19" i="11"/>
  <c r="C13" i="9"/>
  <c r="C13" i="6" s="1"/>
  <c r="A1" i="11"/>
  <c r="I21" i="9"/>
  <c r="I27" i="9"/>
  <c r="I25" i="9"/>
  <c r="I28" i="9"/>
  <c r="L38" i="9"/>
  <c r="K45" i="9" s="1"/>
  <c r="B43" i="9" s="1"/>
  <c r="L39" i="9"/>
  <c r="I30" i="9"/>
  <c r="I17" i="9"/>
  <c r="B3" i="4"/>
  <c r="H90" i="4" s="1"/>
  <c r="B2" i="4"/>
  <c r="I24" i="9"/>
  <c r="I29" i="9"/>
  <c r="I22" i="9"/>
  <c r="I26" i="9"/>
  <c r="I20" i="9"/>
  <c r="C10" i="9"/>
  <c r="C10" i="6" s="1"/>
  <c r="I33" i="9"/>
  <c r="C11" i="9"/>
  <c r="C11" i="6" s="1"/>
  <c r="I34" i="9"/>
  <c r="C12" i="9"/>
  <c r="C12" i="6" s="1"/>
  <c r="I23" i="9"/>
  <c r="A1" i="10"/>
  <c r="I18" i="9"/>
  <c r="I32" i="9"/>
  <c r="I19" i="9"/>
  <c r="C14" i="9"/>
  <c r="C14" i="6" s="1"/>
  <c r="F35" i="4" l="1"/>
  <c r="K87" i="9" s="1"/>
  <c r="A32" i="4"/>
  <c r="M33" i="4" s="1"/>
  <c r="I64" i="4"/>
  <c r="C73" i="4"/>
  <c r="D37" i="4"/>
  <c r="A89" i="9" s="1"/>
  <c r="I89" i="9" s="1"/>
  <c r="H40" i="4"/>
  <c r="B92" i="9" s="1"/>
  <c r="C57" i="4"/>
  <c r="J66" i="4"/>
  <c r="D1" i="4"/>
  <c r="A53" i="9" s="1"/>
  <c r="L53" i="9" s="1"/>
  <c r="A21" i="4"/>
  <c r="K21" i="4" s="1"/>
  <c r="A9" i="4"/>
  <c r="K9" i="4" s="1"/>
  <c r="J9" i="4" s="1"/>
  <c r="H87" i="4"/>
  <c r="J60" i="4"/>
  <c r="D35" i="4"/>
  <c r="A87" i="9" s="1"/>
  <c r="D87" i="9" s="1"/>
  <c r="D48" i="4"/>
  <c r="A100" i="9" s="1"/>
  <c r="F100" i="9" s="1"/>
  <c r="I73" i="4"/>
  <c r="D11" i="4"/>
  <c r="A63" i="9" s="1"/>
  <c r="C63" i="9" s="1"/>
  <c r="D28" i="4"/>
  <c r="A80" i="9" s="1"/>
  <c r="D80" i="9" s="1"/>
  <c r="C31" i="4"/>
  <c r="H58" i="4"/>
  <c r="B110" i="9" s="1"/>
  <c r="J44" i="4"/>
  <c r="A5" i="4"/>
  <c r="K5" i="4" s="1"/>
  <c r="J5" i="4" s="1"/>
  <c r="F71" i="4"/>
  <c r="K123" i="9" s="1"/>
  <c r="I15" i="4"/>
  <c r="C78" i="4"/>
  <c r="D34" i="4"/>
  <c r="A86" i="9" s="1"/>
  <c r="D86" i="9" s="1"/>
  <c r="F28" i="4"/>
  <c r="K80" i="9" s="1"/>
  <c r="C54" i="4"/>
  <c r="J29" i="4"/>
  <c r="F60" i="4"/>
  <c r="K112" i="9" s="1"/>
  <c r="I67" i="4"/>
  <c r="J46" i="4"/>
  <c r="I72" i="4"/>
  <c r="I47" i="4"/>
  <c r="A50" i="4"/>
  <c r="M51" i="4" s="1"/>
  <c r="D74" i="4"/>
  <c r="A126" i="9" s="1"/>
  <c r="I126" i="9" s="1"/>
  <c r="A77" i="4"/>
  <c r="K77" i="4" s="1"/>
  <c r="H66" i="4"/>
  <c r="B118" i="9" s="1"/>
  <c r="J68" i="4"/>
  <c r="C28" i="4"/>
  <c r="A69" i="4"/>
  <c r="K69" i="4" s="1"/>
  <c r="A37" i="4"/>
  <c r="K37" i="4" s="1"/>
  <c r="C62" i="4"/>
  <c r="A62" i="4"/>
  <c r="M63" i="4" s="1"/>
  <c r="D83" i="4"/>
  <c r="J31" i="4"/>
  <c r="J77" i="4"/>
  <c r="C36" i="4"/>
  <c r="I24" i="4"/>
  <c r="I70" i="4"/>
  <c r="D16" i="4"/>
  <c r="A68" i="9" s="1"/>
  <c r="D68" i="9" s="1"/>
  <c r="F13" i="4"/>
  <c r="K65" i="9" s="1"/>
  <c r="H78" i="4"/>
  <c r="J21" i="4"/>
  <c r="I48" i="4"/>
  <c r="D92" i="4"/>
  <c r="H82" i="4"/>
  <c r="A90" i="4"/>
  <c r="M91" i="4" s="1"/>
  <c r="C43" i="4"/>
  <c r="D89" i="4"/>
  <c r="D58" i="4"/>
  <c r="A110" i="9" s="1"/>
  <c r="F110" i="9" s="1"/>
  <c r="A89" i="4"/>
  <c r="K89" i="4" s="1"/>
  <c r="J74" i="4"/>
  <c r="D91" i="4"/>
  <c r="C67" i="4"/>
  <c r="J15" i="4"/>
  <c r="A91" i="4"/>
  <c r="K91" i="4" s="1"/>
  <c r="I20" i="4"/>
  <c r="D41" i="4"/>
  <c r="A93" i="9" s="1"/>
  <c r="F93" i="9" s="1"/>
  <c r="C29" i="4"/>
  <c r="I31" i="4"/>
  <c r="D70" i="4"/>
  <c r="A122" i="9" s="1"/>
  <c r="L122" i="9" s="1"/>
  <c r="I60" i="4"/>
  <c r="J28" i="4"/>
  <c r="A67" i="4"/>
  <c r="K67" i="4" s="1"/>
  <c r="F44" i="4"/>
  <c r="K96" i="9" s="1"/>
  <c r="J61" i="4"/>
  <c r="F74" i="4"/>
  <c r="K126" i="9" s="1"/>
  <c r="H71" i="4"/>
  <c r="B123" i="9" s="1"/>
  <c r="C35" i="4"/>
  <c r="I86" i="4"/>
  <c r="A78" i="4"/>
  <c r="M79" i="4" s="1"/>
  <c r="D67" i="4"/>
  <c r="A119" i="9" s="1"/>
  <c r="E119" i="9" s="1"/>
  <c r="A23" i="4"/>
  <c r="K23" i="4" s="1"/>
  <c r="D22" i="4"/>
  <c r="A74" i="9" s="1"/>
  <c r="F74" i="9" s="1"/>
  <c r="A81" i="4"/>
  <c r="K81" i="4" s="1"/>
  <c r="J72" i="4"/>
  <c r="H39" i="4"/>
  <c r="B91" i="9" s="1"/>
  <c r="J18" i="4"/>
  <c r="F57" i="4"/>
  <c r="K109" i="9" s="1"/>
  <c r="I58" i="4"/>
  <c r="D4" i="4"/>
  <c r="A56" i="9" s="1"/>
  <c r="C56" i="9" s="1"/>
  <c r="C75" i="4"/>
  <c r="A63" i="4"/>
  <c r="K63" i="4" s="1"/>
  <c r="J71" i="4"/>
  <c r="J26" i="4"/>
  <c r="D53" i="4"/>
  <c r="A105" i="9" s="1"/>
  <c r="L105" i="9" s="1"/>
  <c r="D62" i="4"/>
  <c r="A114" i="9" s="1"/>
  <c r="D114" i="9" s="1"/>
  <c r="H44" i="4"/>
  <c r="B96" i="9" s="1"/>
  <c r="H52" i="4"/>
  <c r="B104" i="9" s="1"/>
  <c r="A54" i="4"/>
  <c r="M55" i="4" s="1"/>
  <c r="H79" i="4"/>
  <c r="C49" i="4"/>
  <c r="I80" i="4"/>
  <c r="F23" i="4"/>
  <c r="K75" i="9" s="1"/>
  <c r="D24" i="4"/>
  <c r="A76" i="9" s="1"/>
  <c r="L76" i="9" s="1"/>
  <c r="C33" i="4"/>
  <c r="C39" i="4"/>
  <c r="J76" i="4"/>
  <c r="C53" i="4"/>
  <c r="I56" i="4"/>
  <c r="I46" i="4"/>
  <c r="D40" i="4"/>
  <c r="A92" i="9" s="1"/>
  <c r="L92" i="9" s="1"/>
  <c r="J63" i="4"/>
  <c r="A14" i="4"/>
  <c r="K14" i="4" s="1"/>
  <c r="F73" i="4"/>
  <c r="K125" i="9" s="1"/>
  <c r="F38" i="4"/>
  <c r="K90" i="9" s="1"/>
  <c r="F59" i="4"/>
  <c r="K111" i="9" s="1"/>
  <c r="F92" i="4"/>
  <c r="D87" i="4"/>
  <c r="D81" i="4"/>
  <c r="A15" i="4"/>
  <c r="K15" i="4" s="1"/>
  <c r="J53" i="4"/>
  <c r="C19" i="4"/>
  <c r="C82" i="4"/>
  <c r="I52" i="4"/>
  <c r="C47" i="4"/>
  <c r="J22" i="4"/>
  <c r="J17" i="4"/>
  <c r="D64" i="4"/>
  <c r="A116" i="9" s="1"/>
  <c r="L116" i="9" s="1"/>
  <c r="A68" i="4"/>
  <c r="K68" i="4" s="1"/>
  <c r="C5" i="4"/>
  <c r="H73" i="4"/>
  <c r="B125" i="9" s="1"/>
  <c r="H51" i="4"/>
  <c r="B103" i="9" s="1"/>
  <c r="F55" i="4"/>
  <c r="K107" i="9" s="1"/>
  <c r="H24" i="4"/>
  <c r="B76" i="9" s="1"/>
  <c r="J32" i="4"/>
  <c r="H63" i="4"/>
  <c r="B115" i="9" s="1"/>
  <c r="I82" i="4"/>
  <c r="H86" i="4"/>
  <c r="H68" i="4"/>
  <c r="B120" i="9" s="1"/>
  <c r="A28" i="4"/>
  <c r="K28" i="4" s="1"/>
  <c r="C51" i="4"/>
  <c r="C40" i="4"/>
  <c r="A34" i="4"/>
  <c r="K34" i="4" s="1"/>
  <c r="A92" i="4"/>
  <c r="M93" i="4" s="1"/>
  <c r="H16" i="4"/>
  <c r="B68" i="9" s="1"/>
  <c r="J59" i="4"/>
  <c r="I61" i="4"/>
  <c r="F18" i="4"/>
  <c r="K70" i="9" s="1"/>
  <c r="A48" i="4"/>
  <c r="M49" i="4" s="1"/>
  <c r="F89" i="4"/>
  <c r="A57" i="4"/>
  <c r="K57" i="4" s="1"/>
  <c r="F22" i="4"/>
  <c r="K74" i="9" s="1"/>
  <c r="F76" i="4"/>
  <c r="K128" i="9" s="1"/>
  <c r="J92" i="4"/>
  <c r="F15" i="4"/>
  <c r="K67" i="9" s="1"/>
  <c r="I32" i="4"/>
  <c r="C18" i="4"/>
  <c r="I43" i="4"/>
  <c r="F51" i="4"/>
  <c r="K103" i="9" s="1"/>
  <c r="C74" i="4"/>
  <c r="D39" i="4"/>
  <c r="A91" i="9" s="1"/>
  <c r="E91" i="9" s="1"/>
  <c r="A31" i="4"/>
  <c r="K31" i="4" s="1"/>
  <c r="D26" i="4"/>
  <c r="A78" i="9" s="1"/>
  <c r="D78" i="9" s="1"/>
  <c r="C76" i="4"/>
  <c r="A58" i="4"/>
  <c r="K58" i="4" s="1"/>
  <c r="H80" i="4"/>
  <c r="H19" i="4"/>
  <c r="B71" i="9" s="1"/>
  <c r="J16" i="4"/>
  <c r="H18" i="4"/>
  <c r="B70" i="9" s="1"/>
  <c r="I30" i="4"/>
  <c r="D65" i="4"/>
  <c r="A117" i="9" s="1"/>
  <c r="L117" i="9" s="1"/>
  <c r="H20" i="4"/>
  <c r="B72" i="9" s="1"/>
  <c r="J40" i="4"/>
  <c r="A30" i="4"/>
  <c r="K30" i="4" s="1"/>
  <c r="H89" i="4"/>
  <c r="F24" i="4"/>
  <c r="K76" i="9" s="1"/>
  <c r="C4" i="4"/>
  <c r="H88" i="4"/>
  <c r="J39" i="4"/>
  <c r="C56" i="4"/>
  <c r="I88" i="4"/>
  <c r="J14" i="4"/>
  <c r="J42" i="4"/>
  <c r="F54" i="4"/>
  <c r="K106" i="9" s="1"/>
  <c r="F39" i="4"/>
  <c r="K91" i="9" s="1"/>
  <c r="I90" i="4"/>
  <c r="C60" i="4"/>
  <c r="C91" i="4"/>
  <c r="F47" i="4"/>
  <c r="K99" i="9" s="1"/>
  <c r="I45" i="4"/>
  <c r="C86" i="4"/>
  <c r="F19" i="4"/>
  <c r="K71" i="9" s="1"/>
  <c r="F25" i="4"/>
  <c r="K77" i="9" s="1"/>
  <c r="H12" i="4"/>
  <c r="B64" i="9" s="1"/>
  <c r="D82" i="4"/>
  <c r="F84" i="4"/>
  <c r="A83" i="4"/>
  <c r="K83" i="4" s="1"/>
  <c r="F91" i="4"/>
  <c r="J35" i="4"/>
  <c r="I40" i="4"/>
  <c r="D90" i="4"/>
  <c r="A26" i="4"/>
  <c r="M27" i="4" s="1"/>
  <c r="H7" i="4"/>
  <c r="B59" i="9" s="1"/>
  <c r="A39" i="4"/>
  <c r="K39" i="4" s="1"/>
  <c r="A45" i="4"/>
  <c r="K45" i="4" s="1"/>
  <c r="D3" i="4"/>
  <c r="A55" i="9" s="1"/>
  <c r="C55" i="9" s="1"/>
  <c r="A86" i="4"/>
  <c r="K86" i="4" s="1"/>
  <c r="J12" i="4"/>
  <c r="H47" i="4"/>
  <c r="B99" i="9" s="1"/>
  <c r="I57" i="4"/>
  <c r="H72" i="4"/>
  <c r="B124" i="9" s="1"/>
  <c r="F63" i="4"/>
  <c r="K115" i="9" s="1"/>
  <c r="I17" i="4"/>
  <c r="I36" i="4"/>
  <c r="F43" i="4"/>
  <c r="K95" i="9" s="1"/>
  <c r="A33" i="4"/>
  <c r="K33" i="4" s="1"/>
  <c r="C34" i="4"/>
  <c r="J25" i="4"/>
  <c r="F58" i="4"/>
  <c r="K110" i="9" s="1"/>
  <c r="C65" i="4"/>
  <c r="A75" i="4"/>
  <c r="K75" i="4" s="1"/>
  <c r="F48" i="4"/>
  <c r="K100" i="9" s="1"/>
  <c r="F61" i="4"/>
  <c r="K113" i="9" s="1"/>
  <c r="H62" i="4"/>
  <c r="B114" i="9" s="1"/>
  <c r="F21" i="4"/>
  <c r="K73" i="9" s="1"/>
  <c r="A59" i="4"/>
  <c r="K59" i="4" s="1"/>
  <c r="D23" i="4"/>
  <c r="A75" i="9" s="1"/>
  <c r="E75" i="9" s="1"/>
  <c r="H70" i="4"/>
  <c r="B122" i="9" s="1"/>
  <c r="I93" i="4"/>
  <c r="A25" i="4"/>
  <c r="K25" i="4" s="1"/>
  <c r="J91" i="4"/>
  <c r="I22" i="4"/>
  <c r="J51" i="4"/>
  <c r="C90" i="4"/>
  <c r="A20" i="4"/>
  <c r="K20" i="4" s="1"/>
  <c r="D49" i="4"/>
  <c r="A101" i="9" s="1"/>
  <c r="F101" i="9" s="1"/>
  <c r="J88" i="4"/>
  <c r="D94" i="4"/>
  <c r="A73" i="4"/>
  <c r="K73" i="4" s="1"/>
  <c r="C45" i="4"/>
  <c r="J45" i="4"/>
  <c r="D25" i="4"/>
  <c r="A77" i="9" s="1"/>
  <c r="E77" i="9" s="1"/>
  <c r="J75" i="4"/>
  <c r="D31" i="4"/>
  <c r="A83" i="9" s="1"/>
  <c r="D83" i="9" s="1"/>
  <c r="A85" i="4"/>
  <c r="K85" i="4" s="1"/>
  <c r="A87" i="4"/>
  <c r="K87" i="4" s="1"/>
  <c r="I16" i="4"/>
  <c r="H28" i="4"/>
  <c r="B80" i="9" s="1"/>
  <c r="H30" i="4"/>
  <c r="B82" i="9" s="1"/>
  <c r="H61" i="4"/>
  <c r="B113" i="9" s="1"/>
  <c r="C50" i="4"/>
  <c r="J33" i="4"/>
  <c r="I37" i="4"/>
  <c r="H22" i="4"/>
  <c r="B74" i="9" s="1"/>
  <c r="H77" i="4"/>
  <c r="H33" i="4"/>
  <c r="B85" i="9" s="1"/>
  <c r="H41" i="4"/>
  <c r="B93" i="9" s="1"/>
  <c r="A35" i="4"/>
  <c r="K35" i="4" s="1"/>
  <c r="C92" i="4"/>
  <c r="H37" i="4"/>
  <c r="B89" i="9" s="1"/>
  <c r="C46" i="4"/>
  <c r="I29" i="4"/>
  <c r="H43" i="4"/>
  <c r="B95" i="9" s="1"/>
  <c r="I25" i="4"/>
  <c r="C58" i="4"/>
  <c r="J30" i="4"/>
  <c r="C42" i="4"/>
  <c r="H46" i="4"/>
  <c r="B98" i="9" s="1"/>
  <c r="I50" i="4"/>
  <c r="I62" i="4"/>
  <c r="I19" i="4"/>
  <c r="D20" i="4"/>
  <c r="A72" i="9" s="1"/>
  <c r="D72" i="9" s="1"/>
  <c r="A65" i="4"/>
  <c r="K65" i="4" s="1"/>
  <c r="A61" i="4"/>
  <c r="K61" i="4" s="1"/>
  <c r="C41" i="4"/>
  <c r="H14" i="4"/>
  <c r="B66" i="9" s="1"/>
  <c r="J90" i="4"/>
  <c r="F79" i="4"/>
  <c r="D84" i="4"/>
  <c r="C26" i="4"/>
  <c r="I74" i="4"/>
  <c r="D54" i="4"/>
  <c r="A106" i="9" s="1"/>
  <c r="L106" i="9" s="1"/>
  <c r="C80" i="4"/>
  <c r="H35" i="4"/>
  <c r="B87" i="9" s="1"/>
  <c r="I33" i="4"/>
  <c r="D50" i="4"/>
  <c r="A102" i="9" s="1"/>
  <c r="F102" i="9" s="1"/>
  <c r="A8" i="4"/>
  <c r="I8" i="4" s="1"/>
  <c r="J19" i="4"/>
  <c r="H67" i="4"/>
  <c r="B119" i="9" s="1"/>
  <c r="D29" i="4"/>
  <c r="A81" i="9" s="1"/>
  <c r="F81" i="9" s="1"/>
  <c r="H25" i="4"/>
  <c r="B77" i="9" s="1"/>
  <c r="F27" i="4"/>
  <c r="K79" i="9" s="1"/>
  <c r="A46" i="4"/>
  <c r="M47" i="4" s="1"/>
  <c r="F12" i="4"/>
  <c r="K64" i="9" s="1"/>
  <c r="J56" i="4"/>
  <c r="I78" i="4"/>
  <c r="J62" i="4"/>
  <c r="J85" i="4"/>
  <c r="D13" i="4"/>
  <c r="A65" i="9" s="1"/>
  <c r="I65" i="9" s="1"/>
  <c r="D79" i="4"/>
  <c r="H94" i="4"/>
  <c r="D73" i="4"/>
  <c r="A125" i="9" s="1"/>
  <c r="C125" i="9" s="1"/>
  <c r="D45" i="4"/>
  <c r="A97" i="9" s="1"/>
  <c r="C97" i="9" s="1"/>
  <c r="F16" i="4"/>
  <c r="K68" i="9" s="1"/>
  <c r="D61" i="4"/>
  <c r="A113" i="9" s="1"/>
  <c r="D113" i="9" s="1"/>
  <c r="F85" i="4"/>
  <c r="I66" i="4"/>
  <c r="C87" i="4"/>
  <c r="C70" i="4"/>
  <c r="I13" i="4"/>
  <c r="A74" i="4"/>
  <c r="M75" i="4" s="1"/>
  <c r="H60" i="4"/>
  <c r="B112" i="9" s="1"/>
  <c r="H38" i="4"/>
  <c r="B90" i="9" s="1"/>
  <c r="D88" i="4"/>
  <c r="D17" i="4"/>
  <c r="A69" i="9" s="1"/>
  <c r="D69" i="9" s="1"/>
  <c r="D71" i="4"/>
  <c r="A123" i="9" s="1"/>
  <c r="L123" i="9" s="1"/>
  <c r="J67" i="4"/>
  <c r="I87" i="4"/>
  <c r="A51" i="4"/>
  <c r="K51" i="4" s="1"/>
  <c r="A55" i="4"/>
  <c r="K55" i="4" s="1"/>
  <c r="D72" i="4"/>
  <c r="A124" i="9" s="1"/>
  <c r="C124" i="9" s="1"/>
  <c r="I85" i="4"/>
  <c r="C64" i="4"/>
  <c r="A40" i="4"/>
  <c r="M41" i="4" s="1"/>
  <c r="C66" i="4"/>
  <c r="A53" i="4"/>
  <c r="K53" i="4" s="1"/>
  <c r="F37" i="4"/>
  <c r="K89" i="9" s="1"/>
  <c r="J79" i="4"/>
  <c r="A42" i="4"/>
  <c r="K42" i="4" s="1"/>
  <c r="H65" i="4"/>
  <c r="B117" i="9" s="1"/>
  <c r="A3" i="4"/>
  <c r="K3" i="4" s="1"/>
  <c r="J3" i="4" s="1"/>
  <c r="H74" i="4"/>
  <c r="B126" i="9" s="1"/>
  <c r="C14" i="4"/>
  <c r="A36" i="4"/>
  <c r="K36" i="4" s="1"/>
  <c r="H50" i="4"/>
  <c r="B102" i="9" s="1"/>
  <c r="C25" i="4"/>
  <c r="F3" i="4"/>
  <c r="K55" i="9" s="1"/>
  <c r="D43" i="4"/>
  <c r="A95" i="9" s="1"/>
  <c r="I95" i="9" s="1"/>
  <c r="C15" i="4"/>
  <c r="C81" i="4"/>
  <c r="I59" i="4"/>
  <c r="D86" i="4"/>
  <c r="D60" i="4"/>
  <c r="A112" i="9" s="1"/>
  <c r="E112" i="9" s="1"/>
  <c r="J83" i="4"/>
  <c r="D12" i="4"/>
  <c r="A64" i="9" s="1"/>
  <c r="E64" i="9" s="1"/>
  <c r="C38" i="4"/>
  <c r="C12" i="4"/>
  <c r="H59" i="4"/>
  <c r="B111" i="9" s="1"/>
  <c r="I21" i="4"/>
  <c r="F50" i="4"/>
  <c r="K102" i="9" s="1"/>
  <c r="J82" i="4"/>
  <c r="J89" i="4"/>
  <c r="C93" i="4"/>
  <c r="A13" i="4"/>
  <c r="K13" i="4" s="1"/>
  <c r="A19" i="4"/>
  <c r="K19" i="4" s="1"/>
  <c r="A12" i="4"/>
  <c r="K12" i="4" s="1"/>
  <c r="F20" i="4"/>
  <c r="K72" i="9" s="1"/>
  <c r="H15" i="4"/>
  <c r="B67" i="9" s="1"/>
  <c r="C63" i="4"/>
  <c r="H27" i="4"/>
  <c r="B79" i="9" s="1"/>
  <c r="D10" i="4"/>
  <c r="A62" i="9" s="1"/>
  <c r="C62" i="9" s="1"/>
  <c r="D93" i="4"/>
  <c r="D80" i="4"/>
  <c r="C85" i="4"/>
  <c r="D59" i="4"/>
  <c r="A111" i="9" s="1"/>
  <c r="C111" i="9" s="1"/>
  <c r="J65" i="4"/>
  <c r="C84" i="4"/>
  <c r="A44" i="4"/>
  <c r="M45" i="4" s="1"/>
  <c r="D63" i="4"/>
  <c r="A115" i="9" s="1"/>
  <c r="L115" i="9" s="1"/>
  <c r="D77" i="4"/>
  <c r="J49" i="4"/>
  <c r="I14" i="4"/>
  <c r="H32" i="4"/>
  <c r="B84" i="9" s="1"/>
  <c r="J55" i="4"/>
  <c r="C32" i="4"/>
  <c r="J54" i="4"/>
  <c r="D19" i="4"/>
  <c r="A71" i="9" s="1"/>
  <c r="F71" i="9" s="1"/>
  <c r="A41" i="4"/>
  <c r="K41" i="4" s="1"/>
  <c r="C79" i="4"/>
  <c r="F64" i="4"/>
  <c r="K116" i="9" s="1"/>
  <c r="C20" i="4"/>
  <c r="F86" i="4"/>
  <c r="D85" i="4"/>
  <c r="I54" i="4"/>
  <c r="I77" i="4"/>
  <c r="I12" i="4"/>
  <c r="I94" i="4"/>
  <c r="C83" i="4"/>
  <c r="D14" i="4"/>
  <c r="A66" i="9" s="1"/>
  <c r="C66" i="9" s="1"/>
  <c r="J20" i="4"/>
  <c r="J57" i="4"/>
  <c r="F52" i="4"/>
  <c r="K104" i="9" s="1"/>
  <c r="A79" i="4"/>
  <c r="K79" i="4" s="1"/>
  <c r="I68" i="4"/>
  <c r="F36" i="4"/>
  <c r="K88" i="9" s="1"/>
  <c r="H56" i="4"/>
  <c r="B108" i="9" s="1"/>
  <c r="J58" i="4"/>
  <c r="H42" i="4"/>
  <c r="B94" i="9" s="1"/>
  <c r="D51" i="4"/>
  <c r="A103" i="9" s="1"/>
  <c r="E103" i="9" s="1"/>
  <c r="I75" i="4"/>
  <c r="H76" i="4"/>
  <c r="B128" i="9" s="1"/>
  <c r="I83" i="4"/>
  <c r="F87" i="4"/>
  <c r="I81" i="4"/>
  <c r="F80" i="4"/>
  <c r="F94" i="4"/>
  <c r="F45" i="4"/>
  <c r="K97" i="9" s="1"/>
  <c r="J50" i="4"/>
  <c r="F75" i="4"/>
  <c r="K127" i="9" s="1"/>
  <c r="D52" i="4"/>
  <c r="A104" i="9" s="1"/>
  <c r="E104" i="9" s="1"/>
  <c r="F66" i="4"/>
  <c r="K118" i="9" s="1"/>
  <c r="C16" i="4"/>
  <c r="C71" i="4"/>
  <c r="C21" i="4"/>
  <c r="C11" i="4"/>
  <c r="A72" i="4"/>
  <c r="K72" i="4" s="1"/>
  <c r="J47" i="4"/>
  <c r="I26" i="4"/>
  <c r="A66" i="4"/>
  <c r="K66" i="4" s="1"/>
  <c r="A38" i="4"/>
  <c r="K38" i="4" s="1"/>
  <c r="D36" i="4"/>
  <c r="A88" i="9" s="1"/>
  <c r="E88" i="9" s="1"/>
  <c r="I35" i="4"/>
  <c r="C44" i="4"/>
  <c r="C88" i="4"/>
  <c r="F53" i="4"/>
  <c r="K105" i="9" s="1"/>
  <c r="L43" i="9"/>
  <c r="L46" i="9" s="1"/>
  <c r="P46" i="9" s="1"/>
  <c r="H64" i="4"/>
  <c r="B116" i="9" s="1"/>
  <c r="H21" i="4"/>
  <c r="B73" i="9" s="1"/>
  <c r="I71" i="4"/>
  <c r="H26" i="4"/>
  <c r="B78" i="9" s="1"/>
  <c r="D42" i="4"/>
  <c r="A94" i="9" s="1"/>
  <c r="L94" i="9" s="1"/>
  <c r="H23" i="4"/>
  <c r="B75" i="9" s="1"/>
  <c r="H34" i="4"/>
  <c r="B86" i="9" s="1"/>
  <c r="A43" i="4"/>
  <c r="K43" i="4" s="1"/>
  <c r="F82" i="4"/>
  <c r="F69" i="4"/>
  <c r="K121" i="9" s="1"/>
  <c r="F78" i="4"/>
  <c r="C24" i="4"/>
  <c r="A24" i="4"/>
  <c r="M25" i="4" s="1"/>
  <c r="H45" i="4"/>
  <c r="B97" i="9" s="1"/>
  <c r="F46" i="4"/>
  <c r="K98" i="9" s="1"/>
  <c r="H48" i="4"/>
  <c r="B100" i="9" s="1"/>
  <c r="H69" i="4"/>
  <c r="B121" i="9" s="1"/>
  <c r="F26" i="4"/>
  <c r="K78" i="9" s="1"/>
  <c r="J64" i="4"/>
  <c r="H53" i="4"/>
  <c r="B105" i="9" s="1"/>
  <c r="F83" i="4"/>
  <c r="J43" i="4"/>
  <c r="C69" i="4"/>
  <c r="C48" i="4"/>
  <c r="A82" i="4"/>
  <c r="M83" i="4" s="1"/>
  <c r="A16" i="4"/>
  <c r="M17" i="4" s="1"/>
  <c r="F95" i="4"/>
  <c r="H57" i="4"/>
  <c r="B109" i="9" s="1"/>
  <c r="C13" i="4"/>
  <c r="I53" i="4"/>
  <c r="J80" i="4"/>
  <c r="F31" i="4"/>
  <c r="K83" i="9" s="1"/>
  <c r="I84" i="4"/>
  <c r="D56" i="4"/>
  <c r="A108" i="9" s="1"/>
  <c r="I108" i="9" s="1"/>
  <c r="H84" i="4"/>
  <c r="D15" i="4"/>
  <c r="A67" i="9" s="1"/>
  <c r="D67" i="9" s="1"/>
  <c r="J24" i="4"/>
  <c r="A76" i="4"/>
  <c r="M77" i="4" s="1"/>
  <c r="F30" i="4"/>
  <c r="K82" i="9" s="1"/>
  <c r="F70" i="4"/>
  <c r="K122" i="9" s="1"/>
  <c r="D27" i="4"/>
  <c r="A79" i="9" s="1"/>
  <c r="F79" i="9" s="1"/>
  <c r="F77" i="4"/>
  <c r="K129" i="9" s="1"/>
  <c r="M129" i="9" s="1"/>
  <c r="J23" i="4"/>
  <c r="J52" i="4"/>
  <c r="I18" i="4"/>
  <c r="D78" i="4"/>
  <c r="C27" i="4"/>
  <c r="I63" i="4"/>
  <c r="F33" i="4"/>
  <c r="K85" i="9" s="1"/>
  <c r="H55" i="4"/>
  <c r="B107" i="9" s="1"/>
  <c r="J86" i="4"/>
  <c r="D76" i="4"/>
  <c r="A128" i="9" s="1"/>
  <c r="D128" i="9" s="1"/>
  <c r="D68" i="4"/>
  <c r="A120" i="9" s="1"/>
  <c r="F120" i="9" s="1"/>
  <c r="C89" i="4"/>
  <c r="C72" i="4"/>
  <c r="F56" i="4"/>
  <c r="K108" i="9" s="1"/>
  <c r="J37" i="4"/>
  <c r="A70" i="4"/>
  <c r="M71" i="4" s="1"/>
  <c r="J73" i="4"/>
  <c r="A64" i="4"/>
  <c r="K64" i="4" s="1"/>
  <c r="I41" i="4"/>
  <c r="I69" i="4"/>
  <c r="A80" i="4"/>
  <c r="M81" i="4" s="1"/>
  <c r="A84" i="4"/>
  <c r="M85" i="4" s="1"/>
  <c r="D30" i="4"/>
  <c r="A82" i="9" s="1"/>
  <c r="D82" i="9" s="1"/>
  <c r="F29" i="4"/>
  <c r="K81" i="9" s="1"/>
  <c r="H54" i="4"/>
  <c r="B106" i="9" s="1"/>
  <c r="A56" i="4"/>
  <c r="M57" i="4" s="1"/>
  <c r="H17" i="4"/>
  <c r="B69" i="9" s="1"/>
  <c r="A27" i="4"/>
  <c r="K27" i="4" s="1"/>
  <c r="F88" i="4"/>
  <c r="J94" i="4"/>
  <c r="I44" i="4"/>
  <c r="H81" i="4"/>
  <c r="F67" i="4"/>
  <c r="K119" i="9" s="1"/>
  <c r="F34" i="4"/>
  <c r="K86" i="9" s="1"/>
  <c r="D66" i="4"/>
  <c r="A118" i="9" s="1"/>
  <c r="H91" i="4"/>
  <c r="I34" i="4"/>
  <c r="I92" i="4"/>
  <c r="F72" i="4"/>
  <c r="K124" i="9" s="1"/>
  <c r="A22" i="4"/>
  <c r="K22" i="4" s="1"/>
  <c r="A60" i="4"/>
  <c r="M61" i="4" s="1"/>
  <c r="C52" i="4"/>
  <c r="I49" i="4"/>
  <c r="J38" i="4"/>
  <c r="D38" i="4"/>
  <c r="A90" i="9" s="1"/>
  <c r="L90" i="9" s="1"/>
  <c r="M90" i="9" s="1"/>
  <c r="C59" i="4"/>
  <c r="H49" i="4"/>
  <c r="B101" i="9" s="1"/>
  <c r="F90" i="4"/>
  <c r="F93" i="4"/>
  <c r="D44" i="4"/>
  <c r="A96" i="9" s="1"/>
  <c r="C96" i="9" s="1"/>
  <c r="C17" i="4"/>
  <c r="A1" i="4"/>
  <c r="I1" i="4" s="1"/>
  <c r="I27" i="4"/>
  <c r="J36" i="4"/>
  <c r="J87" i="4"/>
  <c r="J41" i="4"/>
  <c r="J78" i="4"/>
  <c r="D33" i="4"/>
  <c r="A85" i="9" s="1"/>
  <c r="F85" i="9" s="1"/>
  <c r="H13" i="4"/>
  <c r="B65" i="9" s="1"/>
  <c r="F62" i="4"/>
  <c r="K114" i="9" s="1"/>
  <c r="I39" i="4"/>
  <c r="D32" i="4"/>
  <c r="A84" i="9" s="1"/>
  <c r="L84" i="9" s="1"/>
  <c r="H29" i="4"/>
  <c r="B81" i="9" s="1"/>
  <c r="A47" i="4"/>
  <c r="K47" i="4" s="1"/>
  <c r="H93" i="4"/>
  <c r="D18" i="4"/>
  <c r="A70" i="9" s="1"/>
  <c r="I70" i="9" s="1"/>
  <c r="J81" i="4"/>
  <c r="I79" i="4"/>
  <c r="F14" i="4"/>
  <c r="K66" i="9" s="1"/>
  <c r="A17" i="4"/>
  <c r="K17" i="4" s="1"/>
  <c r="H11" i="4"/>
  <c r="B63" i="9" s="1"/>
  <c r="F49" i="4"/>
  <c r="K101" i="9" s="1"/>
  <c r="C55" i="4"/>
  <c r="I38" i="4"/>
  <c r="H36" i="4"/>
  <c r="B88" i="9" s="1"/>
  <c r="A88" i="4"/>
  <c r="M89" i="4" s="1"/>
  <c r="D46" i="4"/>
  <c r="A98" i="9" s="1"/>
  <c r="L98" i="9" s="1"/>
  <c r="C94" i="4"/>
  <c r="J70" i="4"/>
  <c r="F17" i="4"/>
  <c r="K69" i="9" s="1"/>
  <c r="A71" i="4"/>
  <c r="K71" i="4" s="1"/>
  <c r="I51" i="4"/>
  <c r="A94" i="4"/>
  <c r="M95" i="4" s="1"/>
  <c r="C61" i="4"/>
  <c r="A93" i="4"/>
  <c r="K93" i="4" s="1"/>
  <c r="F10" i="4"/>
  <c r="K62" i="9" s="1"/>
  <c r="I89" i="4"/>
  <c r="J84" i="4"/>
  <c r="I28" i="4"/>
  <c r="H75" i="4"/>
  <c r="B127" i="9" s="1"/>
  <c r="D75" i="4"/>
  <c r="A127" i="9" s="1"/>
  <c r="D127" i="9" s="1"/>
  <c r="C68" i="4"/>
  <c r="H85" i="4"/>
  <c r="A18" i="4"/>
  <c r="M19" i="4" s="1"/>
  <c r="C77" i="4"/>
  <c r="I76" i="4"/>
  <c r="D69" i="4"/>
  <c r="A121" i="9" s="1"/>
  <c r="L121" i="9" s="1"/>
  <c r="J13" i="4"/>
  <c r="H83" i="4"/>
  <c r="F32" i="4"/>
  <c r="K84" i="9" s="1"/>
  <c r="F68" i="4"/>
  <c r="K120" i="9" s="1"/>
  <c r="A49" i="4"/>
  <c r="K49" i="4" s="1"/>
  <c r="J93" i="4"/>
  <c r="D55" i="4"/>
  <c r="A107" i="9" s="1"/>
  <c r="L107" i="9" s="1"/>
  <c r="M107" i="9" s="1"/>
  <c r="C23" i="4"/>
  <c r="F81" i="4"/>
  <c r="I91" i="4"/>
  <c r="J69" i="4"/>
  <c r="I42" i="4"/>
  <c r="F40" i="4"/>
  <c r="K92" i="9" s="1"/>
  <c r="C30" i="4"/>
  <c r="J34" i="4"/>
  <c r="C37" i="4"/>
  <c r="C22" i="4"/>
  <c r="I23" i="4"/>
  <c r="D57" i="4"/>
  <c r="A109" i="9" s="1"/>
  <c r="L109" i="9" s="1"/>
  <c r="M109" i="9" s="1"/>
  <c r="H92" i="4"/>
  <c r="I55" i="4"/>
  <c r="D47" i="4"/>
  <c r="A99" i="9" s="1"/>
  <c r="C99" i="9" s="1"/>
  <c r="J48" i="4"/>
  <c r="J27" i="4"/>
  <c r="H31" i="4"/>
  <c r="B83" i="9" s="1"/>
  <c r="D21" i="4"/>
  <c r="A73" i="9" s="1"/>
  <c r="L73" i="9" s="1"/>
  <c r="A29" i="4"/>
  <c r="K29" i="4" s="1"/>
  <c r="F41" i="4"/>
  <c r="K93" i="9" s="1"/>
  <c r="F65" i="4"/>
  <c r="K117" i="9" s="1"/>
  <c r="I65" i="4"/>
  <c r="A52" i="4"/>
  <c r="K52" i="4" s="1"/>
  <c r="F42" i="4"/>
  <c r="K94" i="9" s="1"/>
  <c r="K40" i="9"/>
  <c r="B38" i="9" s="1"/>
  <c r="H10" i="4"/>
  <c r="B62" i="9" s="1"/>
  <c r="D8" i="4"/>
  <c r="A60" i="9" s="1"/>
  <c r="L60" i="9" s="1"/>
  <c r="C8" i="4"/>
  <c r="A6" i="4"/>
  <c r="I6" i="4" s="1"/>
  <c r="H8" i="4"/>
  <c r="B60" i="9" s="1"/>
  <c r="H6" i="4"/>
  <c r="B58" i="9" s="1"/>
  <c r="F7" i="4"/>
  <c r="K59" i="9" s="1"/>
  <c r="C15" i="6"/>
  <c r="A10" i="4"/>
  <c r="I10" i="4" s="1"/>
  <c r="D9" i="4"/>
  <c r="A61" i="9" s="1"/>
  <c r="A11" i="4"/>
  <c r="K11" i="4" s="1"/>
  <c r="J11" i="4" s="1"/>
  <c r="F63" i="9" s="1"/>
  <c r="C9" i="4"/>
  <c r="H9" i="4"/>
  <c r="B61" i="9" s="1"/>
  <c r="F4" i="4"/>
  <c r="K56" i="9" s="1"/>
  <c r="F2" i="4"/>
  <c r="K54" i="9" s="1"/>
  <c r="D2" i="4"/>
  <c r="A54" i="9" s="1"/>
  <c r="C54" i="9" s="1"/>
  <c r="A4" i="4"/>
  <c r="I4" i="4" s="1"/>
  <c r="H3" i="4"/>
  <c r="B55" i="9" s="1"/>
  <c r="H4" i="4"/>
  <c r="B56" i="9" s="1"/>
  <c r="C1" i="4"/>
  <c r="F8" i="4"/>
  <c r="K60" i="9" s="1"/>
  <c r="L41" i="9"/>
  <c r="D7" i="4"/>
  <c r="A59" i="9" s="1"/>
  <c r="L59" i="9" s="1"/>
  <c r="H1" i="4"/>
  <c r="B53" i="9" s="1"/>
  <c r="F6" i="4"/>
  <c r="K58" i="9" s="1"/>
  <c r="D6" i="4"/>
  <c r="A58" i="9" s="1"/>
  <c r="L58" i="9" s="1"/>
  <c r="F5" i="4"/>
  <c r="K57" i="9" s="1"/>
  <c r="C6" i="4"/>
  <c r="F11" i="4"/>
  <c r="K63" i="9" s="1"/>
  <c r="C2" i="4"/>
  <c r="F1" i="4"/>
  <c r="K53" i="9" s="1"/>
  <c r="C7" i="4"/>
  <c r="C10" i="4"/>
  <c r="H5" i="4"/>
  <c r="B57" i="9" s="1"/>
  <c r="A7" i="4"/>
  <c r="K7" i="4" s="1"/>
  <c r="J7" i="4" s="1"/>
  <c r="A2" i="4"/>
  <c r="K2" i="4" s="1"/>
  <c r="J2" i="4" s="1"/>
  <c r="C3" i="4"/>
  <c r="F9" i="4"/>
  <c r="K61" i="9" s="1"/>
  <c r="H2" i="4"/>
  <c r="B54" i="9" s="1"/>
  <c r="D5" i="4"/>
  <c r="A57" i="9" s="1"/>
  <c r="L74" i="9"/>
  <c r="C74" i="9"/>
  <c r="J40" i="9"/>
  <c r="I44" i="9"/>
  <c r="D74" i="9"/>
  <c r="E74" i="9"/>
  <c r="I74" i="9"/>
  <c r="C86" i="9"/>
  <c r="E65" i="9"/>
  <c r="C87" i="9"/>
  <c r="F87" i="9"/>
  <c r="I114" i="9"/>
  <c r="E105" i="9"/>
  <c r="K8" i="4"/>
  <c r="J8" i="4" s="1"/>
  <c r="L96" i="9"/>
  <c r="M96" i="9" s="1"/>
  <c r="K32" i="4"/>
  <c r="C68" i="9"/>
  <c r="L68" i="9"/>
  <c r="M35" i="4" l="1"/>
  <c r="K74" i="4"/>
  <c r="I110" i="9"/>
  <c r="D110" i="9"/>
  <c r="A130" i="9"/>
  <c r="F75" i="9"/>
  <c r="L89" i="9"/>
  <c r="M89" i="9" s="1"/>
  <c r="L75" i="9"/>
  <c r="I75" i="9"/>
  <c r="D75" i="9"/>
  <c r="I105" i="9"/>
  <c r="C75" i="9"/>
  <c r="D105" i="9"/>
  <c r="M67" i="4"/>
  <c r="D120" i="9"/>
  <c r="C120" i="9"/>
  <c r="I120" i="9"/>
  <c r="I68" i="9"/>
  <c r="E68" i="9"/>
  <c r="F68" i="9"/>
  <c r="F125" i="9"/>
  <c r="F65" i="9"/>
  <c r="M9" i="4"/>
  <c r="C110" i="9"/>
  <c r="D65" i="9"/>
  <c r="C105" i="9"/>
  <c r="E110" i="9"/>
  <c r="L65" i="9"/>
  <c r="M65" i="9" s="1"/>
  <c r="F105" i="9"/>
  <c r="L110" i="9"/>
  <c r="M110" i="9" s="1"/>
  <c r="C65" i="9"/>
  <c r="L99" i="9"/>
  <c r="M99" i="9" s="1"/>
  <c r="D100" i="9"/>
  <c r="L100" i="9"/>
  <c r="M100" i="9" s="1"/>
  <c r="E100" i="9"/>
  <c r="I100" i="9"/>
  <c r="C100" i="9"/>
  <c r="L62" i="9"/>
  <c r="M62" i="9" s="1"/>
  <c r="L120" i="9"/>
  <c r="M120" i="9" s="1"/>
  <c r="F117" i="9"/>
  <c r="I99" i="9"/>
  <c r="K56" i="4"/>
  <c r="D117" i="9"/>
  <c r="I104" i="9"/>
  <c r="E97" i="9"/>
  <c r="E89" i="9"/>
  <c r="F99" i="9"/>
  <c r="K54" i="4"/>
  <c r="C117" i="9"/>
  <c r="C80" i="9"/>
  <c r="J80" i="9" s="1"/>
  <c r="D92" i="9"/>
  <c r="I97" i="9"/>
  <c r="E117" i="9"/>
  <c r="E80" i="9"/>
  <c r="L69" i="9"/>
  <c r="M69" i="9" s="1"/>
  <c r="C69" i="9"/>
  <c r="G69" i="9" s="1"/>
  <c r="F92" i="9"/>
  <c r="I92" i="9"/>
  <c r="E92" i="9"/>
  <c r="F80" i="9"/>
  <c r="I117" i="9"/>
  <c r="I128" i="9"/>
  <c r="I87" i="9"/>
  <c r="K50" i="4"/>
  <c r="C89" i="9"/>
  <c r="F69" i="9"/>
  <c r="I103" i="9"/>
  <c r="D97" i="9"/>
  <c r="G97" i="9" s="1"/>
  <c r="L63" i="9"/>
  <c r="M63" i="9" s="1"/>
  <c r="D89" i="9"/>
  <c r="I69" i="9"/>
  <c r="F97" i="9"/>
  <c r="E78" i="9"/>
  <c r="C53" i="9"/>
  <c r="I78" i="9"/>
  <c r="L97" i="9"/>
  <c r="M97" i="9" s="1"/>
  <c r="F89" i="9"/>
  <c r="I9" i="4"/>
  <c r="D61" i="9" s="1"/>
  <c r="E69" i="9"/>
  <c r="M75" i="9"/>
  <c r="M87" i="4"/>
  <c r="I76" i="9"/>
  <c r="M21" i="4"/>
  <c r="F78" i="9"/>
  <c r="D93" i="9"/>
  <c r="K82" i="4"/>
  <c r="C78" i="9"/>
  <c r="J78" i="9" s="1"/>
  <c r="M98" i="9"/>
  <c r="I119" i="9"/>
  <c r="D119" i="9"/>
  <c r="D71" i="9"/>
  <c r="D111" i="9"/>
  <c r="G111" i="9" s="1"/>
  <c r="C112" i="9"/>
  <c r="C92" i="9"/>
  <c r="L93" i="9"/>
  <c r="M93" i="9" s="1"/>
  <c r="C119" i="9"/>
  <c r="I71" i="9"/>
  <c r="I85" i="9"/>
  <c r="I93" i="9"/>
  <c r="I3" i="4"/>
  <c r="D55" i="9" s="1"/>
  <c r="J55" i="9" s="1"/>
  <c r="L119" i="9"/>
  <c r="M119" i="9" s="1"/>
  <c r="K46" i="4"/>
  <c r="L111" i="9"/>
  <c r="M111" i="9" s="1"/>
  <c r="L78" i="9"/>
  <c r="M78" i="9" s="1"/>
  <c r="C93" i="9"/>
  <c r="D116" i="9"/>
  <c r="K84" i="4"/>
  <c r="E93" i="9"/>
  <c r="F119" i="9"/>
  <c r="I5" i="4"/>
  <c r="D57" i="9" s="1"/>
  <c r="D101" i="9"/>
  <c r="M59" i="4"/>
  <c r="D124" i="9"/>
  <c r="G124" i="9" s="1"/>
  <c r="D79" i="9"/>
  <c r="I112" i="9"/>
  <c r="L103" i="9"/>
  <c r="M103" i="9" s="1"/>
  <c r="K24" i="4"/>
  <c r="I79" i="9"/>
  <c r="L112" i="9"/>
  <c r="M112" i="9" s="1"/>
  <c r="D103" i="9"/>
  <c r="E71" i="9"/>
  <c r="M69" i="4"/>
  <c r="M15" i="4"/>
  <c r="L71" i="9"/>
  <c r="M71" i="9" s="1"/>
  <c r="I111" i="9"/>
  <c r="F124" i="9"/>
  <c r="K80" i="4"/>
  <c r="E114" i="9"/>
  <c r="I116" i="9"/>
  <c r="E76" i="9"/>
  <c r="F86" i="9"/>
  <c r="D108" i="9"/>
  <c r="E123" i="9"/>
  <c r="M13" i="4"/>
  <c r="K16" i="4"/>
  <c r="K78" i="4"/>
  <c r="I83" i="9"/>
  <c r="L72" i="9"/>
  <c r="M72" i="9" s="1"/>
  <c r="F108" i="9"/>
  <c r="E101" i="9"/>
  <c r="C123" i="9"/>
  <c r="E70" i="9"/>
  <c r="I102" i="9"/>
  <c r="D106" i="9"/>
  <c r="E79" i="9"/>
  <c r="F112" i="9"/>
  <c r="I124" i="9"/>
  <c r="I91" i="9"/>
  <c r="F91" i="9"/>
  <c r="I80" i="9"/>
  <c r="C114" i="9"/>
  <c r="G114" i="9" s="1"/>
  <c r="C116" i="9"/>
  <c r="E87" i="9"/>
  <c r="F76" i="9"/>
  <c r="K92" i="4"/>
  <c r="E86" i="9"/>
  <c r="F57" i="9"/>
  <c r="L83" i="9"/>
  <c r="M83" i="9" s="1"/>
  <c r="K40" i="4"/>
  <c r="I101" i="9"/>
  <c r="K90" i="4"/>
  <c r="M29" i="4"/>
  <c r="C72" i="9"/>
  <c r="J72" i="9" s="1"/>
  <c r="L80" i="9"/>
  <c r="M80" i="9" s="1"/>
  <c r="L114" i="9"/>
  <c r="M114" i="9" s="1"/>
  <c r="L87" i="9"/>
  <c r="M87" i="9" s="1"/>
  <c r="D76" i="9"/>
  <c r="F83" i="9"/>
  <c r="L101" i="9"/>
  <c r="M101" i="9" s="1"/>
  <c r="F67" i="9"/>
  <c r="E96" i="9"/>
  <c r="F128" i="9"/>
  <c r="L55" i="9"/>
  <c r="M55" i="9" s="1"/>
  <c r="E85" i="9"/>
  <c r="M37" i="4"/>
  <c r="L102" i="9"/>
  <c r="M102" i="9" s="1"/>
  <c r="E122" i="9"/>
  <c r="I113" i="9"/>
  <c r="C91" i="9"/>
  <c r="F64" i="9"/>
  <c r="C98" i="9"/>
  <c r="M123" i="9"/>
  <c r="M94" i="9"/>
  <c r="E83" i="9"/>
  <c r="C83" i="9"/>
  <c r="G83" i="9" s="1"/>
  <c r="E67" i="9"/>
  <c r="C101" i="9"/>
  <c r="D123" i="9"/>
  <c r="C70" i="9"/>
  <c r="L81" i="9"/>
  <c r="M81" i="9" s="1"/>
  <c r="M68" i="9"/>
  <c r="M31" i="4"/>
  <c r="D84" i="9"/>
  <c r="M39" i="4"/>
  <c r="L126" i="9"/>
  <c r="M126" i="9" s="1"/>
  <c r="F114" i="9"/>
  <c r="E116" i="9"/>
  <c r="C77" i="9"/>
  <c r="C76" i="9"/>
  <c r="F122" i="9"/>
  <c r="L86" i="9"/>
  <c r="M86" i="9" s="1"/>
  <c r="F95" i="9"/>
  <c r="R46" i="9"/>
  <c r="M122" i="9"/>
  <c r="C102" i="9"/>
  <c r="E102" i="9"/>
  <c r="I77" i="9"/>
  <c r="D125" i="9"/>
  <c r="J125" i="9" s="1"/>
  <c r="L125" i="9"/>
  <c r="M125" i="9" s="1"/>
  <c r="C122" i="9"/>
  <c r="I122" i="9"/>
  <c r="F106" i="9"/>
  <c r="N46" i="9"/>
  <c r="L13" i="9"/>
  <c r="L67" i="9"/>
  <c r="M67" i="9" s="1"/>
  <c r="L104" i="9"/>
  <c r="M104" i="9" s="1"/>
  <c r="D104" i="9"/>
  <c r="E128" i="9"/>
  <c r="F70" i="9"/>
  <c r="D70" i="9"/>
  <c r="C81" i="9"/>
  <c r="M117" i="9"/>
  <c r="E84" i="9"/>
  <c r="I84" i="9"/>
  <c r="L85" i="9"/>
  <c r="M85" i="9" s="1"/>
  <c r="E126" i="9"/>
  <c r="F126" i="9"/>
  <c r="D96" i="9"/>
  <c r="G96" i="9" s="1"/>
  <c r="L56" i="9"/>
  <c r="M56" i="9" s="1"/>
  <c r="C67" i="9"/>
  <c r="J67" i="9" s="1"/>
  <c r="C104" i="9"/>
  <c r="F104" i="9"/>
  <c r="C128" i="9"/>
  <c r="G128" i="9" s="1"/>
  <c r="L70" i="9"/>
  <c r="M70" i="9" s="1"/>
  <c r="E81" i="9"/>
  <c r="I81" i="9"/>
  <c r="C84" i="9"/>
  <c r="F84" i="9"/>
  <c r="C85" i="9"/>
  <c r="K62" i="4"/>
  <c r="C126" i="9"/>
  <c r="D126" i="9"/>
  <c r="F96" i="9"/>
  <c r="M65" i="4"/>
  <c r="K26" i="4"/>
  <c r="D102" i="9"/>
  <c r="L77" i="9"/>
  <c r="M77" i="9" s="1"/>
  <c r="F77" i="9"/>
  <c r="M92" i="9"/>
  <c r="I125" i="9"/>
  <c r="E125" i="9"/>
  <c r="D122" i="9"/>
  <c r="C106" i="9"/>
  <c r="E106" i="9"/>
  <c r="L95" i="9"/>
  <c r="M95" i="9" s="1"/>
  <c r="I67" i="9"/>
  <c r="L128" i="9"/>
  <c r="M128" i="9" s="1"/>
  <c r="D81" i="9"/>
  <c r="D85" i="9"/>
  <c r="I96" i="9"/>
  <c r="K18" i="4"/>
  <c r="D77" i="9"/>
  <c r="I106" i="9"/>
  <c r="E95" i="9"/>
  <c r="F111" i="9"/>
  <c r="F72" i="9"/>
  <c r="I121" i="9"/>
  <c r="E124" i="9"/>
  <c r="C90" i="9"/>
  <c r="E82" i="9"/>
  <c r="E108" i="9"/>
  <c r="K76" i="4"/>
  <c r="F123" i="9"/>
  <c r="C71" i="9"/>
  <c r="K44" i="4"/>
  <c r="E111" i="9"/>
  <c r="E72" i="9"/>
  <c r="F121" i="9"/>
  <c r="L124" i="9"/>
  <c r="M124" i="9" s="1"/>
  <c r="K94" i="4"/>
  <c r="I127" i="9"/>
  <c r="F82" i="9"/>
  <c r="F127" i="9"/>
  <c r="E90" i="9"/>
  <c r="L91" i="9"/>
  <c r="M91" i="9" s="1"/>
  <c r="D66" i="9"/>
  <c r="G66" i="9" s="1"/>
  <c r="M116" i="9"/>
  <c r="E99" i="9"/>
  <c r="C108" i="9"/>
  <c r="E120" i="9"/>
  <c r="I123" i="9"/>
  <c r="K1" i="4"/>
  <c r="J1" i="4" s="1"/>
  <c r="F53" i="9" s="1"/>
  <c r="I72" i="9"/>
  <c r="E121" i="9"/>
  <c r="L54" i="9"/>
  <c r="M54" i="9" s="1"/>
  <c r="C60" i="9"/>
  <c r="L79" i="9"/>
  <c r="M79" i="9" s="1"/>
  <c r="C79" i="9"/>
  <c r="C127" i="9"/>
  <c r="J127" i="9" s="1"/>
  <c r="F116" i="9"/>
  <c r="E113" i="9"/>
  <c r="D112" i="9"/>
  <c r="M43" i="4"/>
  <c r="I82" i="9"/>
  <c r="C103" i="9"/>
  <c r="E66" i="9"/>
  <c r="I86" i="9"/>
  <c r="I73" i="9"/>
  <c r="M121" i="9"/>
  <c r="M115" i="9"/>
  <c r="E127" i="9"/>
  <c r="L113" i="9"/>
  <c r="M113" i="9" s="1"/>
  <c r="I88" i="9"/>
  <c r="C115" i="9"/>
  <c r="D94" i="9"/>
  <c r="C113" i="9"/>
  <c r="J113" i="9" s="1"/>
  <c r="K48" i="4"/>
  <c r="D91" i="9"/>
  <c r="C64" i="9"/>
  <c r="F88" i="9"/>
  <c r="C95" i="9"/>
  <c r="T46" i="9"/>
  <c r="D95" i="9"/>
  <c r="F61" i="9"/>
  <c r="I39" i="9"/>
  <c r="C39" i="9" s="1"/>
  <c r="I11" i="4"/>
  <c r="D63" i="9" s="1"/>
  <c r="I7" i="4"/>
  <c r="D59" i="9" s="1"/>
  <c r="C121" i="9"/>
  <c r="F60" i="9"/>
  <c r="C59" i="9"/>
  <c r="L47" i="9"/>
  <c r="C45" i="9" s="1"/>
  <c r="C47" i="9" s="1"/>
  <c r="M73" i="9"/>
  <c r="F55" i="9"/>
  <c r="F90" i="9"/>
  <c r="I64" i="9"/>
  <c r="C88" i="9"/>
  <c r="D98" i="9"/>
  <c r="F66" i="9"/>
  <c r="I115" i="9"/>
  <c r="M3" i="4"/>
  <c r="D121" i="9"/>
  <c r="M105" i="9"/>
  <c r="I90" i="9"/>
  <c r="L64" i="9"/>
  <c r="M64" i="9" s="1"/>
  <c r="D88" i="9"/>
  <c r="I98" i="9"/>
  <c r="K60" i="4"/>
  <c r="F115" i="9"/>
  <c r="I109" i="9"/>
  <c r="C107" i="9"/>
  <c r="D90" i="9"/>
  <c r="L88" i="9"/>
  <c r="M88" i="9" s="1"/>
  <c r="F98" i="9"/>
  <c r="L66" i="9"/>
  <c r="M66" i="9" s="1"/>
  <c r="E115" i="9"/>
  <c r="F109" i="9"/>
  <c r="K88" i="4"/>
  <c r="M84" i="9"/>
  <c r="K4" i="4"/>
  <c r="J4" i="4" s="1"/>
  <c r="D56" i="9" s="1"/>
  <c r="L127" i="9"/>
  <c r="M127" i="9" s="1"/>
  <c r="F113" i="9"/>
  <c r="D64" i="9"/>
  <c r="C82" i="9"/>
  <c r="J82" i="9" s="1"/>
  <c r="E98" i="9"/>
  <c r="M7" i="4"/>
  <c r="I66" i="9"/>
  <c r="D115" i="9"/>
  <c r="K10" i="4"/>
  <c r="J10" i="4" s="1"/>
  <c r="F62" i="9" s="1"/>
  <c r="M53" i="4"/>
  <c r="I94" i="9"/>
  <c r="F59" i="9"/>
  <c r="D109" i="9"/>
  <c r="C109" i="9"/>
  <c r="D107" i="9"/>
  <c r="J74" i="9"/>
  <c r="E109" i="9"/>
  <c r="I2" i="4"/>
  <c r="D54" i="9" s="1"/>
  <c r="L108" i="9"/>
  <c r="M108" i="9" s="1"/>
  <c r="C58" i="9"/>
  <c r="M5" i="4"/>
  <c r="M73" i="4"/>
  <c r="I107" i="9"/>
  <c r="E107" i="9"/>
  <c r="K70" i="4"/>
  <c r="M23" i="4"/>
  <c r="M76" i="9"/>
  <c r="C61" i="9"/>
  <c r="M74" i="9"/>
  <c r="F107" i="9"/>
  <c r="L61" i="9"/>
  <c r="M61" i="9" s="1"/>
  <c r="M106" i="9"/>
  <c r="E73" i="9"/>
  <c r="M11" i="4"/>
  <c r="F54" i="9"/>
  <c r="F73" i="9"/>
  <c r="K6" i="4"/>
  <c r="J6" i="4" s="1"/>
  <c r="F58" i="9" s="1"/>
  <c r="F94" i="9"/>
  <c r="D99" i="9"/>
  <c r="J99" i="9" s="1"/>
  <c r="M60" i="9"/>
  <c r="L82" i="9"/>
  <c r="M82" i="9" s="1"/>
  <c r="F103" i="9"/>
  <c r="E94" i="9"/>
  <c r="C94" i="9"/>
  <c r="C73" i="9"/>
  <c r="M58" i="9"/>
  <c r="M59" i="9"/>
  <c r="D73" i="9"/>
  <c r="L57" i="9"/>
  <c r="M57" i="9" s="1"/>
  <c r="C57" i="9"/>
  <c r="H45" i="9"/>
  <c r="H39" i="9"/>
  <c r="M53" i="9"/>
  <c r="H40" i="9"/>
  <c r="H44" i="9"/>
  <c r="R41" i="9"/>
  <c r="N41" i="9"/>
  <c r="T41" i="9"/>
  <c r="L42" i="9"/>
  <c r="C40" i="9" s="1"/>
  <c r="P41" i="9"/>
  <c r="L11" i="9"/>
  <c r="G74" i="9"/>
  <c r="J68" i="9"/>
  <c r="E44" i="9"/>
  <c r="F44" i="9"/>
  <c r="C44" i="9"/>
  <c r="D44" i="9"/>
  <c r="G87" i="9"/>
  <c r="D60" i="9"/>
  <c r="G68" i="9"/>
  <c r="D118" i="9"/>
  <c r="E118" i="9"/>
  <c r="C118" i="9"/>
  <c r="I118" i="9"/>
  <c r="F118" i="9"/>
  <c r="L118" i="9"/>
  <c r="M118" i="9" s="1"/>
  <c r="J87" i="9"/>
  <c r="G86" i="9"/>
  <c r="J86" i="9"/>
  <c r="G110" i="9" l="1"/>
  <c r="G75" i="9"/>
  <c r="J75" i="9"/>
  <c r="J105" i="9"/>
  <c r="J120" i="9"/>
  <c r="G120" i="9"/>
  <c r="G105" i="9"/>
  <c r="J110" i="9"/>
  <c r="J65" i="9"/>
  <c r="G65" i="9"/>
  <c r="J100" i="9"/>
  <c r="G100" i="9"/>
  <c r="G117" i="9"/>
  <c r="J117" i="9"/>
  <c r="J114" i="9"/>
  <c r="G80" i="9"/>
  <c r="J69" i="9"/>
  <c r="G92" i="9"/>
  <c r="J89" i="9"/>
  <c r="J92" i="9"/>
  <c r="J101" i="9"/>
  <c r="G72" i="9"/>
  <c r="G103" i="9"/>
  <c r="G93" i="9"/>
  <c r="J93" i="9"/>
  <c r="G116" i="9"/>
  <c r="G123" i="9"/>
  <c r="G78" i="9"/>
  <c r="G89" i="9"/>
  <c r="J122" i="9"/>
  <c r="G119" i="9"/>
  <c r="G91" i="9"/>
  <c r="J97" i="9"/>
  <c r="J111" i="9"/>
  <c r="J119" i="9"/>
  <c r="J103" i="9"/>
  <c r="J116" i="9"/>
  <c r="G101" i="9"/>
  <c r="J102" i="9"/>
  <c r="J71" i="9"/>
  <c r="J124" i="9"/>
  <c r="G71" i="9"/>
  <c r="G112" i="9"/>
  <c r="J79" i="9"/>
  <c r="E39" i="9"/>
  <c r="G106" i="9"/>
  <c r="G108" i="9"/>
  <c r="J108" i="9"/>
  <c r="J73" i="9"/>
  <c r="G127" i="9"/>
  <c r="J128" i="9"/>
  <c r="J106" i="9"/>
  <c r="G67" i="9"/>
  <c r="J83" i="9"/>
  <c r="G85" i="9"/>
  <c r="J81" i="9"/>
  <c r="G95" i="9"/>
  <c r="J77" i="9"/>
  <c r="G126" i="9"/>
  <c r="G76" i="9"/>
  <c r="J76" i="9"/>
  <c r="G102" i="9"/>
  <c r="J104" i="9"/>
  <c r="J123" i="9"/>
  <c r="J112" i="9"/>
  <c r="J95" i="9"/>
  <c r="J107" i="9"/>
  <c r="G70" i="9"/>
  <c r="G81" i="9"/>
  <c r="J66" i="9"/>
  <c r="J96" i="9"/>
  <c r="G104" i="9"/>
  <c r="G77" i="9"/>
  <c r="J70" i="9"/>
  <c r="J84" i="9"/>
  <c r="G55" i="9"/>
  <c r="G94" i="9"/>
  <c r="E55" i="9"/>
  <c r="G84" i="9"/>
  <c r="G64" i="9"/>
  <c r="J98" i="9"/>
  <c r="G125" i="9"/>
  <c r="H46" i="9"/>
  <c r="J126" i="9"/>
  <c r="G59" i="9"/>
  <c r="J90" i="9"/>
  <c r="D39" i="9"/>
  <c r="F39" i="9"/>
  <c r="G88" i="9"/>
  <c r="J85" i="9"/>
  <c r="G122" i="9"/>
  <c r="J91" i="9"/>
  <c r="G79" i="9"/>
  <c r="J121" i="9"/>
  <c r="L14" i="9"/>
  <c r="G121" i="9"/>
  <c r="J60" i="9"/>
  <c r="E61" i="9"/>
  <c r="G113" i="9"/>
  <c r="G82" i="9"/>
  <c r="G98" i="9"/>
  <c r="D53" i="9"/>
  <c r="G132" i="9" s="1"/>
  <c r="P47" i="9"/>
  <c r="E45" i="9" s="1"/>
  <c r="E47" i="9" s="1"/>
  <c r="N47" i="9"/>
  <c r="D45" i="9" s="1"/>
  <c r="D47" i="9" s="1"/>
  <c r="G115" i="9"/>
  <c r="J61" i="9"/>
  <c r="G107" i="9"/>
  <c r="E59" i="9"/>
  <c r="E60" i="9"/>
  <c r="J59" i="9"/>
  <c r="G61" i="9"/>
  <c r="G109" i="9"/>
  <c r="J88" i="9"/>
  <c r="G90" i="9"/>
  <c r="J109" i="9"/>
  <c r="F56" i="9"/>
  <c r="F130" i="9" s="1"/>
  <c r="J56" i="9"/>
  <c r="G56" i="9"/>
  <c r="T47" i="9"/>
  <c r="G45" i="9" s="1"/>
  <c r="C46" i="9"/>
  <c r="D62" i="9"/>
  <c r="G62" i="9" s="1"/>
  <c r="J115" i="9"/>
  <c r="R47" i="9"/>
  <c r="F45" i="9" s="1"/>
  <c r="F47" i="9" s="1"/>
  <c r="H42" i="9"/>
  <c r="J57" i="9"/>
  <c r="J94" i="9"/>
  <c r="E54" i="9"/>
  <c r="J54" i="9"/>
  <c r="G54" i="9"/>
  <c r="G99" i="9"/>
  <c r="E56" i="9"/>
  <c r="D58" i="9"/>
  <c r="G58" i="9" s="1"/>
  <c r="H41" i="9"/>
  <c r="E57" i="9"/>
  <c r="G57" i="9"/>
  <c r="H47" i="9"/>
  <c r="C130" i="9"/>
  <c r="G73" i="9"/>
  <c r="R42" i="9"/>
  <c r="F40" i="9" s="1"/>
  <c r="N42" i="9"/>
  <c r="D40" i="9" s="1"/>
  <c r="P42" i="9"/>
  <c r="E40" i="9" s="1"/>
  <c r="L12" i="9"/>
  <c r="T42" i="9"/>
  <c r="G40" i="9" s="1"/>
  <c r="G44" i="9"/>
  <c r="G60" i="9"/>
  <c r="G118" i="9"/>
  <c r="J118" i="9"/>
  <c r="E63" i="9"/>
  <c r="J63" i="9"/>
  <c r="G63" i="9"/>
  <c r="E53" i="9" l="1"/>
  <c r="G39" i="9"/>
  <c r="G42" i="9" s="1"/>
  <c r="J53" i="9"/>
  <c r="J58" i="9"/>
  <c r="I61" i="9"/>
  <c r="J62" i="9"/>
  <c r="I55" i="9"/>
  <c r="D130" i="9"/>
  <c r="J130" i="9" s="1"/>
  <c r="E62" i="9"/>
  <c r="I62" i="9" s="1"/>
  <c r="I60" i="9"/>
  <c r="I59" i="9"/>
  <c r="D46" i="9"/>
  <c r="I54" i="9"/>
  <c r="I56" i="9"/>
  <c r="I57" i="9"/>
  <c r="E46" i="9"/>
  <c r="F46" i="9"/>
  <c r="I45" i="9"/>
  <c r="G47" i="9"/>
  <c r="I47" i="9" s="1"/>
  <c r="K47" i="9" s="1"/>
  <c r="J42" i="9" s="1"/>
  <c r="E58" i="9"/>
  <c r="I58" i="9" s="1"/>
  <c r="G46" i="9"/>
  <c r="E42" i="9"/>
  <c r="E41" i="9"/>
  <c r="D41" i="9"/>
  <c r="D42" i="9"/>
  <c r="F41" i="9"/>
  <c r="F42" i="9"/>
  <c r="C42" i="9"/>
  <c r="C41" i="9"/>
  <c r="I40" i="9"/>
  <c r="I63" i="9"/>
  <c r="G41" i="9" l="1"/>
  <c r="I46" i="9"/>
  <c r="K46" i="9" s="1"/>
  <c r="J41" i="9" s="1"/>
  <c r="E130" i="9"/>
  <c r="I42" i="9"/>
  <c r="I41" i="9" s="1"/>
  <c r="K41" i="9" s="1"/>
  <c r="K42" i="9" l="1"/>
  <c r="G53" i="9" s="1"/>
  <c r="I53" i="9" s="1"/>
  <c r="I130" i="9" s="1"/>
  <c r="E11" i="9"/>
  <c r="D11" i="9" s="1"/>
  <c r="E12" i="9" l="1"/>
  <c r="D12" i="9" s="1"/>
  <c r="E14" i="9"/>
  <c r="D14" i="9" s="1"/>
  <c r="G130" i="9"/>
  <c r="E10" i="9"/>
  <c r="D10" i="9" s="1"/>
  <c r="E13" i="9"/>
  <c r="D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00000000-0006-0000-04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00000000-0006-0000-0400-0000070000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shapeId="0" xr:uid="{00000000-0006-0000-0400-00000A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<sst xmlns="http://schemas.openxmlformats.org/spreadsheetml/2006/main" count="17676" uniqueCount="5853">
  <si>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</si>
  <si>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</si>
  <si>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</si>
  <si>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</si>
  <si>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</si>
  <si>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</si>
  <si>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</si>
  <si>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</si>
  <si>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</si>
  <si>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</si>
  <si>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</si>
  <si>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</si>
  <si>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</si>
  <si>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</si>
  <si>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</si>
  <si>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</si>
  <si>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</si>
  <si>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</si>
  <si>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</si>
  <si>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</si>
  <si>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</si>
  <si>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</si>
  <si>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</si>
  <si>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</si>
  <si>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</si>
  <si>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</si>
  <si>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</si>
  <si>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</si>
  <si>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</si>
  <si>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</si>
  <si>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</si>
  <si>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</si>
  <si>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</si>
  <si>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</si>
  <si>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</si>
  <si>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</si>
  <si>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</si>
  <si>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</si>
  <si>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</si>
  <si>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</si>
  <si>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</si>
  <si>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</si>
  <si>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</si>
  <si>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</si>
  <si>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</si>
  <si>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</si>
  <si>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</si>
  <si>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</si>
  <si>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</si>
  <si>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</si>
  <si>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</si>
  <si>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</si>
  <si>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</si>
  <si>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</si>
  <si>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</si>
  <si>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</si>
  <si>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</si>
  <si>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</si>
  <si>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</si>
  <si>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</si>
  <si>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</si>
  <si>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</si>
  <si>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</si>
  <si>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</si>
  <si>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</si>
  <si>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</si>
  <si>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</si>
  <si>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</si>
  <si>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</si>
  <si>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</si>
  <si>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</si>
  <si>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</si>
  <si>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</si>
  <si>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</si>
  <si>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</si>
  <si>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</si>
  <si>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</si>
  <si>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</si>
  <si>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</si>
  <si>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</si>
  <si>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</si>
  <si>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</si>
  <si>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</si>
  <si>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</si>
  <si>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</si>
  <si>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</si>
  <si>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</si>
  <si>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</si>
  <si>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</si>
  <si>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</si>
  <si>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</si>
  <si>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</si>
  <si>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</si>
  <si>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</si>
  <si>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</si>
  <si>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</si>
  <si>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</si>
  <si>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</si>
  <si>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</si>
  <si>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</si>
  <si>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</si>
  <si>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</si>
  <si>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</si>
  <si>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</si>
  <si>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</si>
  <si>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</si>
  <si>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</si>
  <si>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</si>
  <si>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</si>
  <si>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</si>
  <si>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</si>
  <si>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</si>
  <si>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</si>
  <si>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</si>
  <si>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</si>
  <si>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</si>
  <si>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</si>
  <si>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</si>
  <si>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</si>
  <si>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</si>
  <si>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</si>
  <si>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</si>
  <si>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</si>
  <si>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</si>
  <si>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</si>
  <si>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</si>
  <si>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</si>
  <si>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</si>
  <si>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</si>
  <si>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</si>
  <si>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</si>
  <si>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</si>
  <si>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</si>
  <si>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</si>
  <si>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</si>
  <si>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</si>
  <si>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</si>
  <si>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</si>
  <si>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</si>
  <si>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</si>
  <si>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</si>
  <si>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</si>
  <si>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</si>
  <si>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</si>
  <si>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</si>
  <si>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</si>
  <si>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</si>
  <si>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</si>
  <si>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</si>
  <si>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</si>
  <si>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</si>
  <si>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</si>
  <si>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</si>
  <si>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</si>
  <si>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</si>
  <si>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</si>
  <si>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</si>
  <si>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</si>
  <si>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</si>
  <si>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</si>
  <si>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</si>
  <si>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</si>
  <si>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</si>
  <si>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</si>
  <si>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</si>
  <si>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</si>
  <si>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</si>
  <si>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</si>
  <si>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</si>
  <si>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</si>
  <si>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</si>
  <si>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</si>
  <si>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</si>
  <si>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</si>
  <si>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</si>
  <si>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</si>
  <si>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</si>
  <si>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</si>
  <si>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</si>
  <si>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</si>
  <si>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</si>
  <si>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</si>
  <si>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</si>
  <si>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</si>
  <si>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</si>
  <si>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</si>
  <si>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</si>
  <si>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</si>
  <si>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</si>
  <si>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</si>
  <si>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</si>
  <si>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</si>
  <si>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</si>
  <si>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</si>
  <si>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</si>
  <si>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</si>
  <si>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</si>
  <si>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</si>
  <si>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</si>
  <si>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</si>
  <si>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</si>
  <si>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</si>
  <si>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</si>
  <si>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</si>
  <si>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</si>
  <si>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</si>
  <si>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</si>
  <si>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</si>
  <si>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</si>
  <si>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</si>
  <si>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</si>
  <si>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</si>
  <si>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</si>
  <si>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</si>
  <si>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</si>
  <si>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</si>
  <si>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</si>
  <si>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</si>
  <si>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</si>
  <si>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</si>
  <si>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</si>
  <si>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</si>
  <si>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</si>
  <si>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</si>
  <si>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</si>
  <si>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</si>
  <si>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</si>
  <si>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</si>
  <si>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</si>
  <si>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</si>
  <si>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</si>
  <si>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</si>
  <si>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</si>
  <si>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</si>
  <si>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</si>
  <si>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</si>
  <si>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</si>
  <si>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</si>
  <si>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</si>
  <si>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</si>
  <si>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</si>
  <si>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</si>
  <si>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</si>
  <si>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</si>
  <si>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</si>
  <si>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</si>
  <si>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</si>
  <si>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</si>
  <si>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</si>
  <si>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</si>
  <si>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</si>
  <si>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</si>
  <si>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</si>
  <si>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</si>
  <si>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</si>
  <si>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</si>
  <si>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</si>
  <si>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</si>
  <si>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</si>
  <si>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www.szf.sk</t>
  </si>
  <si>
    <t>safslovakia@gmail.com</t>
  </si>
  <si>
    <t>Juraj Turan</t>
  </si>
  <si>
    <t>Prievidza</t>
  </si>
  <si>
    <t>971 01</t>
  </si>
  <si>
    <t>www.korfbal.sk</t>
  </si>
  <si>
    <t>martinsonoga@gmail.com</t>
  </si>
  <si>
    <t>Martin Sonoga</t>
  </si>
  <si>
    <t>predseda</t>
  </si>
  <si>
    <t>Bratislava 3</t>
  </si>
  <si>
    <t>832 80</t>
  </si>
  <si>
    <t>Boris Mlsna</t>
  </si>
  <si>
    <t>prezident</t>
  </si>
  <si>
    <t>Fatranská 3</t>
  </si>
  <si>
    <t>Nitra</t>
  </si>
  <si>
    <t>949 01</t>
  </si>
  <si>
    <t>samssk@nextra.sk</t>
  </si>
  <si>
    <t>Dušan Koblišek</t>
  </si>
  <si>
    <t>Vojtech Ruisl</t>
  </si>
  <si>
    <t>Pavel Ižarik</t>
  </si>
  <si>
    <t>František Bunta</t>
  </si>
  <si>
    <t>www.slovakbasket.sk</t>
  </si>
  <si>
    <t>sekretariat@slovakbasket.sk</t>
  </si>
  <si>
    <t>Bratislava 2</t>
  </si>
  <si>
    <t>821 02</t>
  </si>
  <si>
    <t>sbf@sbf.sk</t>
  </si>
  <si>
    <t>Kukučínova 26</t>
  </si>
  <si>
    <t>831 02</t>
  </si>
  <si>
    <t>www.skga.sk</t>
  </si>
  <si>
    <t>skga@skga.sk</t>
  </si>
  <si>
    <t>Kamil Balga</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</si>
  <si>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</si>
  <si>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</si>
  <si>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</si>
  <si>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</si>
  <si>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</si>
  <si>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</si>
  <si>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</si>
  <si>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</si>
  <si>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</si>
  <si>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</si>
  <si>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</si>
  <si>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</si>
  <si>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</si>
  <si>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</si>
  <si>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</si>
  <si>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831 03</t>
  </si>
  <si>
    <t>www.swimmsvk.sk</t>
  </si>
  <si>
    <t>prezident@swimmsvk.sk</t>
  </si>
  <si>
    <t>851 02</t>
  </si>
  <si>
    <t>Eduard Krützner</t>
  </si>
  <si>
    <t>www.triathlon.sk</t>
  </si>
  <si>
    <t>Jozef Jurášek</t>
  </si>
  <si>
    <t>www.svf.sk</t>
  </si>
  <si>
    <t>svf@svf.sk</t>
  </si>
  <si>
    <t>Peter Korčok, Vladimír Gubrický</t>
  </si>
  <si>
    <t>prezident, generálny sekretár</t>
  </si>
  <si>
    <t>Vladimír Gubrický</t>
  </si>
  <si>
    <t xml:space="preserve">Košice </t>
  </si>
  <si>
    <t>www.slovakbowling.sk</t>
  </si>
  <si>
    <t>Lopenícka 1/A</t>
  </si>
  <si>
    <t>www.bridgeclub.sk</t>
  </si>
  <si>
    <t>sbz@bridgeclub.sk</t>
  </si>
  <si>
    <t>Peter Belčák</t>
  </si>
  <si>
    <t>www.curling.sk</t>
  </si>
  <si>
    <t>Pavol Pitoňák</t>
  </si>
  <si>
    <t>821 01</t>
  </si>
  <si>
    <t>www.futbalsfz.sk</t>
  </si>
  <si>
    <t>Ján Kováčik</t>
  </si>
  <si>
    <t>821 08</t>
  </si>
  <si>
    <t>www.kraso.sk</t>
  </si>
  <si>
    <t>slovakskating@kraso.sk</t>
  </si>
  <si>
    <t>www.archerysvk.sk</t>
  </si>
  <si>
    <t>office@archerysvk.sk</t>
  </si>
  <si>
    <t>Pri Rajčianke 49</t>
  </si>
  <si>
    <t>Žilina</t>
  </si>
  <si>
    <t>010 01</t>
  </si>
  <si>
    <t>www.sna.sk</t>
  </si>
  <si>
    <t>sna@sna.sk</t>
  </si>
  <si>
    <t>Ján Magdoško</t>
  </si>
  <si>
    <t>Černockého 6</t>
  </si>
  <si>
    <t>831 53</t>
  </si>
  <si>
    <t>www.sstz.sk</t>
  </si>
  <si>
    <t>sstz1@sstz.sk</t>
  </si>
  <si>
    <t>851 01</t>
  </si>
  <si>
    <t>www.shooting.sk</t>
  </si>
  <si>
    <t>Miloslav Benca</t>
  </si>
  <si>
    <t>www.chess.sk</t>
  </si>
  <si>
    <t>sekretariat@chess.sk</t>
  </si>
  <si>
    <t>Vladimír Szűcs</t>
  </si>
  <si>
    <t>Trnavská cesta 39</t>
  </si>
  <si>
    <t>Príkopova 6</t>
  </si>
  <si>
    <t>www.stz.sk</t>
  </si>
  <si>
    <t>stz@stz.sk</t>
  </si>
  <si>
    <t>www.veslovanie.sk</t>
  </si>
  <si>
    <t>rowingslovakia@gmail.com</t>
  </si>
  <si>
    <t>Slovenská 19</t>
  </si>
  <si>
    <t>Prešov</t>
  </si>
  <si>
    <t>080 01</t>
  </si>
  <si>
    <t>www.biathlon.sk</t>
  </si>
  <si>
    <t>svk@biathlon.sk</t>
  </si>
  <si>
    <t>Líščie údolie 134</t>
  </si>
  <si>
    <t>www.boby.sk</t>
  </si>
  <si>
    <t>szb@boby.sk</t>
  </si>
  <si>
    <t>Zdenka Jagnešáková</t>
  </si>
  <si>
    <t>www.cyklistikaszc.sk</t>
  </si>
  <si>
    <t>szc@cyklistikaszc.sk</t>
  </si>
  <si>
    <t>Peter Privara, 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</si>
  <si>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</si>
  <si>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</si>
  <si>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</si>
  <si>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</si>
  <si>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</si>
  <si>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</si>
  <si>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</si>
  <si>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</si>
  <si>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</si>
  <si>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</si>
  <si>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</si>
  <si>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</si>
  <si>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szj@judo.sk</t>
  </si>
  <si>
    <t>www.karate.sk</t>
  </si>
  <si>
    <t>karate@karate.sk</t>
  </si>
  <si>
    <t>Daniel Líška</t>
  </si>
  <si>
    <t>Leopold Roman</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</si>
  <si>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</si>
  <si>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</si>
  <si>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</si>
  <si>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</si>
  <si>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</si>
  <si>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</si>
  <si>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</si>
  <si>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</si>
  <si>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</si>
  <si>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</si>
  <si>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</si>
  <si>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</si>
  <si>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</si>
  <si>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</si>
  <si>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</si>
  <si>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</si>
  <si>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</si>
  <si>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</si>
  <si>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</si>
  <si>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</si>
  <si>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</si>
  <si>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</si>
  <si>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</si>
  <si>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</si>
  <si>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</si>
  <si>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</si>
  <si>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</si>
  <si>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</si>
  <si>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</si>
  <si>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</si>
  <si>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</si>
  <si>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</si>
  <si>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</si>
  <si>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</si>
  <si>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</si>
  <si>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</si>
  <si>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</si>
  <si>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</si>
  <si>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</si>
  <si>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</si>
  <si>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</si>
  <si>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</si>
  <si>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</si>
  <si>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</si>
  <si>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</si>
  <si>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</si>
  <si>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</si>
  <si>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</si>
  <si>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</si>
  <si>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</si>
  <si>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</si>
  <si>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</si>
  <si>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</si>
  <si>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</si>
  <si>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</si>
  <si>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</si>
  <si>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</si>
  <si>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</si>
  <si>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</si>
  <si>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</si>
  <si>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</si>
  <si>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</si>
  <si>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</si>
  <si>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</si>
  <si>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</si>
  <si>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</si>
  <si>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</si>
  <si>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</si>
  <si>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</si>
  <si>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</si>
  <si>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</si>
  <si>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</si>
  <si>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</si>
  <si>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</si>
  <si>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</si>
  <si>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</si>
  <si>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</si>
  <si>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</si>
  <si>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</si>
  <si>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</si>
  <si>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</si>
  <si>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</si>
  <si>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</si>
  <si>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</si>
  <si>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</si>
  <si>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</si>
  <si>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</si>
  <si>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</si>
  <si>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</si>
  <si>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</si>
  <si>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</si>
  <si>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</si>
  <si>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</si>
  <si>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</si>
  <si>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</si>
  <si>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</si>
  <si>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</si>
  <si>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</si>
  <si>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</si>
  <si>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</si>
  <si>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</si>
  <si>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</si>
  <si>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</si>
  <si>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</si>
  <si>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</si>
  <si>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</si>
  <si>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</si>
  <si>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</si>
  <si>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</si>
  <si>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</si>
  <si>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</si>
  <si>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</si>
  <si>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</si>
  <si>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</si>
  <si>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</si>
  <si>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</si>
  <si>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</si>
  <si>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</si>
  <si>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</si>
  <si>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</si>
  <si>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</si>
  <si>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</si>
  <si>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</si>
  <si>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</si>
  <si>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</si>
  <si>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</si>
  <si>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</si>
  <si>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</si>
  <si>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</si>
  <si>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</si>
  <si>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</si>
  <si>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</si>
  <si>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</si>
  <si>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</si>
  <si>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</si>
  <si>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</si>
  <si>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</si>
  <si>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</si>
  <si>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</si>
  <si>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</si>
  <si>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</si>
  <si>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</si>
  <si>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</si>
  <si>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</si>
  <si>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</si>
  <si>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</si>
  <si>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</si>
  <si>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</si>
  <si>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</si>
  <si>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</si>
  <si>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</si>
  <si>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</si>
  <si>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</si>
  <si>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</si>
  <si>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</si>
  <si>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</si>
  <si>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</si>
  <si>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</si>
  <si>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</si>
  <si>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</si>
  <si>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</si>
  <si>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</si>
  <si>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</si>
  <si>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</si>
  <si>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</si>
  <si>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</si>
  <si>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</si>
  <si>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</si>
  <si>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</si>
  <si>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</si>
  <si>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</si>
  <si>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</si>
  <si>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</si>
  <si>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</si>
  <si>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</si>
  <si>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</si>
  <si>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</si>
  <si>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</si>
  <si>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</si>
  <si>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</si>
  <si>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</si>
  <si>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</si>
  <si>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</si>
  <si>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</si>
  <si>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</si>
  <si>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</si>
  <si>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</si>
  <si>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</si>
  <si>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</si>
  <si>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</si>
  <si>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</si>
  <si>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</si>
  <si>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</si>
  <si>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</si>
  <si>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</si>
  <si>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</si>
  <si>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</si>
  <si>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</si>
  <si>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</si>
  <si>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</si>
  <si>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</si>
  <si>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</si>
  <si>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</si>
  <si>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</si>
  <si>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</si>
  <si>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</si>
  <si>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</si>
  <si>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</si>
  <si>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</si>
  <si>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</si>
  <si>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</si>
  <si>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</si>
  <si>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</si>
  <si>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</si>
  <si>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</si>
  <si>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</si>
  <si>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</si>
  <si>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</si>
  <si>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</si>
  <si>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</si>
  <si>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</si>
  <si>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</si>
  <si>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</si>
  <si>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</si>
  <si>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</si>
  <si>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</si>
  <si>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</si>
  <si>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</si>
  <si>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</si>
  <si>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</si>
  <si>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</si>
  <si>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</si>
  <si>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</si>
  <si>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</si>
  <si>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</si>
  <si>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</si>
  <si>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</si>
  <si>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</si>
  <si>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</si>
  <si>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</si>
  <si>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</si>
  <si>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</si>
  <si>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</si>
  <si>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</si>
  <si>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</si>
  <si>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</si>
  <si>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</si>
  <si>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</si>
  <si>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</si>
  <si>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</si>
  <si>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</si>
  <si>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</si>
  <si>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</si>
  <si>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</si>
  <si>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</si>
  <si>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</si>
  <si>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</si>
  <si>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</si>
  <si>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</si>
  <si>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</si>
  <si>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</si>
  <si>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</si>
  <si>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</si>
  <si>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</si>
  <si>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</si>
  <si>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</si>
  <si>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</si>
  <si>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</si>
  <si>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</si>
  <si>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</si>
  <si>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</si>
  <si>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</si>
  <si>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</si>
  <si>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</si>
  <si>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</si>
  <si>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</si>
  <si>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</si>
  <si>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</si>
  <si>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</si>
  <si>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</si>
  <si>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</si>
  <si>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</si>
  <si>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</si>
  <si>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</si>
  <si>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</si>
  <si>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</si>
  <si>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</si>
  <si>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</si>
  <si>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</si>
  <si>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</si>
  <si>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</si>
  <si>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</si>
  <si>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</si>
  <si>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</si>
  <si>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</si>
  <si>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</si>
  <si>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</si>
  <si>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</si>
  <si>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</si>
  <si>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</si>
  <si>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</si>
  <si>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</si>
  <si>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</si>
  <si>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</si>
  <si>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</si>
  <si>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</si>
  <si>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</si>
  <si>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</si>
  <si>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</si>
  <si>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</si>
  <si>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</si>
  <si>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</si>
  <si>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</si>
  <si>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</si>
  <si>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</si>
  <si>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</si>
  <si>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</si>
  <si>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</si>
  <si>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</si>
  <si>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</si>
  <si>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</si>
  <si>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</si>
  <si>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</si>
  <si>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</si>
  <si>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</si>
  <si>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</si>
  <si>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</si>
  <si>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</si>
  <si>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</si>
  <si>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</si>
  <si>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</si>
  <si>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</si>
  <si>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</si>
  <si>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</si>
  <si>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</si>
  <si>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</si>
  <si>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VZOR:</t>
  </si>
  <si>
    <t>Miesto - mesto a štát: Varšava, Poľsko</t>
  </si>
  <si>
    <t>Spôsob dopravy: letecky/BUS</t>
  </si>
  <si>
    <t>Počet všetkých osôb na pracovnej ceste: 6, z toho:</t>
  </si>
  <si>
    <t>športovci (+ navádzači): 1</t>
  </si>
  <si>
    <t>ostatné osoby: 1</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</si>
  <si>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</si>
  <si>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</si>
  <si>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</si>
  <si>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</si>
  <si>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</si>
  <si>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</si>
  <si>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</si>
  <si>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</si>
  <si>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</si>
  <si>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</si>
  <si>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</si>
  <si>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</si>
  <si>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</si>
  <si>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</si>
  <si>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</si>
  <si>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</si>
  <si>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</si>
  <si>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</si>
  <si>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</si>
  <si>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</si>
  <si>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</si>
  <si>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</si>
  <si>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</si>
  <si>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</si>
  <si>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</si>
  <si>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Slovenská motocyklová federácia</t>
  </si>
  <si>
    <t>Lučenec</t>
  </si>
  <si>
    <t>984 01</t>
  </si>
  <si>
    <t>Tomášikova 30C</t>
  </si>
  <si>
    <t>Vranov nad Topľou</t>
  </si>
  <si>
    <t>093 01</t>
  </si>
  <si>
    <t>www.atletika.sk</t>
  </si>
  <si>
    <t>msvvas@futbalsfz.sk</t>
  </si>
  <si>
    <t>Jozef Beständig</t>
  </si>
  <si>
    <t>Anton Siekel</t>
  </si>
  <si>
    <t>Oto Divinský</t>
  </si>
  <si>
    <t>igorpribula11@gmail.com</t>
  </si>
  <si>
    <t>Igor Pribula</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</si>
  <si>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</si>
  <si>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</si>
  <si>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</si>
  <si>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</si>
  <si>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</si>
  <si>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</si>
  <si>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</si>
  <si>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</si>
  <si>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</si>
  <si>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</si>
  <si>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</si>
  <si>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</si>
  <si>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</si>
  <si>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</si>
  <si>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</si>
  <si>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</si>
  <si>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</si>
  <si>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</si>
  <si>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</si>
  <si>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</si>
  <si>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</si>
  <si>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</si>
  <si>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</si>
  <si>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</si>
  <si>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</si>
  <si>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</si>
  <si>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</si>
  <si>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</si>
  <si>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</si>
  <si>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</si>
  <si>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</si>
  <si>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</si>
  <si>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</si>
  <si>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</si>
  <si>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</si>
  <si>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</si>
  <si>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</si>
  <si>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</si>
  <si>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</si>
  <si>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</si>
  <si>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</si>
  <si>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</si>
  <si>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</si>
  <si>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</si>
  <si>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</si>
  <si>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</si>
  <si>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</si>
  <si>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</si>
  <si>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</si>
  <si>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</si>
  <si>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</si>
  <si>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</si>
  <si>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</si>
  <si>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</si>
  <si>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</si>
  <si>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</si>
  <si>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</si>
  <si>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</si>
  <si>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</si>
  <si>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</si>
  <si>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</si>
  <si>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</si>
  <si>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</si>
  <si>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</si>
  <si>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</si>
  <si>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</si>
  <si>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</si>
  <si>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</si>
  <si>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</si>
  <si>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</si>
  <si>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</si>
  <si>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</si>
  <si>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</si>
  <si>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</si>
  <si>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</si>
  <si>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</si>
  <si>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IČO 
dodávateľa
plnenia</t>
  </si>
  <si>
    <t>www.sams-asn.sk</t>
  </si>
  <si>
    <t>www.sgf.sk</t>
  </si>
  <si>
    <t>www.judo.sk</t>
  </si>
  <si>
    <t>športové lezenie</t>
  </si>
  <si>
    <t>Šport pre všetkých, školský a univerzitný šport</t>
  </si>
  <si>
    <t>;</t>
  </si>
  <si>
    <t>Pri vypĺňaní odporúčame použiť hárok „Príklady“, v ktorom sú vysvetlené najčastejšie druhy výdavkov. Pomôže v prípade, ak si nie ste istí, ako uviesť určitý typ výdavku.</t>
  </si>
  <si>
    <t>Slovenský olympijský a športový výbor</t>
  </si>
  <si>
    <t>Slovenská federácia pétanque</t>
  </si>
  <si>
    <t>www.sfp.sk</t>
  </si>
  <si>
    <t>ŠS:</t>
  </si>
  <si>
    <t>VS:</t>
  </si>
  <si>
    <t>príspevok Slovenskému olympijskému a športovému výboru</t>
  </si>
  <si>
    <t>811 07</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</si>
  <si>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</si>
  <si>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</si>
  <si>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</si>
  <si>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</si>
  <si>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</si>
  <si>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</si>
  <si>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</si>
  <si>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</si>
  <si>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</si>
  <si>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</si>
  <si>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</si>
  <si>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</si>
  <si>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</si>
  <si>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</si>
  <si>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</si>
  <si>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</si>
  <si>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</si>
  <si>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</si>
  <si>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</si>
  <si>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</si>
  <si>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</si>
  <si>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Michal Slašťan</t>
  </si>
  <si>
    <t>Námestovo</t>
  </si>
  <si>
    <t>Slovenská asociácia taekwondo WT</t>
  </si>
  <si>
    <t>www.sbf.sk</t>
  </si>
  <si>
    <t>Karpatské námestie 10A</t>
  </si>
  <si>
    <t>baciak.masarykova@sjf.sk</t>
  </si>
  <si>
    <t>Slovenská Lakrosová Federácia</t>
  </si>
  <si>
    <t>www.lacrosse.sk</t>
  </si>
  <si>
    <t>Igor Moravčík</t>
  </si>
  <si>
    <t xml:space="preserve">www.smta.sk </t>
  </si>
  <si>
    <t>Dávid Kubiček</t>
  </si>
  <si>
    <t>triathlon@triathlon.sk</t>
  </si>
  <si>
    <t>Peter Dobiaš</t>
  </si>
  <si>
    <t>office@atletika.sk</t>
  </si>
  <si>
    <t>www.biliard.online</t>
  </si>
  <si>
    <t>office@curling.sk</t>
  </si>
  <si>
    <t>Marcela Nagyová</t>
  </si>
  <si>
    <t>info@speedskating.sk</t>
  </si>
  <si>
    <t>Ivica Hatalová</t>
  </si>
  <si>
    <t>ssz@shooting.sk</t>
  </si>
  <si>
    <t>Gabriela Geršiová</t>
  </si>
  <si>
    <t>Stanislava Vičanová</t>
  </si>
  <si>
    <t>Zuzana Vargová</t>
  </si>
  <si>
    <t xml:space="preserve">www.slovak-kickboxing.sk </t>
  </si>
  <si>
    <t>M.R.Štefánika 217</t>
  </si>
  <si>
    <t>51118831</t>
  </si>
  <si>
    <t>Slovenský zväz športového rybolovu</t>
  </si>
  <si>
    <t>www.szsr.sk</t>
  </si>
  <si>
    <t>sekretariatszsr@gmail.com</t>
  </si>
  <si>
    <t>pretláčanie rukou - bežné transfery</t>
  </si>
  <si>
    <t>baseball - bežné transfery</t>
  </si>
  <si>
    <t>gymnastika - kapitálové transfery</t>
  </si>
  <si>
    <t>kanoistika - kapitálové transfery</t>
  </si>
  <si>
    <t>lakros - bežné transfery</t>
  </si>
  <si>
    <t>streľba - kapitálové transfery</t>
  </si>
  <si>
    <t>veslovanie - kapitálové transfery</t>
  </si>
  <si>
    <t>biatlon - kapitálové transfery</t>
  </si>
  <si>
    <t>cyklistika - kapitálové transfery</t>
  </si>
  <si>
    <t>ľadový hokej - kapitálové transfery</t>
  </si>
  <si>
    <t>športové rybárstvo - bežné transfery</t>
  </si>
  <si>
    <t>pretláčanie rukou</t>
  </si>
  <si>
    <t>baseball</t>
  </si>
  <si>
    <t>Meno, priezvisko a podpis štatutárneho zástupcu/zástupcov oprávneného/oprávnených na podpis žiadosti a zmluvy o poskytnutí finančných prostriedkov v súlade so stanovami, resp. zriaďovacou listinou</t>
  </si>
  <si>
    <t>Názov: Majstrovstvá Európy v ...</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</si>
  <si>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</si>
  <si>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</si>
  <si>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</si>
  <si>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</si>
  <si>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</si>
  <si>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</si>
  <si>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</si>
  <si>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</si>
  <si>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</si>
  <si>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</si>
  <si>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</si>
  <si>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</si>
  <si>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</si>
  <si>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</si>
  <si>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</si>
  <si>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</si>
  <si>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</si>
  <si>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</si>
  <si>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</si>
  <si>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</si>
  <si>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</si>
  <si>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</si>
  <si>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</si>
  <si>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</si>
  <si>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</si>
  <si>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</si>
  <si>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</si>
  <si>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</si>
  <si>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</si>
  <si>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</si>
  <si>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</si>
  <si>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</si>
  <si>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</si>
  <si>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</si>
  <si>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</si>
  <si>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</si>
  <si>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</si>
  <si>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</si>
  <si>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</si>
  <si>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</si>
  <si>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</si>
  <si>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</si>
  <si>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</si>
  <si>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</si>
  <si>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</si>
  <si>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</si>
  <si>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</si>
  <si>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</si>
  <si>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</si>
  <si>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</si>
  <si>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</si>
  <si>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</si>
  <si>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</si>
  <si>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</si>
  <si>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</si>
  <si>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</si>
  <si>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eminentasro@gmail.com</t>
  </si>
  <si>
    <t>www.slovakskimo.sk</t>
  </si>
  <si>
    <t>info@slovakskimo.sk</t>
  </si>
  <si>
    <t>office@softballslovakia.com</t>
  </si>
  <si>
    <t>gs@squash.sk</t>
  </si>
  <si>
    <t>Milan Roman</t>
  </si>
  <si>
    <t>slovak-fencing@slovak-fencing.sk</t>
  </si>
  <si>
    <t>Zuzana Rajdugová</t>
  </si>
  <si>
    <t>Andrea Urbanová</t>
  </si>
  <si>
    <t>sane@sane.sk</t>
  </si>
  <si>
    <t>Jaroslav Sámela</t>
  </si>
  <si>
    <t>Marian Jung</t>
  </si>
  <si>
    <t>plnenie úloh verejného záujmu v športe</t>
  </si>
  <si>
    <t>organizácia významnej súťaže alebo účasť na významnej súťaži podľa § 3 písm. h) vrátane prípravy na túto súťaž</t>
  </si>
  <si>
    <t>026 02 - Uznané športy</t>
  </si>
  <si>
    <t>Tomáš Chovanec</t>
  </si>
  <si>
    <t>Slovenský zväz tanečných športov</t>
  </si>
  <si>
    <t>Miroslav Haviar</t>
  </si>
  <si>
    <t>Miroslav Gábor</t>
  </si>
  <si>
    <t>Jarabinková 6/B</t>
  </si>
  <si>
    <t>821 09</t>
  </si>
  <si>
    <t>Marek Rojko</t>
  </si>
  <si>
    <t>814 69</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</si>
  <si>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</si>
  <si>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</si>
  <si>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automobilový šport - kapitálové transfery</t>
  </si>
  <si>
    <t>futbal - kapitálové transfery</t>
  </si>
  <si>
    <t>00688312</t>
  </si>
  <si>
    <t>Záborského 33</t>
  </si>
  <si>
    <t>www.kst.sk</t>
  </si>
  <si>
    <t>ustredie@kst.sk</t>
  </si>
  <si>
    <t>Martin Keseg</t>
  </si>
  <si>
    <t>30844711</t>
  </si>
  <si>
    <t>Slovenská asociácia go</t>
  </si>
  <si>
    <t>www.sago.sk</t>
  </si>
  <si>
    <t>slovakgo@gmail.com</t>
  </si>
  <si>
    <t>17316731</t>
  </si>
  <si>
    <t>Slovenská asociácia univerzitného športu</t>
  </si>
  <si>
    <t>www.saus.sk</t>
  </si>
  <si>
    <t>saus@saus.sk</t>
  </si>
  <si>
    <t>Július Dubovský</t>
  </si>
  <si>
    <t>Michaela Masárová</t>
  </si>
  <si>
    <t>Mojmír Jankovič</t>
  </si>
  <si>
    <t>Štefan Kubík</t>
  </si>
  <si>
    <t>Dr. Vladimíra Clementisa 3222/10</t>
  </si>
  <si>
    <t>Ivana Haršányová</t>
  </si>
  <si>
    <t>Peter Šúry</t>
  </si>
  <si>
    <t>Rastislav Antala, Miroslav Rusnák</t>
  </si>
  <si>
    <t>34009388</t>
  </si>
  <si>
    <t>Slovenský cykloklub</t>
  </si>
  <si>
    <t>Námestie slobody 1716/6</t>
  </si>
  <si>
    <t>Piešťany</t>
  </si>
  <si>
    <t>921 01</t>
  </si>
  <si>
    <t>www.cykloklub.sk</t>
  </si>
  <si>
    <t>office@cykloklub.sk</t>
  </si>
  <si>
    <t>Michal Hlatký</t>
  </si>
  <si>
    <t>Partizánska cesta 3501/71</t>
  </si>
  <si>
    <t>Kukuričná 13</t>
  </si>
  <si>
    <t>Martin Kopejtko</t>
  </si>
  <si>
    <t>30865930</t>
  </si>
  <si>
    <t>Slovenský zväz malého futbalu</t>
  </si>
  <si>
    <t>821 03</t>
  </si>
  <si>
    <t>www.malyfutbal.sk</t>
  </si>
  <si>
    <t>peter.kralik@malyfutbal.sk</t>
  </si>
  <si>
    <t>Peter Králik</t>
  </si>
  <si>
    <t>Peter Ivanič</t>
  </si>
  <si>
    <t>30811406</t>
  </si>
  <si>
    <t>Špeciálne olympiády Slovensko</t>
  </si>
  <si>
    <t>www.specialolympics.sk</t>
  </si>
  <si>
    <t>office@specialolympics.sk</t>
  </si>
  <si>
    <t>Eva Gažová</t>
  </si>
  <si>
    <t>Národná riaditeľka</t>
  </si>
  <si>
    <t>Zuzana Žecová</t>
  </si>
  <si>
    <t>Dátum refundácie účtovného dokladu</t>
  </si>
  <si>
    <t>Michaela Babčanová</t>
  </si>
  <si>
    <t>Lenka Gunišová</t>
  </si>
  <si>
    <t>Kalinčiakova 33</t>
  </si>
  <si>
    <t>Miloslav Mečíř</t>
  </si>
  <si>
    <t>Milan Majtán</t>
  </si>
  <si>
    <t>office@slovakiabaseball.com</t>
  </si>
  <si>
    <t>Štefánia Galandová</t>
  </si>
  <si>
    <t>www.slovakiabaseball.com</t>
  </si>
  <si>
    <t>peter.sury@gmail.com</t>
  </si>
  <si>
    <t>podpredseda</t>
  </si>
  <si>
    <t>www.squashtour.sk</t>
  </si>
  <si>
    <t>Peter Vozár</t>
  </si>
  <si>
    <t>fitnes a kulturistika - bežné transfery</t>
  </si>
  <si>
    <t>fitnes a kulturistika</t>
  </si>
  <si>
    <t>go - bežné transfery</t>
  </si>
  <si>
    <t>42219922</t>
  </si>
  <si>
    <t>Slovenský zväz športového ju-jitsu</t>
  </si>
  <si>
    <t>Sládkovičova 454/16</t>
  </si>
  <si>
    <t>Martin</t>
  </si>
  <si>
    <t>036 01</t>
  </si>
  <si>
    <t>www.szsjj.sk</t>
  </si>
  <si>
    <t>predseda@szsjj.sk</t>
  </si>
  <si>
    <t>Miroslav Ševčík</t>
  </si>
  <si>
    <t>ju-jitsu - bežné transfery</t>
  </si>
  <si>
    <t>50671669</t>
  </si>
  <si>
    <t>Zväz slovenského lyžovania</t>
  </si>
  <si>
    <t>Galvaniho 16617/17A</t>
  </si>
  <si>
    <t>Bratislava</t>
  </si>
  <si>
    <t>821 04</t>
  </si>
  <si>
    <t>www.zsl.sk</t>
  </si>
  <si>
    <t>sekretariat@zsl.sk</t>
  </si>
  <si>
    <t>Martin Paško</t>
  </si>
  <si>
    <t>Radovan Cagala</t>
  </si>
  <si>
    <t>lyžovanie - bežné transfery</t>
  </si>
  <si>
    <t>Popis úhrady (stĺpec F)</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</si>
  <si>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</si>
  <si>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</si>
  <si>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</si>
  <si>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</si>
  <si>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</si>
  <si>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</si>
  <si>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</si>
  <si>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</si>
  <si>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</si>
  <si>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</si>
  <si>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</si>
  <si>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</si>
  <si>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</si>
  <si>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</si>
  <si>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</si>
  <si>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t>Uviesť IČO dodávateľa.
V prípade zahraničného dodávateľa, ktorý nemá IČO, ostáva bunka nevyplnená.</t>
  </si>
  <si>
    <t>tréneri, rozhodcovia, maséri, vedúci výpravy, lekár, fyzioterapeut atď.: 2</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</si>
  <si>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</si>
  <si>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</si>
  <si>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finančné odmeny športovcom a trénerom mládeže za dosiahnuté výsledky</t>
  </si>
  <si>
    <t>projekty školského športu, univerzitného športu a športu pre všetkých</t>
  </si>
  <si>
    <t xml:space="preserve">V prípade zúčtovania dane z pridanej hodnoty (ďalej len "DPH") uvádzať túto DPH do predloženého vyúčtovania priamo pod riadok k príslušnému internému číslu účtovného dokladu, na ktoré je DPH viazané. </t>
  </si>
  <si>
    <t>Doklady vkladať v poradí jednotlivých účelov. Uvádzať NÁZOV účelu/podujatia na všetky doklady, ktorých sa to týka.</t>
  </si>
  <si>
    <t>Klub slovenských turistov</t>
  </si>
  <si>
    <t>040 11</t>
  </si>
  <si>
    <t>Ulica Vajanského 874/46</t>
  </si>
  <si>
    <t>slovenska.asociacia.bocce@gmail.com</t>
  </si>
  <si>
    <t>prezident, predseda, predseda</t>
  </si>
  <si>
    <t xml:space="preserve">Ján Macko </t>
  </si>
  <si>
    <t>Slovenská asociácia fitnes, kulturistiky a silového trojboja</t>
  </si>
  <si>
    <t>www.safkst.sk</t>
  </si>
  <si>
    <t>Makovického 6/2</t>
  </si>
  <si>
    <t>Dagmar Petrová</t>
  </si>
  <si>
    <t>new.satkd.sk</t>
  </si>
  <si>
    <t>Tomáš Kovács</t>
  </si>
  <si>
    <t>Prezident, viceprezident</t>
  </si>
  <si>
    <t>Silvia Ruščinová</t>
  </si>
  <si>
    <t>Slovenská Muaythai asociácia</t>
  </si>
  <si>
    <t xml:space="preserve">office@smta.sk </t>
  </si>
  <si>
    <t>Za kasárňou 315/1</t>
  </si>
  <si>
    <t>Hrobákova 1</t>
  </si>
  <si>
    <t>Katarína Kubalová</t>
  </si>
  <si>
    <t>Jalovec 98</t>
  </si>
  <si>
    <t>Bobrovec</t>
  </si>
  <si>
    <t>032 21</t>
  </si>
  <si>
    <t>www.slovakiasoftball.com</t>
  </si>
  <si>
    <t>Jozef Mihalco</t>
  </si>
  <si>
    <t xml:space="preserve">merkovskyv@gmail.com </t>
  </si>
  <si>
    <t xml:space="preserve">Vladimír Merkovský </t>
  </si>
  <si>
    <t>Zahradnícka 27</t>
  </si>
  <si>
    <t>Pavel Kocian</t>
  </si>
  <si>
    <t>Záhradnícka 752/95</t>
  </si>
  <si>
    <t>Slovenský národný aeroklub generála Milana Rastislava Štefánika</t>
  </si>
  <si>
    <t>www.speedskating.sk</t>
  </si>
  <si>
    <t>Wolkrova 4</t>
  </si>
  <si>
    <t>Ján Kulich</t>
  </si>
  <si>
    <t>Bernolákovo námestie 25</t>
  </si>
  <si>
    <t>940 01</t>
  </si>
  <si>
    <t>ww.slovak-fencing.sk</t>
  </si>
  <si>
    <t>Ivan Greguška</t>
  </si>
  <si>
    <t>FTVŠ, Nábrežie armádneho generála Ludvíka Svobodu 4298/9</t>
  </si>
  <si>
    <t>www.slovenskezapasenie.sk</t>
  </si>
  <si>
    <t>szz@zapasenie.sk</t>
  </si>
  <si>
    <t xml:space="preserve">generálna sekretárka </t>
  </si>
  <si>
    <t xml:space="preserve">www.bedminton.sk </t>
  </si>
  <si>
    <t xml:space="preserve">sekretar@bedminton.sk </t>
  </si>
  <si>
    <t>Zuzana Donovalová</t>
  </si>
  <si>
    <t>841 01</t>
  </si>
  <si>
    <t>prezident, generálna sekretárka</t>
  </si>
  <si>
    <t>Michal Rohoň</t>
  </si>
  <si>
    <t>Sophia Kanátová</t>
  </si>
  <si>
    <t>Slovenský zväz ľadového hokeja</t>
  </si>
  <si>
    <t>Ružinovská 28</t>
  </si>
  <si>
    <t>Matej Boho</t>
  </si>
  <si>
    <t>Vysoké Tatry</t>
  </si>
  <si>
    <t>Andreja Kmeťa 314/20</t>
  </si>
  <si>
    <t>Mária Sprušanská</t>
  </si>
  <si>
    <t xml:space="preserve">chairmanswf@gmail.com </t>
  </si>
  <si>
    <t>činnosť Slovenského olympijského a športového výboru</t>
  </si>
  <si>
    <t>42254388</t>
  </si>
  <si>
    <t>Deaflympijský výbor Slovenska</t>
  </si>
  <si>
    <t>www.deaflympic.sk</t>
  </si>
  <si>
    <t>office@deaflympic.sk</t>
  </si>
  <si>
    <t>Peter Birka</t>
  </si>
  <si>
    <t>Milena Fabšičová</t>
  </si>
  <si>
    <t>50642804</t>
  </si>
  <si>
    <t>iCompete Natural Slovakia</t>
  </si>
  <si>
    <t>Jesenského 71</t>
  </si>
  <si>
    <t>Zvolen</t>
  </si>
  <si>
    <t>960 01</t>
  </si>
  <si>
    <t>www.icn.sk</t>
  </si>
  <si>
    <t>icn@icn.sk</t>
  </si>
  <si>
    <t>René Tomášek</t>
  </si>
  <si>
    <t>42269423</t>
  </si>
  <si>
    <t>MAMMAL - Slovenský zväz MMA</t>
  </si>
  <si>
    <t>Židovská 298/19</t>
  </si>
  <si>
    <t>811 01</t>
  </si>
  <si>
    <t>www.mammal.sk</t>
  </si>
  <si>
    <t>info@mammal.sk; marek.herda@mammal.sk</t>
  </si>
  <si>
    <t>Marek Herda</t>
  </si>
  <si>
    <t>Jana Gurová</t>
  </si>
  <si>
    <t>00595209</t>
  </si>
  <si>
    <t>Maratónsky klub Košice</t>
  </si>
  <si>
    <t>www.kosicemarathon.com</t>
  </si>
  <si>
    <t>klub@kosicemarathon.com</t>
  </si>
  <si>
    <t>Ján Sudzina</t>
  </si>
  <si>
    <t>50897152</t>
  </si>
  <si>
    <t>Slovenská Asociácia Bandy, skrátený názov SAB</t>
  </si>
  <si>
    <t>Trenčianske Teplice 611/2</t>
  </si>
  <si>
    <t>Trenčianske Teplice</t>
  </si>
  <si>
    <t>914 51</t>
  </si>
  <si>
    <t>www.slovakbandy.sk</t>
  </si>
  <si>
    <t>slovakbandy@gmail.com</t>
  </si>
  <si>
    <t>Lukáš Vepy</t>
  </si>
  <si>
    <t>Ľudovít Vepy</t>
  </si>
  <si>
    <t>30810108</t>
  </si>
  <si>
    <t>Slovenská Asociácia Dynamickej Streľby</t>
  </si>
  <si>
    <t>Skautská 2</t>
  </si>
  <si>
    <t>www.sads.sk</t>
  </si>
  <si>
    <t>prezident@sads.sk</t>
  </si>
  <si>
    <t>Bystrík Zachar</t>
  </si>
  <si>
    <t>sekretariat@safkst.sk</t>
  </si>
  <si>
    <t>45009660</t>
  </si>
  <si>
    <t>Slovenská asociácia naturálnej kulturistiky</t>
  </si>
  <si>
    <t>Štefániková 3509/20</t>
  </si>
  <si>
    <t>Michalovce</t>
  </si>
  <si>
    <t>071 01</t>
  </si>
  <si>
    <t>www.sank.sk</t>
  </si>
  <si>
    <t>rigosank@gmail.com</t>
  </si>
  <si>
    <t>Viliam Rigo</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</si>
  <si>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</si>
  <si>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</si>
  <si>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</si>
  <si>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</si>
  <si>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</si>
  <si>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</si>
  <si>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</si>
  <si>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</si>
  <si>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</si>
  <si>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</si>
  <si>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</si>
  <si>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www.karate-slovakia.sk</t>
  </si>
  <si>
    <t>info@karate-slovakia.sk</t>
  </si>
  <si>
    <t>Daniel Baran</t>
  </si>
  <si>
    <t>42361885</t>
  </si>
  <si>
    <t>Slovenská footgolfová asociácia</t>
  </si>
  <si>
    <t>Medveďovej 13</t>
  </si>
  <si>
    <t>851 04</t>
  </si>
  <si>
    <t>www.sfga.sk</t>
  </si>
  <si>
    <t>info@sfga.sk</t>
  </si>
  <si>
    <t>Viliam Nemčko</t>
  </si>
  <si>
    <t>Tomáš Bartko</t>
  </si>
  <si>
    <t>00603091</t>
  </si>
  <si>
    <t>Slovenská hokejbalová únia</t>
  </si>
  <si>
    <t>www.hokejbal.sk</t>
  </si>
  <si>
    <t>hokejbal@hokejbal.sk</t>
  </si>
  <si>
    <t>Miroslav Dragun</t>
  </si>
  <si>
    <t>36075809</t>
  </si>
  <si>
    <t>Slovenská lukostrelecká asociácia 3D</t>
  </si>
  <si>
    <t>Trnovec nad Váhom 1040</t>
  </si>
  <si>
    <t xml:space="preserve">Trnovec nad Váhom  </t>
  </si>
  <si>
    <t>825 71</t>
  </si>
  <si>
    <t>www.archery3d.sk</t>
  </si>
  <si>
    <t>info@archery3d.sk</t>
  </si>
  <si>
    <t>Peter Málek</t>
  </si>
  <si>
    <t>30806887</t>
  </si>
  <si>
    <t>Slovenská nohejbalová asociácia</t>
  </si>
  <si>
    <t>www.nohejbalsk.com</t>
  </si>
  <si>
    <t>nohejbal.sna@gmail.com</t>
  </si>
  <si>
    <t>Miroslav Kováč</t>
  </si>
  <si>
    <t>Gábor Asványi; Patrik Hrbek</t>
  </si>
  <si>
    <t>421903584992; 421911090490</t>
  </si>
  <si>
    <t>Ján Riapoš; Maroš Čambal</t>
  </si>
  <si>
    <t>421905788436; 421257789713</t>
  </si>
  <si>
    <t>Martin Mydlík</t>
  </si>
  <si>
    <t>Slovenský zväz Judo</t>
  </si>
  <si>
    <t>Slovenský Zväz Karate</t>
  </si>
  <si>
    <t>37938941</t>
  </si>
  <si>
    <t>Slovenský zväz Taekwon-Do ITF</t>
  </si>
  <si>
    <t>www.sztkd-itf.sk</t>
  </si>
  <si>
    <t>sztkditf@gmail.com</t>
  </si>
  <si>
    <t>Matej Košalko</t>
  </si>
  <si>
    <t>Ladislav Huňady</t>
  </si>
  <si>
    <t>22665234</t>
  </si>
  <si>
    <t>Slovenský zväz telesne postihnutých športovcov</t>
  </si>
  <si>
    <t>www.sztps.sk</t>
  </si>
  <si>
    <t>tps@sztps.sk</t>
  </si>
  <si>
    <t>Ján Riapoš
Martina Balcová</t>
  </si>
  <si>
    <t>421905788436;
421918940356</t>
  </si>
  <si>
    <t>42132690</t>
  </si>
  <si>
    <t>Zväz slovenského kolieskového korčuľovania</t>
  </si>
  <si>
    <t>Trnavská 3273/37</t>
  </si>
  <si>
    <t>www.slovakskate.sk</t>
  </si>
  <si>
    <t>president@slovakskate.sk</t>
  </si>
  <si>
    <t>Štefan Pjontek</t>
  </si>
  <si>
    <t>30841798</t>
  </si>
  <si>
    <t>Slovenská asociácia zrakovo postihnutých športovcov</t>
  </si>
  <si>
    <t>Rosina 497</t>
  </si>
  <si>
    <t>Rosina</t>
  </si>
  <si>
    <t>013 22</t>
  </si>
  <si>
    <t>www.sazps.sk</t>
  </si>
  <si>
    <t>sazps@sazps.sk</t>
  </si>
  <si>
    <t>Peter Ďuroška</t>
  </si>
  <si>
    <t>SLOVENSKÁ JAZDECKÁ FEDERÁCIA</t>
  </si>
  <si>
    <t>SLOVENSKÝ STRELECKÝ ZVÄZ</t>
  </si>
  <si>
    <t>SLOVENSKÝ ZÁPASNÍCKY ZVÄZ</t>
  </si>
  <si>
    <t>činnosť Slovenského paralympijského výboru</t>
  </si>
  <si>
    <t>31771688</t>
  </si>
  <si>
    <t>00896896</t>
  </si>
  <si>
    <t>Slovenský kolkársky zväz</t>
  </si>
  <si>
    <t>Štúrova 1158/22</t>
  </si>
  <si>
    <t>www.kolky.sk</t>
  </si>
  <si>
    <t>sekretariat@kolky.sk</t>
  </si>
  <si>
    <t>Štefan Kočan</t>
  </si>
  <si>
    <t>Eva Ondrejkovičová</t>
  </si>
  <si>
    <t>Slovenský zväz rádioamatérov</t>
  </si>
  <si>
    <t>Mlynská 4</t>
  </si>
  <si>
    <t>Stupava</t>
  </si>
  <si>
    <t>900 31</t>
  </si>
  <si>
    <t>www.hamradio.sk</t>
  </si>
  <si>
    <t>szr@szr.sk</t>
  </si>
  <si>
    <t>Roman Kudláč</t>
  </si>
  <si>
    <t>026 03 - Národné športové projekty</t>
  </si>
  <si>
    <t>47845660</t>
  </si>
  <si>
    <t>Košická Futbalová Aréna a. s.</t>
  </si>
  <si>
    <t>akciová spoločnosť</t>
  </si>
  <si>
    <t>Pri prachárni 13</t>
  </si>
  <si>
    <t>Košice – mestská časť Juh</t>
  </si>
  <si>
    <t>www.kosickafutbalovaarena.sk</t>
  </si>
  <si>
    <t>office@kosickafutbalovaarena.sk</t>
  </si>
  <si>
    <t>Marcel Gibóda, Stanislav Petráš</t>
  </si>
  <si>
    <t>predseda predstavenstva, člen predstavenstva</t>
  </si>
  <si>
    <t>Martin Lukáč</t>
  </si>
  <si>
    <t>Ján Germánus</t>
  </si>
  <si>
    <t>Michal Ondruš</t>
  </si>
  <si>
    <t>Róbert Kajánek</t>
  </si>
  <si>
    <t>Attila Érsek</t>
  </si>
  <si>
    <t>Usmernenie k priebežnému čerpaniu a vyúčtovaniu finančných prostriedkov poskytnutých v roku 2024</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</si>
  <si>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</si>
  <si>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t>Termín: 3.9.2024</t>
  </si>
  <si>
    <t>Priebežné čerpanie finančných prostriedkov poskytnutých zo štátneho rozpočtu v oblasti športu v roku 2024</t>
  </si>
  <si>
    <t>Priebežné čerpanie a vyúčtovanie finančných prostriedkov poskytnutých zo štátneho rozpočtu v oblasti športu v roku 2024</t>
  </si>
  <si>
    <t>b) dolu podpísaná osoba/osoby je oprávnená/sú oprávnené v súlade so stanovami/zriaďovacou listinou na podpis vyúčtovania finančných prostriedkov poskytnutých v roku 2024.</t>
  </si>
  <si>
    <t>Dátum refundácie účtovného dokladu (stĺpec E) - (vyplniť len v prípade refundácie)</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</si>
  <si>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</si>
  <si>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Uviesť dátum pôvodnej úhrady dokladu, a to dátum uvedený na výpise z účtu alebo dátum uvedený na pokladničnom doklade.</t>
  </si>
  <si>
    <t>dátum skutočnej úhrady musí súhlasiť s oprávneným obdobím použitia finančných prostriedkov uvedeným v zmluve.</t>
  </si>
  <si>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</si>
  <si>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</si>
  <si>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</si>
  <si>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 xml:space="preserve">1. za úhradu výdavkov priameho realizátora, výdavkov klubu alebo výdavkov športovca, ak títo daný výdavok už vopred uhradili zo svojho účtu, </t>
  </si>
  <si>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</si>
  <si>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</si>
  <si>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</si>
  <si>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</si>
  <si>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</si>
  <si>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</si>
  <si>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</si>
  <si>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2. na iný účet Prijímateľa, z ktorého príslušný výdavok pôvodne uhradil.</t>
  </si>
  <si>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</si>
  <si>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</si>
  <si>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</si>
  <si>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</si>
  <si>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</si>
  <si>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</si>
  <si>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</si>
  <si>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</si>
  <si>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</si>
  <si>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</si>
  <si>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 xml:space="preserve">Organizovanie podujatia
Názov podujatia: Svetový pohár v skúškach
Miesto konania: Brezno
Termín: 15. - 18.4.2024
Počet zúčastnených osôb (okrem divákov): 20
</t>
  </si>
  <si>
    <t>123/2024</t>
  </si>
  <si>
    <t>124/2024</t>
  </si>
  <si>
    <t>100/2024</t>
  </si>
  <si>
    <t>121/2024</t>
  </si>
  <si>
    <t>125/2024</t>
  </si>
  <si>
    <t>126/2024</t>
  </si>
  <si>
    <t>128/2024</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</si>
  <si>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</si>
  <si>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</si>
  <si>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274/2024</t>
  </si>
  <si>
    <t>275/2024</t>
  </si>
  <si>
    <t>280/2024</t>
  </si>
  <si>
    <t>190/2024</t>
  </si>
  <si>
    <t>250/2024</t>
  </si>
  <si>
    <t>cestovné - Cerová - Trnava a späť, 3.9.2024, 2 osoby</t>
  </si>
  <si>
    <t>251/2024</t>
  </si>
  <si>
    <t>Hrubé mzdy vyplatené osobám (zamestnancom) vrátane odvodov zamestnávateľa za rok 2024
počet fyzických osôb: 5</t>
  </si>
  <si>
    <t>J/2024-20</t>
  </si>
  <si>
    <t>DF2024/326</t>
  </si>
  <si>
    <t>DF2024/193</t>
  </si>
  <si>
    <t>diaľničná nálepka na rok 2024</t>
  </si>
  <si>
    <t>199/2024</t>
  </si>
  <si>
    <t>nájom kancelárskych priestorov 2/2024</t>
  </si>
  <si>
    <t>regenerácia, 8 športovcov, 8/2024</t>
  </si>
  <si>
    <t>235/2024</t>
  </si>
  <si>
    <t>206/2024</t>
  </si>
  <si>
    <t xml:space="preserve">refundácia nákladov na základe zmluvy pre CTM Žilina: Okresné kolo v skúškach, 7.8.2024, Žilina, 43 osôb, z toho: 37 športovcov, 1 tréner, 1 strážna služba,  1 masér, 3 technickí pracovníci, úhrada nákladov za stravovanie </t>
  </si>
  <si>
    <t>207/2024</t>
  </si>
  <si>
    <t>305/2024</t>
  </si>
  <si>
    <t>upratovacie služby 5/2024</t>
  </si>
  <si>
    <t>poplatok medzinárodnej federácii za rok 2024</t>
  </si>
  <si>
    <t>členský poplatok za rok 2024</t>
  </si>
  <si>
    <t>301/2024</t>
  </si>
  <si>
    <t>prenájom optického kábla 3/2024</t>
  </si>
  <si>
    <t>330/2024</t>
  </si>
  <si>
    <t>poplatky za telefón, 7/2024</t>
  </si>
  <si>
    <t>PHM - služobné motorové vozidlo
EČV: BA 111 SA
Obdobie: 14.4. - 18.4.2024
Najazdené kilometre: 800 km</t>
  </si>
  <si>
    <t>trénerské služby 10/2024</t>
  </si>
  <si>
    <t>300/2024</t>
  </si>
  <si>
    <t>V/2024/3</t>
  </si>
  <si>
    <t>lyžiarsky servis - február 2024</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</si>
  <si>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</si>
  <si>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</si>
  <si>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</si>
  <si>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R/2024/11</t>
  </si>
  <si>
    <t>prenájom tenisového kurtu 1.2.2024</t>
  </si>
  <si>
    <t>40/2024</t>
  </si>
  <si>
    <t>89/2024</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</si>
  <si>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</si>
  <si>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doprava, BUS, 2.7.2024, 7.6.2021, 39 osôb</t>
  </si>
  <si>
    <t>cestovné, VLAK, Banská Bystrica - Košice, 3.7.2024, 8 osôb</t>
  </si>
  <si>
    <t>310/2024</t>
  </si>
  <si>
    <t>regenerácia 16.5.2024, 1 športovec</t>
  </si>
  <si>
    <t>32/2024</t>
  </si>
  <si>
    <t>trénerská činnosť 12/2024</t>
  </si>
  <si>
    <t>25/2024</t>
  </si>
  <si>
    <t>288/2024</t>
  </si>
  <si>
    <t xml:space="preserve">refundácia nákladov na základe zmluvy za centrum talentovanej mládeže Bošáca: sústredenie mladších žiačok, 30.6.-7.7.2024, Bardejov, ubytovanie, 12 osôb </t>
  </si>
  <si>
    <t>odmena športovcom za výsledky dosiahnuté v roku 2024</t>
  </si>
  <si>
    <t>13/2024</t>
  </si>
  <si>
    <t xml:space="preserve">Organizovanie podujatia                                                          Názov: Národná súťaž v skúškach                                             Termín: 15.06.2024                                                    Miesto - mesto a štát: Pezinok                                                              Počet zúčastnených osôb (okrem divákov): 547         </t>
  </si>
  <si>
    <t>66/2024</t>
  </si>
  <si>
    <t>361/2024</t>
  </si>
  <si>
    <t>98/2024</t>
  </si>
  <si>
    <t>PC2024/36</t>
  </si>
  <si>
    <t>PHM - služobné motorové vozidlo
EČV: BL 363 AA
Obdobie: 10.6.-15.6.2024
Najazdené kilometre: 600</t>
  </si>
  <si>
    <t xml:space="preserve">Organizovanie podujatia                                                          Názov: M-SR žiakov ZŠ v skúškach                                             Termín: 15.05.2024                                                    Miesto - mesto a štát: Nitra                                                              Počet zúčastnených osôb (okrem divákov): 220         </t>
  </si>
  <si>
    <t>380/2024</t>
  </si>
  <si>
    <t>390/2024</t>
  </si>
  <si>
    <t>400/2024</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</si>
  <si>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</si>
  <si>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VŠEOBECNÉ POKYNY</t>
  </si>
  <si>
    <t>1. Vložiť údaje do hárkov "Príjmy" a "Doklady".</t>
  </si>
  <si>
    <t>2. Skontrolovať hárky "Doklady" a "Spolu".</t>
  </si>
  <si>
    <t>4. Vyplniť hárok  "Avízo - vratka" (len Prijímatelia, ktorí nevyčerpali celú sumu).</t>
  </si>
  <si>
    <t>6. Dopísať do hárku "Spolu" dátum a čas odoslania elektronickej verzie formuláru vyúčtovania.</t>
  </si>
  <si>
    <r>
      <t xml:space="preserve">5. </t>
    </r>
    <r>
      <rPr>
        <b/>
        <sz val="10"/>
        <rFont val="Arial"/>
        <family val="2"/>
        <charset val="238"/>
      </rPr>
      <t>Vytlačiť hárky</t>
    </r>
    <r>
      <rPr>
        <sz val="10"/>
        <rFont val="Arial"/>
        <family val="2"/>
        <charset val="238"/>
      </rPr>
      <t xml:space="preserve"> "Spolu", "Doklady", "Avízo - vratka".</t>
    </r>
  </si>
  <si>
    <r>
      <t xml:space="preserve">7. </t>
    </r>
    <r>
      <rPr>
        <b/>
        <sz val="10"/>
        <rFont val="Arial"/>
        <family val="2"/>
        <charset val="238"/>
      </rPr>
      <t xml:space="preserve">Podpísať všetky hárky štatutárnym zástupcom/zástupcami. </t>
    </r>
  </si>
  <si>
    <t>ZÁKLADNÉ POKYNY</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</si>
  <si>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</si>
  <si>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</si>
  <si>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</si>
  <si>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IBAN 1</t>
  </si>
  <si>
    <t>IBAN PUŠ 2</t>
  </si>
  <si>
    <t>IBAN TOP</t>
  </si>
  <si>
    <t>IBAN DOT</t>
  </si>
  <si>
    <t>Kýčerského 7</t>
  </si>
  <si>
    <t>SK30 1100 0000 0029 2988 5740</t>
  </si>
  <si>
    <t>SK84 7500 0000 0040 3183 7581</t>
  </si>
  <si>
    <t>SK34 0900 0000 0001 7152 7595</t>
  </si>
  <si>
    <t>SK89 0200 0000 0035 8891 0657</t>
  </si>
  <si>
    <t>SK31 0200 0000 0031 8656 0551</t>
  </si>
  <si>
    <t>SK53 0900 0000 0051 8854 0107</t>
  </si>
  <si>
    <t>42296901</t>
  </si>
  <si>
    <t>Občianske združenie Street Dance Academy</t>
  </si>
  <si>
    <t>Kvačalova 1011/51</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</si>
  <si>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</si>
  <si>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</si>
  <si>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</si>
  <si>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</si>
  <si>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</si>
  <si>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</si>
  <si>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</si>
  <si>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</si>
  <si>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</si>
  <si>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</si>
  <si>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</si>
  <si>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</si>
  <si>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</si>
  <si>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</si>
  <si>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53500423</t>
  </si>
  <si>
    <t>Pomáhame pohybom</t>
  </si>
  <si>
    <t>Prievozská 1326/34</t>
  </si>
  <si>
    <t>821 05</t>
  </si>
  <si>
    <t>https://www.falcon1crossfit.sk/sk/obcianske-zdruzenie/</t>
  </si>
  <si>
    <t>pomahamepohybom@gmail.com</t>
  </si>
  <si>
    <t>Róbert Rybanský</t>
  </si>
  <si>
    <t>SK25 1100 0000 0029 4511 8904</t>
  </si>
  <si>
    <t>SK90 8330 0000 0021 0189 0697</t>
  </si>
  <si>
    <t>SK62 0900 0000 0051 3067 7020</t>
  </si>
  <si>
    <t>SK92 8330 0000 0026 0113 7730</t>
  </si>
  <si>
    <t>SK12 8330 0000 0024 0152 5392</t>
  </si>
  <si>
    <t>SK75 3100 0000 0040 0020 5012</t>
  </si>
  <si>
    <t>SK77 0900 0000 0051 7589 2912</t>
  </si>
  <si>
    <t>SK62 0200 0000 0000 7763 5012</t>
  </si>
  <si>
    <t>SK31 8330 0000 0025 0173 0318</t>
  </si>
  <si>
    <t>SK91 3100 0000 0040 0116 2405</t>
  </si>
  <si>
    <t>SK29 3100 0000 0042 2012 1718</t>
  </si>
  <si>
    <t>SK83 0900 0000 0051 5460 0722</t>
  </si>
  <si>
    <t>42340594</t>
  </si>
  <si>
    <t>Slovenská asociácia Nordic Walking</t>
  </si>
  <si>
    <t>Rudolfa Mocka 2/A</t>
  </si>
  <si>
    <t>Bratislava 4</t>
  </si>
  <si>
    <t xml:space="preserve">841 04 </t>
  </si>
  <si>
    <t>www.snwa.sk</t>
  </si>
  <si>
    <t>info@snwa.sk</t>
  </si>
  <si>
    <t>Lucia Okoličányová</t>
  </si>
  <si>
    <t>SK19 1100 0000 0029 2589 3903</t>
  </si>
  <si>
    <t>SK46 0900 0000 0000 1147 3305</t>
  </si>
  <si>
    <t>satkd.office@gmail.com</t>
  </si>
  <si>
    <t>Mário Švec</t>
  </si>
  <si>
    <t>SK19 8330 0000 0021 0142 0070</t>
  </si>
  <si>
    <t>SK51 1100 0000 0026 2902 3663</t>
  </si>
  <si>
    <t>SK95 8330 0000 0021 0076 9190</t>
  </si>
  <si>
    <t>SK09 0200 0000 0017 8566 0854</t>
  </si>
  <si>
    <t>SK94 1100 0000 0029 2586 5005</t>
  </si>
  <si>
    <t>SK63 0200 0000 0017 8550 5555</t>
  </si>
  <si>
    <t>SK82 7500 0000 0040 2786 8668</t>
  </si>
  <si>
    <t>SK51 0200 0000 0011 8096 9955</t>
  </si>
  <si>
    <t>SK28 8330 0000 0023 0103 3104</t>
  </si>
  <si>
    <t>SK72 1111 0000 0014 6314 7011</t>
  </si>
  <si>
    <t>SK42 0900 0000 0052 1113 2866</t>
  </si>
  <si>
    <t>SK53 0900 0000 0051 0865 8667</t>
  </si>
  <si>
    <t>SK77 0200 0000 0017 8572 3456</t>
  </si>
  <si>
    <t>54041368</t>
  </si>
  <si>
    <t>SLOVENSKÁ CHEERLEADING ÚNIA</t>
  </si>
  <si>
    <t>Novozámocká 3212/22</t>
  </si>
  <si>
    <t>www.scu.sk</t>
  </si>
  <si>
    <t>Zuzana Niščáková</t>
  </si>
  <si>
    <t>SK06 0900 0000 0001 7426 1462</t>
  </si>
  <si>
    <t>SK77 0900 0000 0051 1559 0728</t>
  </si>
  <si>
    <t>SK65 0200 0000 0041 7252 5557</t>
  </si>
  <si>
    <t>SK63 8330 0000 0020 0175 2748</t>
  </si>
  <si>
    <t>SK96 0900 0000 0003 6178 9457</t>
  </si>
  <si>
    <t>Lermontovova 3</t>
  </si>
  <si>
    <t>SK64 1100 0000 0029 4704 5980</t>
  </si>
  <si>
    <t>SK75 0200 0000 0017 8646 8258</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</si>
  <si>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</si>
  <si>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</si>
  <si>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</si>
  <si>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</si>
  <si>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</si>
  <si>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</si>
  <si>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</si>
  <si>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</si>
  <si>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</si>
  <si>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SK14 0200 0000 0028 4751 3556</t>
  </si>
  <si>
    <t>SK69 1100 0000 0026 2009 8466</t>
  </si>
  <si>
    <t>SK37 0200 0000 0017 8559 5554</t>
  </si>
  <si>
    <t>generálny sekretár</t>
  </si>
  <si>
    <t>SK75 0200 0000 0017 8581 8455</t>
  </si>
  <si>
    <t>SK41 0200 0000 0017 8359 4857</t>
  </si>
  <si>
    <t>SK03 0200 0000 0017 7219 1251</t>
  </si>
  <si>
    <t>SK17 0200 0000 0017 8547 1754</t>
  </si>
  <si>
    <t>SK40 0200 0000 0017 8851 0253</t>
  </si>
  <si>
    <t>SK70 1100 0000 0026 2878 1403</t>
  </si>
  <si>
    <t>SK65 0900 0000 0001 7666 9007</t>
  </si>
  <si>
    <t>SK82 0200 0000 0017 0714 0853</t>
  </si>
  <si>
    <t>SK76 0200 0000 0014 3822 4951</t>
  </si>
  <si>
    <t>SK80 0900 0000 0051 1021 1442</t>
  </si>
  <si>
    <t>SK53 0200 0000 0017 7177 3057</t>
  </si>
  <si>
    <t>SK56 0200 0000 0017 8579 0958</t>
  </si>
  <si>
    <t>SK14 0200 0000 0017 8521 4758</t>
  </si>
  <si>
    <t>SK53 0900 0000 0051 1920 0627</t>
  </si>
  <si>
    <t>SK61 0900 0000 0051 8920 0921</t>
  </si>
  <si>
    <t>SK07 1100 0000 0026 2702 3539</t>
  </si>
  <si>
    <t>SK62 8120 0000 0014 1226 2060</t>
  </si>
  <si>
    <t>Ivana Iliašová</t>
  </si>
  <si>
    <t>SK49 5600 0000 0075 0146 2002</t>
  </si>
  <si>
    <t>SK09 0900 0000 0051 6511 8018</t>
  </si>
  <si>
    <t>SK12 0900 0000 0001 1080 4827</t>
  </si>
  <si>
    <t>SK71 1111 0000 0066 0114 7013</t>
  </si>
  <si>
    <t>SK15 0200 0000 0017 8550 2151</t>
  </si>
  <si>
    <t>SK34 0900 0000 0052 0010 1394</t>
  </si>
  <si>
    <t>SK97 0200 0000 0017 8584 7256</t>
  </si>
  <si>
    <t>SK64 0200 0000 0017 8575 3954</t>
  </si>
  <si>
    <t>SK47 5600 0000 0008 5511 7001</t>
  </si>
  <si>
    <t>SK28 0900 0000 0051 1924 9092</t>
  </si>
  <si>
    <t>SK97 1100 0000 0026 2153 0361</t>
  </si>
  <si>
    <t>SK29 0200 0000 0017 8455 9156</t>
  </si>
  <si>
    <t>SK44 0200 0000 0017 8760 5656</t>
  </si>
  <si>
    <t>SK09 0900 0000 0051 0969 4061</t>
  </si>
  <si>
    <t>SK81 8420 0000 0001 7512 8786</t>
  </si>
  <si>
    <t>SK82 1100 0000 0029 4803 1855</t>
  </si>
  <si>
    <t>predseda, podpredseda</t>
  </si>
  <si>
    <t>SK08 0200 0000 0017 8526 0359</t>
  </si>
  <si>
    <t>SK51 0200 0000 0017 8666 3854</t>
  </si>
  <si>
    <t>Jozef Kolozsy</t>
  </si>
  <si>
    <t>SK90 0200 0000 0017 8509 1655</t>
  </si>
  <si>
    <t>Miroslav Lažo</t>
  </si>
  <si>
    <t>SK58 0200 0000 0013 0803 9053</t>
  </si>
  <si>
    <t>SK19 1100 0000 0029 4108 0902</t>
  </si>
  <si>
    <t>SK71 0200 0000 0017 8531 6455</t>
  </si>
  <si>
    <t>SK88 1100 0000 0026 2876 2843</t>
  </si>
  <si>
    <t>SK12 0200 0000 0017 8578 5251</t>
  </si>
  <si>
    <t>SK41 0200 0000 0037 9716 9551</t>
  </si>
  <si>
    <t>SK93 0200 0000 3500 2413 6172</t>
  </si>
  <si>
    <t>SK77 7500 0000 0006 1310 1613</t>
  </si>
  <si>
    <t>SK04 1100 0000 0029 4113 5395</t>
  </si>
  <si>
    <t>SK96 0200 0000 0041 7420 1353</t>
  </si>
  <si>
    <t>SK27 1100 0000 0026 2903 9227</t>
  </si>
  <si>
    <t>SK50 0200 0000 0019 7814 8953</t>
  </si>
  <si>
    <t>SK47 8120 0000 0014 1246 5060</t>
  </si>
  <si>
    <t>SK65 0200 0000 0017 8165 3358</t>
  </si>
  <si>
    <t>SK48 0900 0000 0051 2383 8869</t>
  </si>
  <si>
    <t>SK44 0200 0000 0017 8558 1654</t>
  </si>
  <si>
    <t>SK31 0200 0000 0013 5172 7951</t>
  </si>
  <si>
    <t>42184827</t>
  </si>
  <si>
    <t>www.akademiamatejatotha.sk</t>
  </si>
  <si>
    <t>bedlekova@akademiamatejatotha.sk</t>
  </si>
  <si>
    <t>Michal Tóth, Daniel Pastorek</t>
  </si>
  <si>
    <t>Vedúci člen predstavenstva a štatutár</t>
  </si>
  <si>
    <t>Mária Bedleková</t>
  </si>
  <si>
    <t>SK49 0900 0000 0051 2925 8435</t>
  </si>
  <si>
    <t>53007344</t>
  </si>
  <si>
    <t>Teqballová federácia Slovensko</t>
  </si>
  <si>
    <t>Jazdecká 13198/1A</t>
  </si>
  <si>
    <t xml:space="preserve">080 01 </t>
  </si>
  <si>
    <t>www.teq.sk</t>
  </si>
  <si>
    <t>info@teq.sk</t>
  </si>
  <si>
    <t>Artúr Benes</t>
  </si>
  <si>
    <t>SK21 1111 0000 0016 2429 8006</t>
  </si>
  <si>
    <t>SK26 0900 0000 0005 7536 2504</t>
  </si>
  <si>
    <t>SK26 0200 0000 0017 8515 2753</t>
  </si>
  <si>
    <t>SK68 0200 0000 0046 8802 7153</t>
  </si>
  <si>
    <t>SK72 0900 0000 0051 8522 2656</t>
  </si>
  <si>
    <t>17326087</t>
  </si>
  <si>
    <t>dynamická streľba - bežné transfery</t>
  </si>
  <si>
    <t>silové športy - bežné transfery</t>
  </si>
  <si>
    <t>box - kapitálové transfery</t>
  </si>
  <si>
    <t>pétanque - bežné transfery</t>
  </si>
  <si>
    <t>cheerleading - bežné transfery</t>
  </si>
  <si>
    <t>plavecké športy - kapitálové transfery</t>
  </si>
  <si>
    <t>volejbal - kapitálové transfery</t>
  </si>
  <si>
    <t>atletika - kapitálové transfery</t>
  </si>
  <si>
    <t>boby a skeleton - kapitálové transfery</t>
  </si>
  <si>
    <t>pozemný hokej - kapitálové transfery</t>
  </si>
  <si>
    <t>teqball - bežné transfery</t>
  </si>
  <si>
    <t>teqball - kapitálové transfery</t>
  </si>
  <si>
    <t>zabezpečenie činnosti a úloh v roku 2024</t>
  </si>
  <si>
    <t>zabezpečenie a rozvoj zdravotne postihnutých športovcov (SPV)</t>
  </si>
  <si>
    <t>letné paralympijské hry Paríž 2024 (UV SR č. 626)</t>
  </si>
  <si>
    <t>Slovenský zväz športovcov s mentálnym postihnutím</t>
  </si>
  <si>
    <t>SNP 90</t>
  </si>
  <si>
    <t>Košice-Lorinčík</t>
  </si>
  <si>
    <t>www.szsmp.sk</t>
  </si>
  <si>
    <t>robert@cassovianet.sk</t>
  </si>
  <si>
    <t>Róbert Luby</t>
  </si>
  <si>
    <t>Funkciapredseda</t>
  </si>
  <si>
    <t>dynamická streľba</t>
  </si>
  <si>
    <t>pétanque</t>
  </si>
  <si>
    <t>cheerleading</t>
  </si>
  <si>
    <t>teqball</t>
  </si>
  <si>
    <t>Kontaktná osoba zodpovedná za vyplnený formulár
meno a priezvisko:
e-mail:
tel. kontakt (mobil):</t>
  </si>
  <si>
    <t>Ministerstvo cestovného ruchu a športu Slovenskej republiky</t>
  </si>
  <si>
    <r>
      <t xml:space="preserve">3. Po kontrole odoslať elektronickú verziu formuláru na adresu </t>
    </r>
    <r>
      <rPr>
        <b/>
        <sz val="10"/>
        <rFont val="Arial"/>
        <family val="2"/>
        <charset val="238"/>
      </rPr>
      <t>ziadosti.sport@mincrs.sk.</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</si>
  <si>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</si>
  <si>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sekcia financovania športu a štátnej športovej politiky</t>
  </si>
  <si>
    <t>Pribinova 32</t>
  </si>
  <si>
    <t>810 08  Bratislava 1</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</si>
  <si>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</si>
  <si>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</si>
  <si>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</si>
  <si>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Astrová 6493/17</t>
  </si>
  <si>
    <t xml:space="preserve">974 01 </t>
  </si>
  <si>
    <t>https://breaking.sk/</t>
  </si>
  <si>
    <t>info@breaking.sk</t>
  </si>
  <si>
    <t>Ing. Miroslav Križan</t>
  </si>
  <si>
    <t>Ing. Michal Roháč</t>
  </si>
  <si>
    <t>Molecova 2</t>
  </si>
  <si>
    <t>841 04</t>
  </si>
  <si>
    <t>www.ktc.sk</t>
  </si>
  <si>
    <t>office@ktc.sk</t>
  </si>
  <si>
    <t>Miroslav Balún</t>
  </si>
  <si>
    <t>riaditeľ</t>
  </si>
  <si>
    <t>Barbora Taragelová</t>
  </si>
  <si>
    <t>SK94 1100 0000 0029 2285 0342</t>
  </si>
  <si>
    <t>Vysokoškolákov 1765/8</t>
  </si>
  <si>
    <t>010 08</t>
  </si>
  <si>
    <t>https://zilinskytriatlon.nereus.sk/</t>
  </si>
  <si>
    <t>klub@nereus.sk</t>
  </si>
  <si>
    <t>Tomáš Jurkovič</t>
  </si>
  <si>
    <t>predseda klubu</t>
  </si>
  <si>
    <t>SK88 5600 0000 0056 8519 1008</t>
  </si>
  <si>
    <t>Peter Švec</t>
  </si>
  <si>
    <t>Ida Ovečková</t>
  </si>
  <si>
    <t>00630616</t>
  </si>
  <si>
    <t>Mudrochova 909/4</t>
  </si>
  <si>
    <t>Rajec</t>
  </si>
  <si>
    <t>015 01</t>
  </si>
  <si>
    <t>www.rajeckymaraton.sk</t>
  </si>
  <si>
    <t>pavol.uhlarik@gmail.com</t>
  </si>
  <si>
    <t>Pavol Uhlárik</t>
  </si>
  <si>
    <t>SK29 0900 0000 0000 7651 0656</t>
  </si>
  <si>
    <t>Žriedlová 3444/30</t>
  </si>
  <si>
    <t>Sama Chalupku 312/12</t>
  </si>
  <si>
    <t xml:space="preserve">971 01 </t>
  </si>
  <si>
    <t>https://www.mbaprievidza.sk/</t>
  </si>
  <si>
    <t>marekbulik23@gmail.com</t>
  </si>
  <si>
    <t>Marek Bulík</t>
  </si>
  <si>
    <t>SK30 0900 0000 0050 6603 0491</t>
  </si>
  <si>
    <t>Hečkova 24</t>
  </si>
  <si>
    <t>831 51</t>
  </si>
  <si>
    <t>www.racianskykros.sk</t>
  </si>
  <si>
    <t>racianskykros@gmail.com</t>
  </si>
  <si>
    <t>Rastislav Uličný</t>
  </si>
  <si>
    <t>SK09 8330 0000 0025 0082 7935</t>
  </si>
  <si>
    <t>Ján Macko, Lukáš Bolla, Richard Čonka</t>
  </si>
  <si>
    <t>Olympijské námestie 14290/1</t>
  </si>
  <si>
    <t>Lucia Turaz Okoličány</t>
  </si>
  <si>
    <t>office@sgf.sk</t>
  </si>
  <si>
    <t>SK09 8330 0000 0026 0266 7944</t>
  </si>
  <si>
    <t>Peter Majerník</t>
  </si>
  <si>
    <t>hujo@szlh.sk</t>
  </si>
  <si>
    <t>SK61 5600 0000 0012 2522 5002</t>
  </si>
  <si>
    <t>Trnavská 18</t>
  </si>
  <si>
    <t>Smolenice</t>
  </si>
  <si>
    <t>919 04</t>
  </si>
  <si>
    <t>Karpatské nám. 7770/8</t>
  </si>
  <si>
    <t>www.strelax.sk</t>
  </si>
  <si>
    <t>hamran.anton@gmail.com</t>
  </si>
  <si>
    <t>J. Smreka 10</t>
  </si>
  <si>
    <t>841 08</t>
  </si>
  <si>
    <t>http://sandberg.orienteering.sk/</t>
  </si>
  <si>
    <t>jan.mazak@gmail.com</t>
  </si>
  <si>
    <t>Radoslav Jonáš</t>
  </si>
  <si>
    <t>predseda o. z.</t>
  </si>
  <si>
    <t>Ján Mazák</t>
  </si>
  <si>
    <t>SK90 8330 0000 0020 0178 4563</t>
  </si>
  <si>
    <t>Za Humnami 732/43</t>
  </si>
  <si>
    <t>www.slovakman.sk</t>
  </si>
  <si>
    <t>info@slovakman.sk</t>
  </si>
  <si>
    <t>Bc.Pavol Peciar</t>
  </si>
  <si>
    <t>Ing. Marian Pavuk</t>
  </si>
  <si>
    <t>SK34 0900 0000 0051 4349 1030</t>
  </si>
  <si>
    <t>https://www.ilyo-tkd.com</t>
  </si>
  <si>
    <t>ilyo.kosice@gmail.com</t>
  </si>
  <si>
    <t>Ing. Pavel Ižarik</t>
  </si>
  <si>
    <t>SK31 8330 0000 0028 0160 2326</t>
  </si>
  <si>
    <t>Zámocká 237/20</t>
  </si>
  <si>
    <t>Častá</t>
  </si>
  <si>
    <t>900 89</t>
  </si>
  <si>
    <t>www.spc.sk</t>
  </si>
  <si>
    <t>dominikdugovic@gmail.com</t>
  </si>
  <si>
    <t>Pavol Kovalčík</t>
  </si>
  <si>
    <t>Dominik Dugovič</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</si>
  <si>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</si>
  <si>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</si>
  <si>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</si>
  <si>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</si>
  <si>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</si>
  <si>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</si>
  <si>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</si>
  <si>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</si>
  <si>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</si>
  <si>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</si>
  <si>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</si>
  <si>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</si>
  <si>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</si>
  <si>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</si>
  <si>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</si>
  <si>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Lesná 1006</t>
  </si>
  <si>
    <t>Nižná</t>
  </si>
  <si>
    <t>027 43</t>
  </si>
  <si>
    <t>www.cykloklubnizna.sk</t>
  </si>
  <si>
    <t>kubos.milos@gmail.com</t>
  </si>
  <si>
    <t>Bc. Zuzana Oriešková</t>
  </si>
  <si>
    <t>štatutárny zástupca</t>
  </si>
  <si>
    <t>Miloš Kuboš</t>
  </si>
  <si>
    <t>Podčervencie 351</t>
  </si>
  <si>
    <t>Podbiel</t>
  </si>
  <si>
    <t>027 42</t>
  </si>
  <si>
    <t>drevodomsitek@gmail.com</t>
  </si>
  <si>
    <t>Ing. Ján Sitek</t>
  </si>
  <si>
    <t>predseda TJ ŠK Podbiel</t>
  </si>
  <si>
    <t>00896063</t>
  </si>
  <si>
    <t>TJ Sokol SOŠ Trebišov</t>
  </si>
  <si>
    <t>Komenského 12</t>
  </si>
  <si>
    <t>Trebišov</t>
  </si>
  <si>
    <t>075 01</t>
  </si>
  <si>
    <t>www.sokolnaslovensku.sk</t>
  </si>
  <si>
    <t>tassova@centrum.sk</t>
  </si>
  <si>
    <t>Alžbeta Taššová</t>
  </si>
  <si>
    <t>starostka</t>
  </si>
  <si>
    <t>SK14 0900 0000 0001 0583 1310</t>
  </si>
  <si>
    <t>Humenská 3553/5</t>
  </si>
  <si>
    <t>yachtclubfunsailing@gmail.com</t>
  </si>
  <si>
    <t>Peter Kincel</t>
  </si>
  <si>
    <t>SK25 8330 0000 0022 0289 5833</t>
  </si>
  <si>
    <t>Olympionikov 4</t>
  </si>
  <si>
    <t>https://www.facebook.com/groups/202767165548</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</si>
  <si>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</si>
  <si>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</si>
  <si>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</si>
  <si>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</si>
  <si>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</si>
  <si>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</si>
  <si>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</si>
  <si>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</si>
  <si>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</si>
  <si>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</si>
  <si>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</si>
  <si>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</si>
  <si>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hádzaná - kapitálové transfery</t>
  </si>
  <si>
    <t>karate - kapitálové transfery</t>
  </si>
  <si>
    <t>vzpieranie - kapitálové transfery</t>
  </si>
  <si>
    <t>Aktivity a úlohy v oblasti univerzitného športu v roku 2024</t>
  </si>
  <si>
    <t>zabezpečenie účasti športovej reprezentácie SR na Krách XXXIII. Olympiády 2024 v Paríži</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</si>
  <si>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</si>
  <si>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</si>
  <si>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</si>
  <si>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</si>
  <si>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</si>
  <si>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</si>
  <si>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</si>
  <si>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</si>
  <si>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</si>
  <si>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</si>
  <si>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</si>
  <si>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</si>
  <si>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Draganovská Martina</t>
  </si>
  <si>
    <t>Dudušová Rebeka</t>
  </si>
  <si>
    <t>Horná Ivana</t>
  </si>
  <si>
    <t>Láskavá Bianka</t>
  </si>
  <si>
    <t>Soták Ján</t>
  </si>
  <si>
    <t>Stachová Jana</t>
  </si>
  <si>
    <t>Tichá Aneta</t>
  </si>
  <si>
    <t>Wildová Diana</t>
  </si>
  <si>
    <t>Ďuríková Nicole</t>
  </si>
  <si>
    <t>Horváth Roman</t>
  </si>
  <si>
    <t>Jedináková Miroslava</t>
  </si>
  <si>
    <t>Kostúr Joseph</t>
  </si>
  <si>
    <t>Kubalová Tamara</t>
  </si>
  <si>
    <t>Lovašová Bibiana</t>
  </si>
  <si>
    <t>Tankó Viliam</t>
  </si>
  <si>
    <t>Triebeľová Jessica</t>
  </si>
  <si>
    <t>Vymyslický Lukáš</t>
  </si>
  <si>
    <t>Sabbatini Rory</t>
  </si>
  <si>
    <t>Dobrocká Lucia</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</si>
  <si>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</si>
  <si>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</si>
  <si>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</si>
  <si>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</si>
  <si>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</si>
  <si>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</si>
  <si>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</si>
  <si>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</si>
  <si>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</si>
  <si>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</si>
  <si>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</si>
  <si>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</si>
  <si>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</si>
  <si>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</si>
  <si>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</si>
  <si>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</si>
  <si>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</si>
  <si>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</si>
  <si>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</si>
  <si>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</si>
  <si>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</si>
  <si>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</si>
  <si>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</si>
  <si>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</si>
  <si>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</si>
  <si>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</si>
  <si>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</si>
  <si>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</si>
  <si>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</si>
  <si>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</si>
  <si>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</si>
  <si>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</si>
  <si>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</si>
  <si>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</si>
  <si>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</si>
  <si>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</si>
  <si>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</si>
  <si>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</si>
  <si>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</si>
  <si>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</si>
  <si>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</si>
  <si>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</si>
  <si>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</si>
  <si>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</si>
  <si>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Kohút Tomáš</t>
  </si>
  <si>
    <t>Vaculík Martin</t>
  </si>
  <si>
    <t>Chochlíková Monika</t>
  </si>
  <si>
    <t>Bernathova Michaela</t>
  </si>
  <si>
    <t>Diky Chiara</t>
  </si>
  <si>
    <t>Duša Matej</t>
  </si>
  <si>
    <t>Folťan Patrik</t>
  </si>
  <si>
    <t>Hrnčárová Alexandra</t>
  </si>
  <si>
    <t>Ivan Teresa</t>
  </si>
  <si>
    <t>Krajčovičová Lea</t>
  </si>
  <si>
    <t>Košťál Samuel</t>
  </si>
  <si>
    <t>Nagy Richard</t>
  </si>
  <si>
    <t>Podmaníková Andrea</t>
  </si>
  <si>
    <t>Slušná Lilian</t>
  </si>
  <si>
    <t>Strapeková Žofia</t>
  </si>
  <si>
    <t>štafeta - plávanie</t>
  </si>
  <si>
    <t>Tišťan Tibor</t>
  </si>
  <si>
    <t>Trníková Nikoleta</t>
  </si>
  <si>
    <t>dvojica - skialpinizmus (dospelí mix)</t>
  </si>
  <si>
    <t>Jagerčíková Marianna</t>
  </si>
  <si>
    <t>Šiarnik Jakub</t>
  </si>
  <si>
    <t>Kubo Ondrej</t>
  </si>
  <si>
    <t>Kubo Ondrej - cestný bicykel</t>
  </si>
  <si>
    <t>Vráblová Margaréta</t>
  </si>
  <si>
    <t>Bátovský Jakub</t>
  </si>
  <si>
    <t>Burzalová Hana</t>
  </si>
  <si>
    <t>Černý Dominik</t>
  </si>
  <si>
    <t>Federič Filip</t>
  </si>
  <si>
    <t>Fraňo Peter</t>
  </si>
  <si>
    <t>Forster Viktória</t>
  </si>
  <si>
    <t>Gajanová Gabriela</t>
  </si>
  <si>
    <t>Morvay Michal</t>
  </si>
  <si>
    <t>Ruffíny Robert</t>
  </si>
  <si>
    <t>Slezáková Rebecca</t>
  </si>
  <si>
    <t>Šula Karel</t>
  </si>
  <si>
    <t>Úradník Miroslav</t>
  </si>
  <si>
    <t>Volko Ján</t>
  </si>
  <si>
    <t>Buršíková Martina</t>
  </si>
  <si>
    <t>Kysela Eliáš</t>
  </si>
  <si>
    <t>Michalková Lujza</t>
  </si>
  <si>
    <t>Slobodová Lea</t>
  </si>
  <si>
    <t>Hagara Adam</t>
  </si>
  <si>
    <t>Baránková Denisa</t>
  </si>
  <si>
    <t>Bošanský Jozef</t>
  </si>
  <si>
    <t>Málek Peter</t>
  </si>
  <si>
    <t>Blattnerová Tatiana</t>
  </si>
  <si>
    <t>Čuchran Ladislav</t>
  </si>
  <si>
    <t>Holenda Viliam</t>
  </si>
  <si>
    <t>Kuřeja Marián</t>
  </si>
  <si>
    <t>Kubová Alžbeta</t>
  </si>
  <si>
    <t>Laczkó Dušan</t>
  </si>
  <si>
    <t>Malenovský Radoslav</t>
  </si>
  <si>
    <t>Marinov Filip</t>
  </si>
  <si>
    <t>Vadovičová Veronika</t>
  </si>
  <si>
    <t>Arpáš Samuel</t>
  </si>
  <si>
    <t>Balážová Barbora</t>
  </si>
  <si>
    <t>družstvo - dospelí - ženy</t>
  </si>
  <si>
    <t>družstvo - Umax. - muži</t>
  </si>
  <si>
    <t>družstvo - Umax. - ženy</t>
  </si>
  <si>
    <t>Pištej Ľubomír</t>
  </si>
  <si>
    <t>Wang Yang</t>
  </si>
  <si>
    <t>Barteková Danka</t>
  </si>
  <si>
    <t>Copák Marek</t>
  </si>
  <si>
    <t>dvojica - skeet mix (dospelí)</t>
  </si>
  <si>
    <t>dvojica - trap mix (dospelí)</t>
  </si>
  <si>
    <t>Hocková Miroslava</t>
  </si>
  <si>
    <t>Hocková Vanesa</t>
  </si>
  <si>
    <t>Holko Ondrej</t>
  </si>
  <si>
    <t>Hruška Daniel</t>
  </si>
  <si>
    <t>Jány Patrik</t>
  </si>
  <si>
    <t>Kostúr Marek</t>
  </si>
  <si>
    <t>Kortišová Emma</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</si>
  <si>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</si>
  <si>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</si>
  <si>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</si>
  <si>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</si>
  <si>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</si>
  <si>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</si>
  <si>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</si>
  <si>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</si>
  <si>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</si>
  <si>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</si>
  <si>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</si>
  <si>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družstvo - fleuret (juniori - muži)</t>
  </si>
  <si>
    <t>Lančarič Branislav</t>
  </si>
  <si>
    <t>Daubnerová Nikola</t>
  </si>
  <si>
    <t>Jamrichová Renáta</t>
  </si>
  <si>
    <t>Krajčí Michal</t>
  </si>
  <si>
    <t>Naď Peter</t>
  </si>
  <si>
    <t>Pohánková Mia</t>
  </si>
  <si>
    <t>Privara Benjamín Peter</t>
  </si>
  <si>
    <t>Šramková Tamara</t>
  </si>
  <si>
    <t>Vargová Nina</t>
  </si>
  <si>
    <t>Strečanský Peter</t>
  </si>
  <si>
    <t>Földešiová Viktória</t>
  </si>
  <si>
    <t>Gulaev Akhsarbek</t>
  </si>
  <si>
    <t>Hegedus Réka</t>
  </si>
  <si>
    <t>Jakšík Adam</t>
  </si>
  <si>
    <t>Makoev Boris</t>
  </si>
  <si>
    <t>Meszároš Martin Róbert</t>
  </si>
  <si>
    <t>Mikécz Robin</t>
  </si>
  <si>
    <t>Molnár Zsuzsanna</t>
  </si>
  <si>
    <t>Salkazanov Tajmuraz</t>
  </si>
  <si>
    <t>Bátovská Fialková Paulína</t>
  </si>
  <si>
    <t>Borguľa Jakub</t>
  </si>
  <si>
    <t>Kapustová Ema</t>
  </si>
  <si>
    <t>Kuzminová Anastasiya</t>
  </si>
  <si>
    <t>Remeňová Mária</t>
  </si>
  <si>
    <t>Remeňová Zuzana</t>
  </si>
  <si>
    <t>štafeta - biatlon - juniori</t>
  </si>
  <si>
    <t>štafeta - biatlon - juniorky</t>
  </si>
  <si>
    <t>Bačíková Alžbeta</t>
  </si>
  <si>
    <t>Baránek Rastislav</t>
  </si>
  <si>
    <t>Chladoňová Viktória</t>
  </si>
  <si>
    <t>Jenčušová Nora</t>
  </si>
  <si>
    <t>Jurík Martin</t>
  </si>
  <si>
    <t>Kuril Patrik</t>
  </si>
  <si>
    <t>Maniková Dominika</t>
  </si>
  <si>
    <t>Metelka Jozef</t>
  </si>
  <si>
    <t>Rovder Pavol</t>
  </si>
  <si>
    <t>Sagan Peter</t>
  </si>
  <si>
    <t>Strečko Ondrej</t>
  </si>
  <si>
    <t>Svrček Martin</t>
  </si>
  <si>
    <t>Kubín Róbert</t>
  </si>
  <si>
    <t>Pollák Patrik</t>
  </si>
  <si>
    <t>Ádam Viktor</t>
  </si>
  <si>
    <t>Fízeľ Márius</t>
  </si>
  <si>
    <t>Krížová Lili Kristína</t>
  </si>
  <si>
    <t>Maťašeje Benjamín</t>
  </si>
  <si>
    <t>Tománková Lenka</t>
  </si>
  <si>
    <t>Tománková Patrícia</t>
  </si>
  <si>
    <t>Kvasnicová Nina</t>
  </si>
  <si>
    <t>Suchánková Ingrida</t>
  </si>
  <si>
    <t>Fecková Lucia</t>
  </si>
  <si>
    <t>Filipová Alexandra</t>
  </si>
  <si>
    <t>Skupek Marián</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</si>
  <si>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</si>
  <si>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</si>
  <si>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</si>
  <si>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</si>
  <si>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</si>
  <si>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</si>
  <si>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</si>
  <si>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</si>
  <si>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</si>
  <si>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</si>
  <si>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</si>
  <si>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</si>
  <si>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</si>
  <si>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</si>
  <si>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Cabala Sebastián</t>
  </si>
  <si>
    <t>Macura Vladimír</t>
  </si>
  <si>
    <t>Pagáčik Filip</t>
  </si>
  <si>
    <t>Tury Richard</t>
  </si>
  <si>
    <t>Gašková Vanesa</t>
  </si>
  <si>
    <t>Haraus Miroslav + navádzač</t>
  </si>
  <si>
    <t>Jaroš Samuel</t>
  </si>
  <si>
    <t>Krako Jakub + navádzač</t>
  </si>
  <si>
    <t>Kubačka Marek + navádzač</t>
  </si>
  <si>
    <t>Rexová Alexandra + navádzač</t>
  </si>
  <si>
    <t>Vlhová Petra</t>
  </si>
  <si>
    <t>Zabezpečenie finále školských športových súťaží (Šamorín 2024) v súťažiach kategórie "A" v basketbale základných škôl</t>
  </si>
  <si>
    <t>Zabezpečenie finále školských športových súťaží (Piešťany 2024) v súťažiach kategórie "A" v basketbale stredných škôl</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</si>
  <si>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</si>
  <si>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</si>
  <si>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Zabezpečenie finále školských športových súťaží (Šamorín 2024) v súťažiach kategórie "A" vo volejbale základných škôl</t>
  </si>
  <si>
    <t>Zabezpečenie finále školských športových súťaží (Poprad 2024) v súťažiach kategórie "A" v mixvolejbale stredných škôl</t>
  </si>
  <si>
    <t>Zabezpečenie finále školských športových súťaží (Šamorín 2024) v súťažiach kategórie "A" vo vybíjanej základných škôl</t>
  </si>
  <si>
    <t>Zabezpečenie finále školských športových súťaží (Šamorín 2024) v súťažiach kategórie "A" v atletike základných škôl</t>
  </si>
  <si>
    <t>Zabezpečenie finále školských športových súťaží (Šamorín 2024) v súťažiach kategórie "A" vo futbale základných škôl</t>
  </si>
  <si>
    <t>Zabezpečenie školských športových súťaží 2024 v ostatných súťažiach kategórie "A" vo futbale (McDonald’s Cup)</t>
  </si>
  <si>
    <t>Zabezpečenie finále školských športových súťaží (Šamorín 2024) v súťažiach kategórie "A" v stolnom tenise základných škôl</t>
  </si>
  <si>
    <t>Zabezpečenie finále školských športových súťaží (Trenčín 2024) v súťažiach kategórie "A" v bedmintone stredných škôl</t>
  </si>
  <si>
    <t>Zabezpečenie finále školských športových súťaží (Trenčín 2024) v súťažiach kategórie "A" vo florbale základných škôl</t>
  </si>
  <si>
    <t>Zabezpečenie finále školských športových súťaží (Trenčín 2024) v súťažiach kategórie "A" vo florbale stredných škôl</t>
  </si>
  <si>
    <t>Zabezpečenie finále školských športových súťaží (Šamorín 2024) v súťažiach kategórie "A" v touchdownhandbale základných škôl</t>
  </si>
  <si>
    <t>Zabezpečenie finále školských športových súťaží (Šamorín 2024) v súťažiach kategórie "A" v tanečnom športe základných škôl</t>
  </si>
  <si>
    <t>Medzinárodný maratón mieru</t>
  </si>
  <si>
    <t>Majstrovstvá Európy</t>
  </si>
  <si>
    <t>Majstrovstvá Európy juniorov a do 23 rokov – rýchlostná kanoistika</t>
  </si>
  <si>
    <t>Majstrovstvá Európy juniorov a do 23 rokov – vodný slalom</t>
  </si>
  <si>
    <t>Grand prix v plochej dráhe</t>
  </si>
  <si>
    <t>Majstrovstvá sveta a Európy v plochej dráhe</t>
  </si>
  <si>
    <t>Zlatá Európska liga žien</t>
  </si>
  <si>
    <t>Atletický míting P-T-S</t>
  </si>
  <si>
    <t>Majstrovstvá Európy U18</t>
  </si>
  <si>
    <t>Majstrovstvá sveta + Majstrovstvá Európy</t>
  </si>
  <si>
    <t>Olympijský festival</t>
  </si>
  <si>
    <t>BJK Cup (Fed Cup)</t>
  </si>
  <si>
    <t>Okolo Slovenska</t>
  </si>
  <si>
    <t>Majstrovstvá sveta v triede Vaurien</t>
  </si>
  <si>
    <t>Európsky pohár kadetov</t>
  </si>
  <si>
    <t>Majstrovstvá sveta</t>
  </si>
  <si>
    <t>European Young Masters</t>
  </si>
  <si>
    <t>Majstrovstvá Európy tímov žien</t>
  </si>
  <si>
    <t>Svetový pohár klubov</t>
  </si>
  <si>
    <t>European Championship of Champions</t>
  </si>
  <si>
    <t xml:space="preserve">Preteky do vrchu na Pezinskej Babe </t>
  </si>
  <si>
    <t>Slovak Ladies Slovak Golf Open</t>
  </si>
  <si>
    <t>Majstrovstvá sveta v hokejbale juniorov 2024</t>
  </si>
  <si>
    <t>Majstrovstvá sveta Enduro GP</t>
  </si>
  <si>
    <t>Európsky pohár mládeže v športovom lezení</t>
  </si>
  <si>
    <t>Európsky pohár v drytooling</t>
  </si>
  <si>
    <t>World Table Tennis Youth Contender 2024</t>
  </si>
  <si>
    <t xml:space="preserve">M18 EHF Championship 2024 </t>
  </si>
  <si>
    <t xml:space="preserve">XVII. Svetový zlet sokola </t>
  </si>
  <si>
    <t xml:space="preserve">Majstrovstvá Európy v steelových šípkach </t>
  </si>
  <si>
    <t>americký futbal - 20 % navýšenie</t>
  </si>
  <si>
    <t>boccia - 20 % navýšenie</t>
  </si>
  <si>
    <t>boule lyonnaise - 20 % navýšenie</t>
  </si>
  <si>
    <t>wushu - 20 % navýšenie</t>
  </si>
  <si>
    <t>dynamická streľba - 20 % navýšenie</t>
  </si>
  <si>
    <t>fitnes a kulturistika - 20 % navýšenie</t>
  </si>
  <si>
    <t>silový trojboj - 20 % navýšenie</t>
  </si>
  <si>
    <t>športy s lietajúcim diskom - 20 % navýšenie</t>
  </si>
  <si>
    <t>go - 20 % navýšenie</t>
  </si>
  <si>
    <t>korfbal - 20 % navýšenie</t>
  </si>
  <si>
    <t>automobilový šport - 20 % navýšenie</t>
  </si>
  <si>
    <t>pretláčanie rukou - 20 % navýšenie</t>
  </si>
  <si>
    <t>taekwondo - 20 % navýšenie</t>
  </si>
  <si>
    <t>baseball - 20 % navýšenie</t>
  </si>
  <si>
    <t>basketbal - 20 % navýšenie</t>
  </si>
  <si>
    <t>box - 20 % navýšenie</t>
  </si>
  <si>
    <t>petanque - 20 % navýšenie</t>
  </si>
  <si>
    <t>golf - 20 % navýšenie</t>
  </si>
  <si>
    <t>gymnastika - 20 % navýšenie</t>
  </si>
  <si>
    <t>cheerleading - 20 % navýšenie</t>
  </si>
  <si>
    <t>jazdectvo - 20 % navýšenie</t>
  </si>
  <si>
    <t>kanoistika - 20 % navýšenie</t>
  </si>
  <si>
    <t>lakros - 20 % navýšenie</t>
  </si>
  <si>
    <t>motocyklový šport - 20 % navýšenie</t>
  </si>
  <si>
    <t>thajský box - 20 % navýšenie</t>
  </si>
  <si>
    <t>plavecké športy - 20 % navýšenie</t>
  </si>
  <si>
    <t>rugby - 20 % navýšenie</t>
  </si>
  <si>
    <t>skialpinizmus - 20 % navýšenie</t>
  </si>
  <si>
    <t>softbal - 20 % navýšenie</t>
  </si>
  <si>
    <t>squash - 20 % navýšenie</t>
  </si>
  <si>
    <t>triatlon - 20 % navýšenie</t>
  </si>
  <si>
    <t>volejbal - 20 % navýšenie</t>
  </si>
  <si>
    <t>atletika - 20 % navýšenie</t>
  </si>
  <si>
    <t>biliard - 20 % navýšenie</t>
  </si>
  <si>
    <t>bowling - 20 % navýšenie</t>
  </si>
  <si>
    <t>bridž - 20 % navýšenie</t>
  </si>
  <si>
    <t>curling - 20 % navýšenie</t>
  </si>
  <si>
    <t>futbal - 20 % navýšenie</t>
  </si>
  <si>
    <t>horolezectvo - 20 % navýšenie</t>
  </si>
  <si>
    <t>športové lezenie - 20 % navýšenie</t>
  </si>
  <si>
    <t>krasokorčuľovanie - 20 % navýšenie</t>
  </si>
  <si>
    <t>lukostreľba - 20 % navýšenie</t>
  </si>
  <si>
    <t>letecké športy - 20 % navýšenie</t>
  </si>
  <si>
    <t>rýchlokorčuľovanie - 20 % navýšenie</t>
  </si>
  <si>
    <t>stolný tenis - 20 % navýšenie</t>
  </si>
  <si>
    <t>streľba - 20 % navýšenie</t>
  </si>
  <si>
    <t>šach - 20 % navýšenie</t>
  </si>
  <si>
    <t>šerm - 20 % navýšenie</t>
  </si>
  <si>
    <t>tenis - 20 % navýšenie</t>
  </si>
  <si>
    <t>veslovanie - 20 % navýšenie</t>
  </si>
  <si>
    <t>zápasenie - 20 % navýšenie</t>
  </si>
  <si>
    <t>bedminton - 20 % navýšenie</t>
  </si>
  <si>
    <t>biatlon - 20 % navýšenie</t>
  </si>
  <si>
    <t>boby a skeleton - 20 % navýšenie</t>
  </si>
  <si>
    <t>cyklistika - 20 % navýšenie</t>
  </si>
  <si>
    <t>dráhový golf - 20 % navýšenie</t>
  </si>
  <si>
    <t>florbal - 20 % navýšenie</t>
  </si>
  <si>
    <t>hádzaná - 20 % navýšenie</t>
  </si>
  <si>
    <t>jachting - 20 % navýšenie</t>
  </si>
  <si>
    <t>judo - 20 % navýšenie</t>
  </si>
  <si>
    <t>karate - 20 % navýšenie</t>
  </si>
  <si>
    <t>kickbox - 20 % navýšenie</t>
  </si>
  <si>
    <t>ľadový hokej - 20 % navýšenie</t>
  </si>
  <si>
    <t>moderný päťboj - 20 % navýšenie</t>
  </si>
  <si>
    <t>orientačné športy - 20 % navýšenie</t>
  </si>
  <si>
    <t>pozemný hokej - 20 % navýšenie</t>
  </si>
  <si>
    <t>psie záprahy - 20 % navýšenie</t>
  </si>
  <si>
    <t>rybolovná technika - 20 % navýšenie</t>
  </si>
  <si>
    <t>sánkovanie - 20 % navýšenie</t>
  </si>
  <si>
    <t>ju-jitsu - 20 % navýšenie</t>
  </si>
  <si>
    <t>športové rybárstvo - 20 % navýšenie</t>
  </si>
  <si>
    <t>tanečný šport - 20 % navýšenie</t>
  </si>
  <si>
    <t>vodné lyžovanie - 20 % navýšenie</t>
  </si>
  <si>
    <t>vodný motorizmus - 20 % navýšenie</t>
  </si>
  <si>
    <t>vzpieranie - 20 % navýšenie</t>
  </si>
  <si>
    <t>teqball - 20 % navýšenie</t>
  </si>
  <si>
    <t>šípky - 20 % navýšenie</t>
  </si>
  <si>
    <t>potápačské športy - 20 % navýšenie</t>
  </si>
  <si>
    <t>kolieskové korčuľovanie - 20 % navýšenie</t>
  </si>
  <si>
    <t>lyžovanie - 20 % navýšenie</t>
  </si>
  <si>
    <t>značenie turistických trás</t>
  </si>
  <si>
    <t>značenie cykloturistických trás</t>
  </si>
  <si>
    <t>The Legits Blast</t>
  </si>
  <si>
    <t>Grand Prix Tyrnavia 2024</t>
  </si>
  <si>
    <t>Žilinský triatlonový festival - M-SR+ČR v olympijskom triatlone</t>
  </si>
  <si>
    <t>41. Ročník Rajeckého maratónu</t>
  </si>
  <si>
    <t>DODO CUP</t>
  </si>
  <si>
    <t>Račiansky kros LETO 2024</t>
  </si>
  <si>
    <t>XXVII. Slovakia open</t>
  </si>
  <si>
    <t>FALDO SERIES</t>
  </si>
  <si>
    <t>INTERNATIONAL COMPETETION of OLYMPIC HOPES Nitra</t>
  </si>
  <si>
    <t>Slovak Open 2024 – Memoriál Ladislava Doky Tótha</t>
  </si>
  <si>
    <t>Slovakia Open v tenise na vozíku 2024</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</si>
  <si>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</si>
  <si>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</si>
  <si>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</si>
  <si>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</si>
  <si>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</si>
  <si>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</si>
  <si>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</si>
  <si>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</si>
  <si>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</si>
  <si>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Vinianský strapec 48. ročník</t>
  </si>
  <si>
    <t xml:space="preserve">50. ročník Medzinárodného turnaja mládeže </t>
  </si>
  <si>
    <t>XXV. ročník medzinárodného turnaja Olympijských nádejí v zápasení voľným štýlom v kategórii U17</t>
  </si>
  <si>
    <t>Olympijská štafeta naprieč Slovenskom</t>
  </si>
  <si>
    <t>c) toto vytlačené a podpísané vyúčtovanie je zhodné s hárkom, ktorý sme zaslali na adresu ziadosti.sport@mincrs.sk dňa ....................... o .......... hod. ........ min.</t>
  </si>
  <si>
    <t>V2</t>
  </si>
  <si>
    <t>Organizácia tradičných športových podujatí</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</si>
  <si>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</si>
  <si>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</si>
  <si>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</si>
  <si>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</si>
  <si>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</si>
  <si>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wrestlingprievidza@gmail.com</t>
  </si>
  <si>
    <t>SK84 8180 0000 0070 0069 4112</t>
  </si>
  <si>
    <t>SK12 8180 0000 0070 0069 4147</t>
  </si>
  <si>
    <t>SK62 8180 0000 0070 0069 4120</t>
  </si>
  <si>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</si>
  <si>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</si>
  <si>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t>Svetové korčuliarske hry 2024, Abruzze, Taliansko</t>
  </si>
  <si>
    <t>42229910</t>
  </si>
  <si>
    <t>14222230</t>
  </si>
  <si>
    <t>00681482</t>
  </si>
  <si>
    <t>42257166</t>
  </si>
  <si>
    <t>35656824</t>
  </si>
  <si>
    <t>Slovenský dom na Hrách XXXIII. Olympiády 2024 v Paríži</t>
  </si>
  <si>
    <t>Martikán Michal - športová loď</t>
  </si>
  <si>
    <t>Potocká Tamara</t>
  </si>
  <si>
    <t>Jagerčíková Marianna - regeneračné nohavice reboots</t>
  </si>
  <si>
    <t>Czaková Katerinka Mária</t>
  </si>
  <si>
    <t>Funková Kristína</t>
  </si>
  <si>
    <t>Petrikovičová Karina</t>
  </si>
  <si>
    <t>Jány Patrik - puška</t>
  </si>
  <si>
    <t>Novotná Kamila - puška</t>
  </si>
  <si>
    <t>Schmiedlová Karolína Anna</t>
  </si>
  <si>
    <t>Kubiš Lukáš</t>
  </si>
  <si>
    <t>Dorič Martin</t>
  </si>
  <si>
    <t>Ivan Dávid</t>
  </si>
  <si>
    <t>Jankechová Eliška</t>
  </si>
  <si>
    <t>Lovaš Peter</t>
  </si>
  <si>
    <t>Pavlík Marcel</t>
  </si>
  <si>
    <t>Vladovičová Lucia</t>
  </si>
  <si>
    <t>Deň Rešpektu a Športu 2024</t>
  </si>
  <si>
    <t>Penati Slovak Open Championship</t>
  </si>
  <si>
    <t>32. ročník Memoriál Ondreja Nepelu</t>
  </si>
  <si>
    <t>zabezpečenie účasti športovej reprezentácie SR na 25. letnej Deaflympiáde 2025 v Tokiu</t>
  </si>
  <si>
    <t>zabezpečenie účasti športovej reprezentácie SR na EYOF Bakuriani 2025</t>
  </si>
  <si>
    <t>zabezpečenie účasti športovej reprezentácie SR na Svetových zimných hrách Špeciálnych olympiád Turín 2025</t>
  </si>
  <si>
    <t xml:space="preserve">zabezpečenie prípravy a účasti športovej reprezentácie SR na Svetových hrách neolympijských športov v Čcheng-tu 2025  </t>
  </si>
  <si>
    <t>Majstrovstvá Európy v cyklokrose U17</t>
  </si>
  <si>
    <t>Medzinárodná veľká cena v Jude</t>
  </si>
  <si>
    <t>Majstrovstvá sveta v motokrose družstiev "FIM MOTOCROSS DES NATIONS"</t>
  </si>
  <si>
    <t>Majstrovstvá Európy, Primorsko, Bulharsko</t>
  </si>
  <si>
    <t>Príspevok na zabezpečenie prevádzky Slovenského olympijského a športového múzea</t>
  </si>
  <si>
    <t>Jakub Grigar - 6. miesto/K1 (športovec)</t>
  </si>
  <si>
    <t>Jakub Grigar - 6. miesto/K1 (realizačný tím)</t>
  </si>
  <si>
    <t>Jakub Grigar - 6. miesto/kajak kross (športovec)</t>
  </si>
  <si>
    <t>Jakub Grigar - 6. miesto/kajak kross (realizačný tím)</t>
  </si>
  <si>
    <t>Zuzana Paňková - 4. miesto (športovec)</t>
  </si>
  <si>
    <t>Zuzana Paňková - 4. miesto (realizačný tím)</t>
  </si>
  <si>
    <t>Matej Beňuš - 3. miesto (športovec)</t>
  </si>
  <si>
    <t>Matej Beňuš - 3. miesto (realizačný tím)</t>
  </si>
  <si>
    <t>Richard Tury - 5. miesto (športovec)</t>
  </si>
  <si>
    <t>Richard Tury - 5. miesto (realizačný tím)</t>
  </si>
  <si>
    <t>Danka Barteková - 6. miesto (športovec)</t>
  </si>
  <si>
    <t>Danka Barteková - 6. miesto (realizačný tím)</t>
  </si>
  <si>
    <t>Vanesa Hocková - 4. miesto (športovec)</t>
  </si>
  <si>
    <t>Vanesa Hocková - 4. miesto (realizačný tím)</t>
  </si>
  <si>
    <t>Anna Karolína Schmiedlová - 4. miesto (športovec)</t>
  </si>
  <si>
    <t>Anna Karolína Schmiedlová - 4. miesto (realizačný tím)</t>
  </si>
  <si>
    <t>Marián Kuřeja - 8. miesto (športovec)</t>
  </si>
  <si>
    <t>Marián Kuřeja - 8. miesto (realizačný tím)</t>
  </si>
  <si>
    <t>Dušan Laczkó - 4. miesto (športovec)</t>
  </si>
  <si>
    <t>Dušan Laczkó - 4. miesto (realizačný tím)</t>
  </si>
  <si>
    <t>Ladislav Čuchran - 6. miesto (športovec)</t>
  </si>
  <si>
    <t>Ladislav Čuchran - 6. miesto (realizačný tím)</t>
  </si>
  <si>
    <t>Róbert Mezík - 4. miesto (športovec)</t>
  </si>
  <si>
    <t>Róbert Mezík - 4. miesto (realizačný tím)</t>
  </si>
  <si>
    <t>Tomáš Král - 7. miesto (športovec)</t>
  </si>
  <si>
    <t>Tomáš Král - 7. miesto (realizačný tím)</t>
  </si>
  <si>
    <t>Róbert Mezík, Tomáš Král, Eliška Jankechová - 8. miesto (športovec)</t>
  </si>
  <si>
    <t>Róbert Mezík, Tomáš Král, Eliška Jankechová - 8. miesto (realizačný tím)</t>
  </si>
  <si>
    <t>Martin Strehársky, Kristína Vozárová - 7. miesto (športovec)</t>
  </si>
  <si>
    <t>Martin Strehársky, Kristína Vozárová - 7. miesto (realizačný tím)</t>
  </si>
  <si>
    <t>Boris Trávniček - 8. miesto (športovec)</t>
  </si>
  <si>
    <t>Boris Trávniček - 8. miesto (realizačný tím)</t>
  </si>
  <si>
    <t>Peter Lovaš - 8. miesto (športovec)</t>
  </si>
  <si>
    <t>Peter Lovaš - 8. miesto (realizačný tím)</t>
  </si>
  <si>
    <t>Peter Lovaš, Ján Riapoš - 1. miesto (športovec)</t>
  </si>
  <si>
    <t>Peter Lovaš, Ján Riapoš - 1. miesto (realizačný tím)</t>
  </si>
  <si>
    <t>Alena Kánová, Boris Trávniček - 8. miesto (športovec)</t>
  </si>
  <si>
    <t>Alena Kánová, Boris Trávniček - 8. miesto (realizačný tím)</t>
  </si>
  <si>
    <t>Jozef Metelka - 6. miesto, C4-5, časovka (športovec)</t>
  </si>
  <si>
    <t>Jozef Metelka - 6. miesto, C4-5, časovka (realizačný tím)</t>
  </si>
  <si>
    <t>Jozef Metelka - 1. miesto,C4, stíhacie preteky (športovec)</t>
  </si>
  <si>
    <t>Jozef Metelka - 1. miesto,C4, stíhacie preteky (realizačný tím)</t>
  </si>
  <si>
    <t>Jozef Metelka - 1. miesto,C4, časovka jednotlivcov (športovec)</t>
  </si>
  <si>
    <t>Jozef Metelka - 1. miesto,C4, časovka jednotlivcov (realizačný tím)</t>
  </si>
  <si>
    <t>Karina Petrikovičová - 7. miesto (športovec)</t>
  </si>
  <si>
    <t>Karina Petrikovičová - 7. miesto (realizačný tím)</t>
  </si>
  <si>
    <t>Veronika Vadovičová - 6. miesto, 10m vzduchová puška v stoji (športovec)</t>
  </si>
  <si>
    <t>Veronika Vadovičová - 6. miesto, 10m vzduchová puška v stoji (realizačný tím)</t>
  </si>
  <si>
    <t>Veronika Vadovičová - 1. miesto, 10m vzduchová puška v ľahu (športovec)</t>
  </si>
  <si>
    <t>Veronika Vadovičová - 1. miesto, 10m vzduchová puška v ľahu (realizačný tím)</t>
  </si>
  <si>
    <t>Veronika Vadovičová - 2. miesto, 50m malokalibrovka 3 polohy (športovec)</t>
  </si>
  <si>
    <t>Veronika Vadovičová - 2. miesto, 50m malokalibrovka 3 polohy (realizačný tím)</t>
  </si>
  <si>
    <t>Radoslav Malenovský - 2. miesto (športovec)</t>
  </si>
  <si>
    <t>Radoslav Malenovský - 2. miesto (realizačný tím)</t>
  </si>
  <si>
    <t>podpora a rozvoj športu pre všetkých</t>
  </si>
  <si>
    <t>Biela stopa 2025</t>
  </si>
  <si>
    <t>Banskobystrická latka 2025</t>
  </si>
  <si>
    <t>IBU Cup Brezno-Osrblie 2025</t>
  </si>
  <si>
    <t>52033431</t>
  </si>
  <si>
    <t>Slovenská univerzitná hokejová asociácia</t>
  </si>
  <si>
    <t>Považská 1706/35</t>
  </si>
  <si>
    <t>911 01</t>
  </si>
  <si>
    <t>Trenčín</t>
  </si>
  <si>
    <t>www.euhl.eu</t>
  </si>
  <si>
    <t>lsekeras@euhl.eu</t>
  </si>
  <si>
    <t>Ľubomír Sekeráš</t>
  </si>
  <si>
    <t>zabezpečenie účasti slovenských športových klubov v Európskej univerzitnej hokejovej lige</t>
  </si>
  <si>
    <t>nákup služobného motorového vozidla na prepravu športovcov a športového materiálu</t>
  </si>
  <si>
    <t>Asociácia športu pre všetkých Slovenskej republiky</t>
  </si>
  <si>
    <t>www.aspv.sk</t>
  </si>
  <si>
    <t>aspv@aspv.sk</t>
  </si>
  <si>
    <t>Ján Holko</t>
  </si>
  <si>
    <t>421 911 244 266</t>
  </si>
  <si>
    <t>SK32 0200 0000 0050 7394 7054</t>
  </si>
  <si>
    <t> </t>
  </si>
  <si>
    <t>Breaking Slovakia, o.z.</t>
  </si>
  <si>
    <t>421 903 806 331</t>
  </si>
  <si>
    <t>SK49 1100 0000 0029 4017 5934</t>
  </si>
  <si>
    <t>421 911 370 554</t>
  </si>
  <si>
    <t>421 905 819 613</t>
  </si>
  <si>
    <t>JUDO-CLUB ZTS Martin</t>
  </si>
  <si>
    <t>Československej armády 1698/10</t>
  </si>
  <si>
    <t>https://judomartin.sk/</t>
  </si>
  <si>
    <t>zdenkokozak@centrum.sk</t>
  </si>
  <si>
    <t>Zdenko Kozák</t>
  </si>
  <si>
    <t>421 907 672 006</t>
  </si>
  <si>
    <t>SK67 0900 0000 0000 6133 0054</t>
  </si>
  <si>
    <t>Karloveské tanečné centrum</t>
  </si>
  <si>
    <t>421 911 025 050</t>
  </si>
  <si>
    <t>Klub plaveckých športov Nereus Žilina o.z.</t>
  </si>
  <si>
    <t>421 904 457 419</t>
  </si>
  <si>
    <t>421 903 705 119</t>
  </si>
  <si>
    <t>421 903 555 547</t>
  </si>
  <si>
    <t>Maratón klub Rajec</t>
  </si>
  <si>
    <t>421 903 175 665</t>
  </si>
  <si>
    <t>Mládežnícka basketbalová akadémia Prievidza</t>
  </si>
  <si>
    <t>Marek Bulík, Branislav Hromada</t>
  </si>
  <si>
    <t>predseda správnej rady, člen správnej rady</t>
  </si>
  <si>
    <t>421 917 659 092</t>
  </si>
  <si>
    <t>421 911 472 299</t>
  </si>
  <si>
    <t>OZ Integrácia svieti pre všetky deti rovnako</t>
  </si>
  <si>
    <t>Tkáčska 2</t>
  </si>
  <si>
    <t>www.integracia.net</t>
  </si>
  <si>
    <t>2010integracia@gmail.com</t>
  </si>
  <si>
    <t>Slavomír Krafčák</t>
  </si>
  <si>
    <t>SK76 0200 0000 0028 6232 7153</t>
  </si>
  <si>
    <t>421 918 149 068</t>
  </si>
  <si>
    <t>PERUN o.z.</t>
  </si>
  <si>
    <t>421 907 397 379</t>
  </si>
  <si>
    <t>421 917 614 884</t>
  </si>
  <si>
    <t>421 908 868 248</t>
  </si>
  <si>
    <t>421 917 626 568</t>
  </si>
  <si>
    <t>421 919 188 236</t>
  </si>
  <si>
    <t>421 905 948 422</t>
  </si>
  <si>
    <t>421 915 184 709</t>
  </si>
  <si>
    <t>421 908 965 156</t>
  </si>
  <si>
    <t>Malženice 511</t>
  </si>
  <si>
    <t>Malženice</t>
  </si>
  <si>
    <t>919 29</t>
  </si>
  <si>
    <t>421 905 998 953</t>
  </si>
  <si>
    <t>421 903 187 087</t>
  </si>
  <si>
    <t>421 911 361 044</t>
  </si>
  <si>
    <t>421 903 403 105</t>
  </si>
  <si>
    <t>421 917 812 810</t>
  </si>
  <si>
    <t>421 905 162 424</t>
  </si>
  <si>
    <t>Hlavná 37/68</t>
  </si>
  <si>
    <t>421 902 901 640</t>
  </si>
  <si>
    <t>421 907 696 186</t>
  </si>
  <si>
    <t>421 907 253 794</t>
  </si>
  <si>
    <t>421 905 294 239</t>
  </si>
  <si>
    <t>421 905 504 810</t>
  </si>
  <si>
    <t>421 949 246 786</t>
  </si>
  <si>
    <t>421 905 607 646</t>
  </si>
  <si>
    <t>421 903 919 943</t>
  </si>
  <si>
    <t>421 903 421 644</t>
  </si>
  <si>
    <t>421 903 204 367</t>
  </si>
  <si>
    <t>421 903 446 366</t>
  </si>
  <si>
    <t>Ľuboš Vilček, Silvia Ruščinová</t>
  </si>
  <si>
    <t>421 915 177 492</t>
  </si>
  <si>
    <t>421 908 145 184</t>
  </si>
  <si>
    <t>president.scu@scu.sk; info@scu.sk</t>
  </si>
  <si>
    <t>421 905 380 634</t>
  </si>
  <si>
    <t>421 907 100 191</t>
  </si>
  <si>
    <t>421 905 659 739</t>
  </si>
  <si>
    <t>421 905 620 961</t>
  </si>
  <si>
    <t>421 944 644 533</t>
  </si>
  <si>
    <t>421 905 601 243</t>
  </si>
  <si>
    <t>421 903 584 555</t>
  </si>
  <si>
    <t>421 917 800 004</t>
  </si>
  <si>
    <t>421 905 297 832</t>
  </si>
  <si>
    <t>421 905 790 607</t>
  </si>
  <si>
    <t>www.rugbyunion.sk</t>
  </si>
  <si>
    <t>office@rugbyunion.sk</t>
  </si>
  <si>
    <t>421 911 977 728</t>
  </si>
  <si>
    <t>421 915 156 717</t>
  </si>
  <si>
    <t>421 908 447 934</t>
  </si>
  <si>
    <t>421 918 234 840</t>
  </si>
  <si>
    <t>421 911 427 222</t>
  </si>
  <si>
    <t>421 905 278 836</t>
  </si>
  <si>
    <t>lukas.kovac@sbiz.sk</t>
  </si>
  <si>
    <t>Lukáš Kováč</t>
  </si>
  <si>
    <t>421 903 712 927</t>
  </si>
  <si>
    <t>Milan Krajčo</t>
  </si>
  <si>
    <t>421 908 672 270</t>
  </si>
  <si>
    <t>421 918 824 449</t>
  </si>
  <si>
    <t>421 903 996 977</t>
  </si>
  <si>
    <t>421 907 984 638</t>
  </si>
  <si>
    <t>421 911 597 705</t>
  </si>
  <si>
    <t>421 905 762 340</t>
  </si>
  <si>
    <t>421 905 504 040</t>
  </si>
  <si>
    <t>421 903 202 270</t>
  </si>
  <si>
    <t>421 911 928 826</t>
  </si>
  <si>
    <t>Bancíkovej 17007/1A</t>
  </si>
  <si>
    <t>421 903 601 379</t>
  </si>
  <si>
    <t>421 903 370 792</t>
  </si>
  <si>
    <t>421 905 795 511</t>
  </si>
  <si>
    <t>421 903 363 993</t>
  </si>
  <si>
    <t>421 903 740 961</t>
  </si>
  <si>
    <t>421 903 714 918</t>
  </si>
  <si>
    <t>421 918 882 990</t>
  </si>
  <si>
    <t>421 917 476 268</t>
  </si>
  <si>
    <t>421 905 193 404</t>
  </si>
  <si>
    <t>421 902 902 970</t>
  </si>
  <si>
    <t>421 903 262 626</t>
  </si>
  <si>
    <t>421 902 228 191</t>
  </si>
  <si>
    <t>421 905 305 338</t>
  </si>
  <si>
    <t>421 908 979 442</t>
  </si>
  <si>
    <t>421 903 708 275</t>
  </si>
  <si>
    <t>421 918 529 304</t>
  </si>
  <si>
    <t>Anton Pospíšek, Jozef Tománek ml.</t>
  </si>
  <si>
    <t>421 944 318 444</t>
  </si>
  <si>
    <t>421 903 692 095</t>
  </si>
  <si>
    <t xml:space="preserve"> jkolozsy@gmail.com; 33amadeus@gmail.com</t>
  </si>
  <si>
    <t>Viliam Sabol; Alexandra Melková</t>
  </si>
  <si>
    <t>421 915 499 077</t>
  </si>
  <si>
    <t>Kalinčiakova 14083/33</t>
  </si>
  <si>
    <t>421 905 234 323</t>
  </si>
  <si>
    <t>421 915 902 632</t>
  </si>
  <si>
    <t>421 905 650 170</t>
  </si>
  <si>
    <t>421 903 636 503</t>
  </si>
  <si>
    <t>421 917 263 316</t>
  </si>
  <si>
    <t>421 905 486 716</t>
  </si>
  <si>
    <t>roman Kudláč</t>
  </si>
  <si>
    <t>421 905 533 719</t>
  </si>
  <si>
    <t>421 905 235 472</t>
  </si>
  <si>
    <t>421 905 970 041</t>
  </si>
  <si>
    <t>421 907 953 701</t>
  </si>
  <si>
    <t>421 915 879 583</t>
  </si>
  <si>
    <t>421 918 711 548</t>
  </si>
  <si>
    <t>421 908 553 335</t>
  </si>
  <si>
    <t>421 905 245 008</t>
  </si>
  <si>
    <t>421 918 808 923</t>
  </si>
  <si>
    <t>421 905 418 010</t>
  </si>
  <si>
    <t>421 915 282 858</t>
  </si>
  <si>
    <t>ST Relax o.z.</t>
  </si>
  <si>
    <t>421 905 245 825</t>
  </si>
  <si>
    <t>SK15 7500 0000 0040 2664 6510</t>
  </si>
  <si>
    <t>Sokolská únia Slovenska</t>
  </si>
  <si>
    <t>Sokolská 3236/1</t>
  </si>
  <si>
    <t>811 04</t>
  </si>
  <si>
    <t>http://www.sokolskaunia.sk/</t>
  </si>
  <si>
    <t>sokolska.unia@gmail.com</t>
  </si>
  <si>
    <t>Katarína Trokanová</t>
  </si>
  <si>
    <t>Ada Šarudiová</t>
  </si>
  <si>
    <t>421 905 283 021</t>
  </si>
  <si>
    <t>SK81 8330 0000 0027 0303 7204</t>
  </si>
  <si>
    <t>ŠK Sandberg, o.z.</t>
  </si>
  <si>
    <t>421 902 488 202</t>
  </si>
  <si>
    <t>421 917 176 673</t>
  </si>
  <si>
    <t>Športová akadémia Mateja Tótha, o. z.</t>
  </si>
  <si>
    <t>421 915 165 745</t>
  </si>
  <si>
    <t>Športový klub DELFÍN Nitra</t>
  </si>
  <si>
    <t>421 903 777 426</t>
  </si>
  <si>
    <t>Športový klub polície Košice - ILYO Taekwondo</t>
  </si>
  <si>
    <t>Gabriela Ižariková</t>
  </si>
  <si>
    <t>Športový klub SPC Častá</t>
  </si>
  <si>
    <t>421 917 937 501</t>
  </si>
  <si>
    <t>SK42 0900 0000 0052 2038 0167</t>
  </si>
  <si>
    <t>Športový klub Zemplín, oddiel judo o.z.</t>
  </si>
  <si>
    <t>421 949 335 971</t>
  </si>
  <si>
    <t>421 903 851 953</t>
  </si>
  <si>
    <t>Telovýchovná jednota BIELA STOPA Kremnica</t>
  </si>
  <si>
    <t>Pavla Križku 391/6</t>
  </si>
  <si>
    <t>Kremnica</t>
  </si>
  <si>
    <t>967 01</t>
  </si>
  <si>
    <t>www.klub.bielastopa.sk</t>
  </si>
  <si>
    <t>info@bielastopa.eu</t>
  </si>
  <si>
    <t>Hana Zlatošová</t>
  </si>
  <si>
    <t>421 911 602 218</t>
  </si>
  <si>
    <t>SK47 0900 0000 0004 1150 0026</t>
  </si>
  <si>
    <t>Telovýchovná jednota Nižná</t>
  </si>
  <si>
    <t>421 911 466 881</t>
  </si>
  <si>
    <t>SK78 0900 0000 0000 5418 8037</t>
  </si>
  <si>
    <t>Telovýchovná jednota Športový klub Podbiel</t>
  </si>
  <si>
    <t>421 903 543 319</t>
  </si>
  <si>
    <t>SK04 0200 0000 0050 1609 5756</t>
  </si>
  <si>
    <t>421 918 648 073</t>
  </si>
  <si>
    <t>421 903 641 332</t>
  </si>
  <si>
    <t>Yacht Club Fun Sailing</t>
  </si>
  <si>
    <t>421 950 678 050</t>
  </si>
  <si>
    <t>Zápasnícky klub Baník Prievidza, o.z.</t>
  </si>
  <si>
    <t>421 915 867 076</t>
  </si>
  <si>
    <t>421 903 621 957</t>
  </si>
  <si>
    <t>421 905 700 790</t>
  </si>
  <si>
    <t>421 918 737 877</t>
  </si>
  <si>
    <t>421 903 422 249</t>
  </si>
  <si>
    <t>421 905 641 479</t>
  </si>
  <si>
    <t>53623517</t>
  </si>
  <si>
    <t>31788394</t>
  </si>
  <si>
    <t>31940803</t>
  </si>
  <si>
    <t>35994134</t>
  </si>
  <si>
    <t>42136971</t>
  </si>
  <si>
    <t>51806606</t>
  </si>
  <si>
    <t>31807399</t>
  </si>
  <si>
    <t>36102181</t>
  </si>
  <si>
    <t>42250765</t>
  </si>
  <si>
    <t>31794050</t>
  </si>
  <si>
    <t>31997449</t>
  </si>
  <si>
    <t>31785131</t>
  </si>
  <si>
    <t>14220059</t>
  </si>
  <si>
    <t>54750342</t>
  </si>
  <si>
    <t>30227151</t>
  </si>
  <si>
    <t>42103908</t>
  </si>
  <si>
    <t>Mgr. Lýdia Janíčková</t>
  </si>
  <si>
    <t>a - stolný tenis - bežné transfery</t>
  </si>
  <si>
    <t>MZDY24002</t>
  </si>
  <si>
    <t>Hrubé mzdy vyplatené osobám (zamestnancom) vrátane odvodov zamestnávateľa; počet fyzických osôb: 0 HPP + 1 DPČ; obdobie: február 2024</t>
  </si>
  <si>
    <t>(prázdne)</t>
  </si>
  <si>
    <t>osoba 45</t>
  </si>
  <si>
    <t>MZDY24003</t>
  </si>
  <si>
    <t>Hrubé mzdy vyplatené osobám (zamestnancom) vrátane odvodov zamestnávateľa; počet fyzických osôb: 0 HPP + 1 DPČ; obdobie: marec 2024</t>
  </si>
  <si>
    <t>MZDY24004</t>
  </si>
  <si>
    <t>Hrubé mzdy vyplatené osobám (zamestnancom) vrátane odvodov zamestnávateľa; počet fyzických osôb: 0 HPP + 1 DPČ; obdobie: apríl 2024</t>
  </si>
  <si>
    <t>MZDY24005</t>
  </si>
  <si>
    <t>Hrubé mzdy vyplatené osobám (zamestnancom) vrátane odvodov zamestnávateľa; počet fyzických osôb: 0 HPP + 1 DPČ; obdobie: máj 2024</t>
  </si>
  <si>
    <t>-</t>
  </si>
  <si>
    <t>MZDY24006</t>
  </si>
  <si>
    <t>Hrubé mzdy vyplatené osobám (zamestnancom) vrátane odvodov zamestnávateľa; počet fyzických osôb: 0 HPP + 1 DPČ; obdobie: jún 2024</t>
  </si>
  <si>
    <t>MZDY24007</t>
  </si>
  <si>
    <t>Hrubé mzdy vyplatené osobám (zamestnancom) vrátane odvodov zamestnávateľa; počet fyzických osôb: 0 HPP + 1 DPČ; obdobie: júl 2024</t>
  </si>
  <si>
    <t>MZDY24008</t>
  </si>
  <si>
    <t>Hrubé mzdy vyplatené osobám (zamestnancom) vrátane odvodov zamestnávateľa; počet fyzických osôb: 0 HPP + 1 DPČ; obdobie: august 2024</t>
  </si>
  <si>
    <t>MZDY24009</t>
  </si>
  <si>
    <t>Hrubé mzdy vyplatené osobám (zamestnancom) vrátane odvodov zamestnávateľa; počet fyzických osôb: 0 HPP + 1 DPČ; obdobie: september 2024</t>
  </si>
  <si>
    <t>MZDY24010</t>
  </si>
  <si>
    <t>Hrubé mzdy vyplatené osobám (zamestnancom) vrátane odvodov zamestnávateľa; počet fyzických osôb: 0 HPP + 1 DPČ; obdobie: október 2024</t>
  </si>
  <si>
    <t>MZDY24011</t>
  </si>
  <si>
    <t>Hrubé mzdy vyplatené osobám (zamestnancom) vrátane odvodov zamestnávateľa; počet fyzických osôb: 0 HPP + 1 DPČ; obdobie: november 2024</t>
  </si>
  <si>
    <t>MZDY24001</t>
  </si>
  <si>
    <t>31.1.2024</t>
  </si>
  <si>
    <t>Hrubé mzdy vyplatené osobám (zamestnancom) vrátane odvodov zamestnávateľa; počet fyzických osôb: 0 HPP + 1 DPČ; obdobie: január 2024</t>
  </si>
  <si>
    <t>Quatar Airways</t>
  </si>
  <si>
    <t>30811597</t>
  </si>
  <si>
    <t>Austrian Airlines AG - organizačná zložka</t>
  </si>
  <si>
    <t>Hrubé mzdy vyplatené osobám (zamestnancom) vrátane odvodov zamestnávateľa; počet fyzických osôb: 3 HPP + 7 DPČ; obdobie: február 2024</t>
  </si>
  <si>
    <t>osoby 3, 5, 13, 14, 16, 17, 24, 44, 48, 49</t>
  </si>
  <si>
    <t>Hrubé mzdy vyplatené osobám (zamestnancom) vrátane odvodov zamestnávateľa; počet fyzických osôb: 3 HPP + 7 DPČ; obdobie: marec 2024</t>
  </si>
  <si>
    <t>Hrubé mzdy vyplatené osobám (zamestnancom) vrátane odvodov zamestnávateľa; počet fyzických osôb: 3 HPP + 7 DPČ; obdobie: apríl 2024</t>
  </si>
  <si>
    <t>Hrubé mzdy vyplatené osobám (zamestnancom) vrátane odvodov zamestnávateľa; počet fyzických osôb: 3 HPP + 7 DPČ; obdobie: máj 2024</t>
  </si>
  <si>
    <t>Hrubé mzdy vyplatené osobám (zamestnancom) vrátane odvodov zamestnávateľa; počet fyzických osôb: 3 HPP + 9 DPČ; obdobie: jún 2024</t>
  </si>
  <si>
    <t>osoby 3, 5, 13, 14, 16, 17, 24, 40, 41, 44, 48, 49</t>
  </si>
  <si>
    <t>Hrubé mzdy vyplatené osobám (zamestnancom) vrátane odvodov zamestnávateľa; počet fyzických osôb: 3 HPP + 7 DPČ; obdobie: júl 2024</t>
  </si>
  <si>
    <t>Hrubé mzdy vyplatené osobám (zamestnancom) vrátane odvodov zamestnávateľa; počet fyzických osôb: 3 HPP + 7 DPČ; obdobie: august 2024</t>
  </si>
  <si>
    <t>Hrubé mzdy vyplatené osobám (zamestnancom) vrátane odvodov zamestnávateľa; počet fyzických osôb: 3 HPP + 7 DPČ; obdobie: september 2024</t>
  </si>
  <si>
    <t>osoby 3, 5, 13, 14, 16-18, 24, 48, 49</t>
  </si>
  <si>
    <t>Hrubé mzdy vyplatené osobám (zamestnancom) vrátane odvodov zamestnávateľa; počet fyzických osôb: 2 HPP + 7 DPČ; obdobie: október 2024</t>
  </si>
  <si>
    <t>osoby 13, 14, 16, 17, 24, 44, 48</t>
  </si>
  <si>
    <t>Hrubé mzdy vyplatené osobám (zamestnancom) vrátane odvodov zamestnávateľa; počet fyzických osôb: 2 HPP + 7 DPČ; obdobie: november 2024</t>
  </si>
  <si>
    <t>osoby 13, 14, 16, 17, 24, 40, 52, 44, 48</t>
  </si>
  <si>
    <t>1.3.2024</t>
  </si>
  <si>
    <t>35897821</t>
  </si>
  <si>
    <t>pelicantravel.com s.r.o.</t>
  </si>
  <si>
    <t>R240197</t>
  </si>
  <si>
    <t>13.9.2024</t>
  </si>
  <si>
    <t>China Smash 2024</t>
  </si>
  <si>
    <t>Grman Milan</t>
  </si>
  <si>
    <t>15.11.2024</t>
  </si>
  <si>
    <t>50046586</t>
  </si>
  <si>
    <t>Dolphin Central Europe, s.r.o.</t>
  </si>
  <si>
    <t>400000100</t>
  </si>
  <si>
    <t>19.6.2024</t>
  </si>
  <si>
    <t>WTT Contende Mendoza 27.5.-2.6.2024 pobytové</t>
  </si>
  <si>
    <t>Federacion Argentína de Tenis de Mesa</t>
  </si>
  <si>
    <t>Hrubé mzdy vyplatené osobám (zamestnancom) vrátane odvodov zamestnávateľa; počet fyzických osôb: 3 HPP + 11 DPČ; obdobie: január 2024</t>
  </si>
  <si>
    <t>osoby 3, 5, 13, 14, 16, 17, 24, 40-42, 44, 48, 49, 51</t>
  </si>
  <si>
    <t>Hrubé mzdy vyplatené osobám (zamestnancom) vrátane odvodov zamestnávateľa; počet fyzických osôb: 4 HPP + 2 DPČ; obdobie: február 2024</t>
  </si>
  <si>
    <t>osoby 2, 7-8, 20, 35, 37</t>
  </si>
  <si>
    <t>Hrubé mzdy vyplatené osobám (zamestnancom) vrátane odvodov zamestnávateľa; počet fyzických osôb: 6 HPP + 2 DPČ; obdobie: marec 2024</t>
  </si>
  <si>
    <t>osoby 2, 7-8, 20, 35, 37, 50, 52</t>
  </si>
  <si>
    <t>Hrubé mzdy vyplatené osobám (zamestnancom) vrátane odvodov zamestnávateľa; počet fyzických osôb: 5 HPP + 2 DPČ; obdobie: apríl 2024</t>
  </si>
  <si>
    <t>osoby 2, 7-8, 20, 35, 37, 50</t>
  </si>
  <si>
    <t>Hrubé mzdy vyplatené osobám (zamestnancom) vrátane odvodov zamestnávateľa; počet fyzických osôb: 5 HPP + 2 DPČ; obdobie: máj 2024</t>
  </si>
  <si>
    <t>Hrubé mzdy vyplatené osobám (zamestnancom) vrátane odvodov zamestnávateľa; počet fyzických osôb: 5 HPP + 2 DPČ; obdobie: jún 2024</t>
  </si>
  <si>
    <t>Hrubé mzdy vyplatené osobám (zamestnancom) vrátane odvodov zamestnávateľa; počet fyzických osôb: 4 HPP + 2 DPČ; obdobie: júl 2024</t>
  </si>
  <si>
    <t>osoby 2, 7-8, 20, 35, 50</t>
  </si>
  <si>
    <t>Hrubé mzdy vyplatené osobám (zamestnancom) vrátane odvodov zamestnávateľa; počet fyzických osôb: 4 HPP + 2 DPČ; obdobie: august 2024</t>
  </si>
  <si>
    <t>Hrubé mzdy vyplatené osobám (zamestnancom) vrátane odvodov zamestnávateľa; počet fyzických osôb: 4 HPP + 2 DPČ; obdobie: september 2024</t>
  </si>
  <si>
    <t>Hrubé mzdy vyplatené osobám (zamestnancom) vrátane odvodov zamestnávateľa; počet fyzických osôb: 4 HPP + 2 DPČ; obdobie: október 2024</t>
  </si>
  <si>
    <t>osoby 2-3, 5-8, 20, 35, 37, 49</t>
  </si>
  <si>
    <t>Hrubé mzdy vyplatené osobám (zamestnancom) vrátane odvodov zamestnávateľa; počet fyzických osôb: 4 HPP + 2 DPČ; obdobie: november 2024</t>
  </si>
  <si>
    <t>20240013239</t>
  </si>
  <si>
    <t>21.2.2024</t>
  </si>
  <si>
    <t>rekonštrukcia miestnosti č.16</t>
  </si>
  <si>
    <t>35883103</t>
  </si>
  <si>
    <t>XLSK Nábytok s. r. o.</t>
  </si>
  <si>
    <t>ID240055</t>
  </si>
  <si>
    <t>27.3.2024</t>
  </si>
  <si>
    <t>WTT Linz EYE Osjek, VV, cestovne</t>
  </si>
  <si>
    <t>Kutiš Anton</t>
  </si>
  <si>
    <t>Hrubé mzdy vyplatené osobám (zamestnancom) vrátane odvodov zamestnávateľa; počet fyzických osôb: 4 HPP + 2 DPČ; obdobie: január 2024</t>
  </si>
  <si>
    <t>120240849</t>
  </si>
  <si>
    <t>1.11.2024</t>
  </si>
  <si>
    <t>Stolný tenis tenis do škôl športový materiál</t>
  </si>
  <si>
    <t>53993845</t>
  </si>
  <si>
    <t>Rovaa Professional, s. r. o.</t>
  </si>
  <si>
    <t>2</t>
  </si>
  <si>
    <t>2400008</t>
  </si>
  <si>
    <t>54829178</t>
  </si>
  <si>
    <t>Natália Grigelová</t>
  </si>
  <si>
    <t>20244083</t>
  </si>
  <si>
    <t>WTT YC Senec 30.10.-4.11.2024 kanelársk materiál</t>
  </si>
  <si>
    <t>11636653</t>
  </si>
  <si>
    <t>Ing. Pavol Regina - 'REGINA'</t>
  </si>
  <si>
    <t>926618146</t>
  </si>
  <si>
    <t>WTT YC Senec 30.10.-4.11.2024</t>
  </si>
  <si>
    <t>3924</t>
  </si>
  <si>
    <t>VT kadetiek Topoľčany 21.-25.10.2024</t>
  </si>
  <si>
    <t>31826415</t>
  </si>
  <si>
    <t>Športový klub stolného tenisu Topoľčany</t>
  </si>
  <si>
    <t>4024</t>
  </si>
  <si>
    <t>VT minikadetov Topoľčany 27.-30.10.2024</t>
  </si>
  <si>
    <t>20240029</t>
  </si>
  <si>
    <t>RCTM 10/2024 STC Bratislava</t>
  </si>
  <si>
    <t>42449057</t>
  </si>
  <si>
    <t>Stolnotenisové Centrum</t>
  </si>
  <si>
    <t>ID240286</t>
  </si>
  <si>
    <t>PK 10/2024 MŠK STO Krompachy</t>
  </si>
  <si>
    <t>42108012</t>
  </si>
  <si>
    <t>MŠK - STO Krompachy</t>
  </si>
  <si>
    <t>1024</t>
  </si>
  <si>
    <t>RCTM za ŠKST Topoľčany</t>
  </si>
  <si>
    <t>20240004</t>
  </si>
  <si>
    <t>RCTM stolnotenisové centrum 2/2024</t>
  </si>
  <si>
    <t>924</t>
  </si>
  <si>
    <t>VT kadetov 26.2.-1.3.2024 Topoľčany</t>
  </si>
  <si>
    <t>2400003</t>
  </si>
  <si>
    <t>1.5.2024</t>
  </si>
  <si>
    <t>NSTC M Nitra treningový partner 4/2024</t>
  </si>
  <si>
    <t>2624</t>
  </si>
  <si>
    <t>1.7.2024</t>
  </si>
  <si>
    <t>VT kadetiek Topoľčany 24.-28.6.2004</t>
  </si>
  <si>
    <t>ID240161</t>
  </si>
  <si>
    <t>2421001777</t>
  </si>
  <si>
    <t>10.10.2024</t>
  </si>
  <si>
    <t>WTT YC Senec 30.10.-5.11.2024 kancelarsky materiál</t>
  </si>
  <si>
    <t>36523496</t>
  </si>
  <si>
    <t>ARKA, a.s.</t>
  </si>
  <si>
    <t>42023</t>
  </si>
  <si>
    <t>10.4.2024</t>
  </si>
  <si>
    <t>VT 17.-21.4.2023 v košiciach</t>
  </si>
  <si>
    <t>35546581</t>
  </si>
  <si>
    <t>Stolnotenisový klub Lokomotíva Košice</t>
  </si>
  <si>
    <t>NSTCM Nitra 3/2024 odmena treningového partnera</t>
  </si>
  <si>
    <t>54871735</t>
  </si>
  <si>
    <t>Tibor Špánik</t>
  </si>
  <si>
    <t>20240007</t>
  </si>
  <si>
    <t>NSTCM Nitra 3/2024 odmena tareningového partnera</t>
  </si>
  <si>
    <t>50682563</t>
  </si>
  <si>
    <t>Marek Šimunek</t>
  </si>
  <si>
    <t>NSTCM Nitra odmena trenera 3/2024</t>
  </si>
  <si>
    <t>52718751</t>
  </si>
  <si>
    <t>Ingemar Peter</t>
  </si>
  <si>
    <t>32024</t>
  </si>
  <si>
    <t>RCTM 3/2024 STK Lokomotíva Košice</t>
  </si>
  <si>
    <t>2024001</t>
  </si>
  <si>
    <t>10.5.2024</t>
  </si>
  <si>
    <t>SpM MSK Čadca 13.4.2024 - 115 hračov</t>
  </si>
  <si>
    <t>632112</t>
  </si>
  <si>
    <t>MSK Čadca</t>
  </si>
  <si>
    <t>2024002</t>
  </si>
  <si>
    <t>MSR dorast 4.5.-5.5.2024 MSK Čadca</t>
  </si>
  <si>
    <t>R240082</t>
  </si>
  <si>
    <t>reprezentačný trener mladeže cestovné</t>
  </si>
  <si>
    <t>52943437</t>
  </si>
  <si>
    <t>Dalibor Jahoda</t>
  </si>
  <si>
    <t>20240009</t>
  </si>
  <si>
    <t>10.6.2024</t>
  </si>
  <si>
    <t>MSTCM Nitra odmena treningového partnera 5/2024</t>
  </si>
  <si>
    <t>20240006</t>
  </si>
  <si>
    <t>NSTCM Nitra odmena trenera 5/2024</t>
  </si>
  <si>
    <t>2400065</t>
  </si>
  <si>
    <t>10.7.2024</t>
  </si>
  <si>
    <t>RCTM 6/2024 - ŠKST Ružomberok</t>
  </si>
  <si>
    <t>31940919</t>
  </si>
  <si>
    <t>Športový klub stolného tenisu Ružomberok</t>
  </si>
  <si>
    <t>20240010</t>
  </si>
  <si>
    <t>NSTCM Nitra športové masáže 6/2024</t>
  </si>
  <si>
    <t>53869516</t>
  </si>
  <si>
    <t>Ján Gemmel</t>
  </si>
  <si>
    <t>112024</t>
  </si>
  <si>
    <t>RCTM 6/2024 - STK Lokomotíva Košice</t>
  </si>
  <si>
    <t>2724</t>
  </si>
  <si>
    <t>VT kadetiek Topoľčany 1.-5.7.2024</t>
  </si>
  <si>
    <t>2400004</t>
  </si>
  <si>
    <t>NSTCM Nitra treningový partner 6/2024</t>
  </si>
  <si>
    <t>NSTCM Nitra odmena treningvého partnera 6/2024</t>
  </si>
  <si>
    <t>NSTCM Nitra odmena treningového partnera 6/2024</t>
  </si>
  <si>
    <t>NSTCM Nitra odmena trenera 6/2024</t>
  </si>
  <si>
    <t>2400067</t>
  </si>
  <si>
    <t>VT kadetov ŠKST Ružomberok 1.-5.7.2024</t>
  </si>
  <si>
    <t>ID240184</t>
  </si>
  <si>
    <t>PK STO Krompachy 4/2024</t>
  </si>
  <si>
    <t>ID240185</t>
  </si>
  <si>
    <t>PK STO Krompachy 5/2024</t>
  </si>
  <si>
    <t>ID240186</t>
  </si>
  <si>
    <t>PK STO Krompachy 6/2024</t>
  </si>
  <si>
    <t>ID240189</t>
  </si>
  <si>
    <t>VK STK ZŠ na Bielenisku Pezinok 4-6/2024</t>
  </si>
  <si>
    <t>30849675</t>
  </si>
  <si>
    <t>Stolnotenisový klub ZŠ Na Bielenisku Pezinok</t>
  </si>
  <si>
    <t>ID240191</t>
  </si>
  <si>
    <t>VK KST Raksit 4-6/2024</t>
  </si>
  <si>
    <t>42371376</t>
  </si>
  <si>
    <t>Klub stolného tenisu RAKSIT</t>
  </si>
  <si>
    <t>2400086</t>
  </si>
  <si>
    <t>10.9.2024</t>
  </si>
  <si>
    <t>RCTM 8/2024, ŠKST Ružombek</t>
  </si>
  <si>
    <t>3324</t>
  </si>
  <si>
    <t>RCTM 8/2024 ŠKST Topoľčany</t>
  </si>
  <si>
    <t>2400107</t>
  </si>
  <si>
    <t>11.11.2024</t>
  </si>
  <si>
    <t>RCTM 10/2024</t>
  </si>
  <si>
    <t>202403</t>
  </si>
  <si>
    <t>NSTCM Nitra odmena treningového partnera 10/2024</t>
  </si>
  <si>
    <t>56341482</t>
  </si>
  <si>
    <t>Mnika Uríková</t>
  </si>
  <si>
    <t>22024</t>
  </si>
  <si>
    <t>11.3.2024</t>
  </si>
  <si>
    <t>RCTM za 1-2/2024 STK Lokomotíva Košice</t>
  </si>
  <si>
    <t>10240002</t>
  </si>
  <si>
    <t>SpM 9.3.2024 - TJ Slávia TU Zvolen</t>
  </si>
  <si>
    <t>592757</t>
  </si>
  <si>
    <t>Telovýchovná jednota Slávia Technická univerzita Zvolen</t>
  </si>
  <si>
    <t>13</t>
  </si>
  <si>
    <t>NSTCM Nitra 2/2024 stravovanie</t>
  </si>
  <si>
    <t>161365</t>
  </si>
  <si>
    <t>Spojená škola, školska jedálen</t>
  </si>
  <si>
    <t>NSTCM Nitra 2/2024 ubytovanie</t>
  </si>
  <si>
    <t>48</t>
  </si>
  <si>
    <t>NSTCM Nitra 2/2024 stravovanie, ubytovanie, regenerácia</t>
  </si>
  <si>
    <t>2024085</t>
  </si>
  <si>
    <t>11.5.2024</t>
  </si>
  <si>
    <t>mstcm nITRA POťAHY</t>
  </si>
  <si>
    <t>30000351</t>
  </si>
  <si>
    <t>Robert Ferda ROTO CENTRUM</t>
  </si>
  <si>
    <t>R240095</t>
  </si>
  <si>
    <t>výcvikový tábor</t>
  </si>
  <si>
    <t>Basco</t>
  </si>
  <si>
    <t>R240099</t>
  </si>
  <si>
    <t>2400089</t>
  </si>
  <si>
    <t>11.9.2024</t>
  </si>
  <si>
    <t>SpM 8.9.2024 ŠKST Ružomberok 69 + 119 hračov</t>
  </si>
  <si>
    <t>1020240001</t>
  </si>
  <si>
    <t>12.2.2024</t>
  </si>
  <si>
    <t>Sústredenie 1/2024</t>
  </si>
  <si>
    <t>36111597</t>
  </si>
  <si>
    <t>Športový klub pri Športovom osemročnom gymnáziu Nitra</t>
  </si>
  <si>
    <t>20240002</t>
  </si>
  <si>
    <t>NSTC M Nitra športové masáže 1/2024</t>
  </si>
  <si>
    <t>724</t>
  </si>
  <si>
    <t>VT kadetiek 4.2.-8.2.2024 Topoľčany</t>
  </si>
  <si>
    <t>124</t>
  </si>
  <si>
    <t>SpM KSTZ Trnava 13.1.2024 - 90 hráčov</t>
  </si>
  <si>
    <t>36081809</t>
  </si>
  <si>
    <t>Krajský stolnotenisový zväz Trnava</t>
  </si>
  <si>
    <t>2024008</t>
  </si>
  <si>
    <t>SpM ŠKSP BA 10.2.2024 - 125 hráčov</t>
  </si>
  <si>
    <t>36664782</t>
  </si>
  <si>
    <t>ŠKST Bratislava, s.r.o.</t>
  </si>
  <si>
    <t>R240098</t>
  </si>
  <si>
    <t>12.5.2024</t>
  </si>
  <si>
    <t>MSR starší žiaci</t>
  </si>
  <si>
    <t>Čelko Róbert</t>
  </si>
  <si>
    <t>240604</t>
  </si>
  <si>
    <t>12.6.2024</t>
  </si>
  <si>
    <t>MSR staršieho žiactva 11.-12.5.2024 livestream</t>
  </si>
  <si>
    <t>35924641</t>
  </si>
  <si>
    <t>VIDEO AKTUAL, spol. s r.o.</t>
  </si>
  <si>
    <t>43</t>
  </si>
  <si>
    <t>NSTCM Nitra 5/2024 stravovanie</t>
  </si>
  <si>
    <t>44</t>
  </si>
  <si>
    <t>NSTCM Nitra 5/2024 ubytovanie</t>
  </si>
  <si>
    <t>161</t>
  </si>
  <si>
    <t>NSTCM Nitra 5/2024 strava, regeneracia, prenajo,</t>
  </si>
  <si>
    <t>1020240012</t>
  </si>
  <si>
    <t>13.11.2024</t>
  </si>
  <si>
    <t>Sústredenie 10/2024</t>
  </si>
  <si>
    <t>80</t>
  </si>
  <si>
    <t>NSTCM Nitra stravovanie 10/2024</t>
  </si>
  <si>
    <t>81</t>
  </si>
  <si>
    <t>NSTCM Nitra ubytovanie 10/2024</t>
  </si>
  <si>
    <t>348</t>
  </si>
  <si>
    <t>NSTCM Nitra strava, regenerac, prenajo 10/2024</t>
  </si>
  <si>
    <t>20240011</t>
  </si>
  <si>
    <t>20240014</t>
  </si>
  <si>
    <t>NSTCM Nitra odmena trenera 10/2024</t>
  </si>
  <si>
    <t>12024</t>
  </si>
  <si>
    <t>13.2.2024</t>
  </si>
  <si>
    <t>SpM Bošany 27.1.024</t>
  </si>
  <si>
    <t>36123226</t>
  </si>
  <si>
    <t>Športový klub stolného tenisu Bošany</t>
  </si>
  <si>
    <t>2400016</t>
  </si>
  <si>
    <t>RCTM ŠKST Ružomberok 1/2024</t>
  </si>
  <si>
    <t>20241</t>
  </si>
  <si>
    <t>13.5.2024</t>
  </si>
  <si>
    <t>MSR družstiev mkadší žiaci 8.5.2024</t>
  </si>
  <si>
    <t>60</t>
  </si>
  <si>
    <t>NSTCM Nitra stravovanie 8/2024</t>
  </si>
  <si>
    <t>61</t>
  </si>
  <si>
    <t>NSTCm Nitra ubytovanie 8/2024</t>
  </si>
  <si>
    <t>243</t>
  </si>
  <si>
    <t>NSTCM Nitra 8/2024 strava, regenerácia, prenajom</t>
  </si>
  <si>
    <t>20240003</t>
  </si>
  <si>
    <t>14.3.2024</t>
  </si>
  <si>
    <t>NSTCM Nitra športové masáže 2/2024</t>
  </si>
  <si>
    <t>ID240044</t>
  </si>
  <si>
    <t>nájomné za byt</t>
  </si>
  <si>
    <t>Bojdová Zlatica</t>
  </si>
  <si>
    <t>ID240047</t>
  </si>
  <si>
    <t>sústreddnie kadetiek</t>
  </si>
  <si>
    <t>Kačani Miroslav</t>
  </si>
  <si>
    <t>3024</t>
  </si>
  <si>
    <t>14.8.2024</t>
  </si>
  <si>
    <t>Vt kadetiel Topoľčany 5.-.8.2024</t>
  </si>
  <si>
    <t>2400076</t>
  </si>
  <si>
    <t>RCTM za 7/2024 ŠKST Ružomberok</t>
  </si>
  <si>
    <t>42024</t>
  </si>
  <si>
    <t>PK 4-6/2024 STO Valaliky</t>
  </si>
  <si>
    <t>17150493</t>
  </si>
  <si>
    <t>Stolnotenisový oddiel Valaliky</t>
  </si>
  <si>
    <t>122024</t>
  </si>
  <si>
    <t>RCTM za 7/2024, STK Lokomotíva KE</t>
  </si>
  <si>
    <t>202405</t>
  </si>
  <si>
    <t>WTT YC Senec 30.10.-5.11.2024 reklamné predmety</t>
  </si>
  <si>
    <t>36579157</t>
  </si>
  <si>
    <t>DRIEŇ, spol. s r.o.</t>
  </si>
  <si>
    <t>ID240220</t>
  </si>
  <si>
    <t>NSTCM Nitra</t>
  </si>
  <si>
    <t>32760752</t>
  </si>
  <si>
    <t>Roman Grigel</t>
  </si>
  <si>
    <t>69</t>
  </si>
  <si>
    <t>15.10.2024</t>
  </si>
  <si>
    <t>NSTCM Nitra stravovanie 9/2024</t>
  </si>
  <si>
    <t>70</t>
  </si>
  <si>
    <t>NSTCM Nitra ubytovanie 9/2024</t>
  </si>
  <si>
    <t>281</t>
  </si>
  <si>
    <t>NSTCM Nitra strava, regenracia, renajom 9/2024</t>
  </si>
  <si>
    <t>202402</t>
  </si>
  <si>
    <t>NSTCM Nitra odmena treningového partnera 6-9/2024</t>
  </si>
  <si>
    <t>62024</t>
  </si>
  <si>
    <t>SpM 9.11.2024 Valaliky 52+46 hračov</t>
  </si>
  <si>
    <t>20240086</t>
  </si>
  <si>
    <t>WTT YC Senec 30.10.-4.11.2024 preprava hračov</t>
  </si>
  <si>
    <t>50703137</t>
  </si>
  <si>
    <t>KaPaFi s. r. o.</t>
  </si>
  <si>
    <t>100522024</t>
  </si>
  <si>
    <t>WTT YC senec 30.10.-4.11.2024 preprava</t>
  </si>
  <si>
    <t>47392215</t>
  </si>
  <si>
    <t>ADIŠ s. r. o.</t>
  </si>
  <si>
    <t>32451793</t>
  </si>
  <si>
    <t>WTT YC Senec 30.10.-4.11.2024 ubytovanie rozhodcov</t>
  </si>
  <si>
    <t>54554209</t>
  </si>
  <si>
    <t>SE Property s. r. o.</t>
  </si>
  <si>
    <t>202405290</t>
  </si>
  <si>
    <t>WTT YC Senec 30.10.-4.11.2024 prenajom konštrukcie</t>
  </si>
  <si>
    <t>32190026</t>
  </si>
  <si>
    <t>Júlia Bohrnová - KB shop</t>
  </si>
  <si>
    <t>15.4.2024</t>
  </si>
  <si>
    <t>NSTCM NItra - športové masáže</t>
  </si>
  <si>
    <t>202400074</t>
  </si>
  <si>
    <t>Selection Camp Havirov 24.-31.3.2024 pobytové</t>
  </si>
  <si>
    <t>18055991</t>
  </si>
  <si>
    <t>SKST Baník Havirov z.s.</t>
  </si>
  <si>
    <t>1524</t>
  </si>
  <si>
    <t>RCTM 3/2024 ŠKST Topoľčany</t>
  </si>
  <si>
    <t>ID240104</t>
  </si>
  <si>
    <t>15.5.2024</t>
  </si>
  <si>
    <t>nájom 10. splátka</t>
  </si>
  <si>
    <t>R240100</t>
  </si>
  <si>
    <t>reprezentačný trener mladeže</t>
  </si>
  <si>
    <t>224</t>
  </si>
  <si>
    <t>16.1.2024</t>
  </si>
  <si>
    <t>Vt kadetiek 5.-9.1.2024 v TO</t>
  </si>
  <si>
    <t>R240004</t>
  </si>
  <si>
    <t>10240012</t>
  </si>
  <si>
    <t>16.10.2024</t>
  </si>
  <si>
    <t>SpM 14.9.2024. mladšíbžiaci - 89 hráčov</t>
  </si>
  <si>
    <t>20241203</t>
  </si>
  <si>
    <t>NSTCM Nitra poťahy</t>
  </si>
  <si>
    <t>50311638</t>
  </si>
  <si>
    <t>FUNSTAR SLOVAKIA s.r.o.</t>
  </si>
  <si>
    <t>2024004</t>
  </si>
  <si>
    <t>VK 5-9/2024 MSK Čadca</t>
  </si>
  <si>
    <t>R240230</t>
  </si>
  <si>
    <t>reprezentačný trener mládež</t>
  </si>
  <si>
    <t>16.2.2024</t>
  </si>
  <si>
    <t>NSTC M Nitra 1/24 stravovanie</t>
  </si>
  <si>
    <t>4</t>
  </si>
  <si>
    <t>NSTCM Nitra 1/24 ubytovanie</t>
  </si>
  <si>
    <t>23</t>
  </si>
  <si>
    <t>NSTCM Nitra 1/24 stravovanie, regeneracia, ubytovanie</t>
  </si>
  <si>
    <t>ID240041</t>
  </si>
  <si>
    <t>sústredenie kadetiek</t>
  </si>
  <si>
    <t>22023</t>
  </si>
  <si>
    <t>16.4.2024</t>
  </si>
  <si>
    <t>PK 3/2024 STO Valaliky</t>
  </si>
  <si>
    <t>R240198</t>
  </si>
  <si>
    <t>16.9.2024</t>
  </si>
  <si>
    <t>ID240080</t>
  </si>
  <si>
    <t>17.4.2024</t>
  </si>
  <si>
    <t>VK 1-3/2024 STK FUNSTAR Topoľčany</t>
  </si>
  <si>
    <t>53178114</t>
  </si>
  <si>
    <t>Stolnotenisový klub FUNSTAR Topoľčany, o. z.</t>
  </si>
  <si>
    <t>ID240081</t>
  </si>
  <si>
    <t>najomne 9. splatka</t>
  </si>
  <si>
    <t>ID240084</t>
  </si>
  <si>
    <t>PK 3/2024 STO Krompachy</t>
  </si>
  <si>
    <t>1020240006</t>
  </si>
  <si>
    <t>17.7.2024</t>
  </si>
  <si>
    <t>Sústredenie 4/2024 Š ŠOG Nitra</t>
  </si>
  <si>
    <t>1020240007</t>
  </si>
  <si>
    <t xml:space="preserve">Sústredenie 5/2024 ŠK ŠOG Nitra </t>
  </si>
  <si>
    <t>2024033</t>
  </si>
  <si>
    <t>Zdravotná starostilivosť 6/2024</t>
  </si>
  <si>
    <t>35870281</t>
  </si>
  <si>
    <t>SPORTMED, s.r.o.</t>
  </si>
  <si>
    <t>53</t>
  </si>
  <si>
    <t>NSTCM Nitra stravovanie 6/2024</t>
  </si>
  <si>
    <t>54</t>
  </si>
  <si>
    <t>NSTCM Nitra ubytovanie 6/2024</t>
  </si>
  <si>
    <t>213</t>
  </si>
  <si>
    <t>NSTCM Nitra strava, regeneracia, prenajom 6/2024</t>
  </si>
  <si>
    <t>2824</t>
  </si>
  <si>
    <t>RCTM ŠKST Topolčany</t>
  </si>
  <si>
    <t>2421001821</t>
  </si>
  <si>
    <t>18.10.2024</t>
  </si>
  <si>
    <t>WTT YC Senec 31.10.-5.11.2024 kancelársky materiál</t>
  </si>
  <si>
    <t>20241634</t>
  </si>
  <si>
    <t>NSTCM Nitra psychologická príprava 5/2024</t>
  </si>
  <si>
    <t>47898151</t>
  </si>
  <si>
    <t>Peter Kuračka</t>
  </si>
  <si>
    <t>20241635</t>
  </si>
  <si>
    <t>NSTCM Nitra psychologická príprava 6/2024</t>
  </si>
  <si>
    <t>20241636</t>
  </si>
  <si>
    <t>NSTCM Nitra psychologická príprava 7/2024</t>
  </si>
  <si>
    <t>20241637</t>
  </si>
  <si>
    <t>NSTCM Nintra psychologická príprava 8/2024</t>
  </si>
  <si>
    <t>20241638</t>
  </si>
  <si>
    <t>NSTCM Nitra psychologická príprava 9/2024</t>
  </si>
  <si>
    <t>3824</t>
  </si>
  <si>
    <t>VT minikadetov Topoľčany 7-11.10.2024</t>
  </si>
  <si>
    <t>1224</t>
  </si>
  <si>
    <t>18.3.2024</t>
  </si>
  <si>
    <t>VT kadetiek Topoľčany 10.-14.3.2024</t>
  </si>
  <si>
    <t>3424</t>
  </si>
  <si>
    <t>18.9.2024</t>
  </si>
  <si>
    <t>VT kadetiek 9.9.-13.9.2024 Topoľčany</t>
  </si>
  <si>
    <t>2400090</t>
  </si>
  <si>
    <t>kontrolný turnaj kadetov 10.-11.9.2024 Ružomberok</t>
  </si>
  <si>
    <t>SpM 14.9.2024 Poproč - 65 hráčov</t>
  </si>
  <si>
    <t>35547651</t>
  </si>
  <si>
    <t>Stolnotenisový športový klub Poproč</t>
  </si>
  <si>
    <t>20240140</t>
  </si>
  <si>
    <t>19.1.2024</t>
  </si>
  <si>
    <t>NSTC M Nitra športový materiál</t>
  </si>
  <si>
    <t>824</t>
  </si>
  <si>
    <t>19.2.2024</t>
  </si>
  <si>
    <t>VT kadetiek Topoľčany 11.-15.2.2024</t>
  </si>
  <si>
    <t>20240008</t>
  </si>
  <si>
    <t>2400057</t>
  </si>
  <si>
    <t>RCTM ŠKST Ružomberok</t>
  </si>
  <si>
    <t>20240179</t>
  </si>
  <si>
    <t>MSR družstiev dorasteniek 8.6.2024</t>
  </si>
  <si>
    <t>1314400081</t>
  </si>
  <si>
    <t>MSR družstiev dorastencov 8.6.2024</t>
  </si>
  <si>
    <t>35994061</t>
  </si>
  <si>
    <t>Mestské kultúrno-športové stredisko</t>
  </si>
  <si>
    <t>2324</t>
  </si>
  <si>
    <t>RCTM 5/2024 ŠKST Topoľčany</t>
  </si>
  <si>
    <t>NSTCM Nitra odmena treningového partnera 5/2024</t>
  </si>
  <si>
    <t>2424</t>
  </si>
  <si>
    <t>Vt kadetiek Topoľčany9.-13.6.2024</t>
  </si>
  <si>
    <t>20242</t>
  </si>
  <si>
    <t>MSR družstiev st. žiačok Bošany 15.6.2024</t>
  </si>
  <si>
    <t>102024</t>
  </si>
  <si>
    <t>Výcvikový tíbor Paríž 5.-15.3.2024</t>
  </si>
  <si>
    <t>ASS Club Pongiste Caudresefen</t>
  </si>
  <si>
    <t>2024035</t>
  </si>
  <si>
    <t>MSR staršieho žiactva 11.-12.5.2024 strava</t>
  </si>
  <si>
    <t>46214381</t>
  </si>
  <si>
    <t>MATIS s. r. o.</t>
  </si>
  <si>
    <t>MSR ružstiev staších žiakov 15.6.2024 Poproč</t>
  </si>
  <si>
    <t>ID240145</t>
  </si>
  <si>
    <t>R240119</t>
  </si>
  <si>
    <t>stolný tenis do škôl</t>
  </si>
  <si>
    <t>Perháčová Zuzana Ing.</t>
  </si>
  <si>
    <t>19.8.2024</t>
  </si>
  <si>
    <t>NSTCM Nitra odmena treningového partnera 7/2024</t>
  </si>
  <si>
    <t>20240027</t>
  </si>
  <si>
    <t>2.10.2024</t>
  </si>
  <si>
    <t>RCTM 9/2024, stolnotenisové centrum</t>
  </si>
  <si>
    <t>ID240262</t>
  </si>
  <si>
    <t>Rindoš</t>
  </si>
  <si>
    <t>20240005</t>
  </si>
  <si>
    <t>2.3.2024</t>
  </si>
  <si>
    <t>NSTC Nitra odmena treningového partnera 2/2024</t>
  </si>
  <si>
    <t>NSTCM Nitra odmena trenera 2/2024</t>
  </si>
  <si>
    <t>1324</t>
  </si>
  <si>
    <t>2.4.2024</t>
  </si>
  <si>
    <t>VT kadetiek Topoľčaby 24.3.-28.3.2024</t>
  </si>
  <si>
    <t>120240364</t>
  </si>
  <si>
    <t>2.5.2024</t>
  </si>
  <si>
    <t>Superfinále školského športu - športový materiál</t>
  </si>
  <si>
    <t>1020240005</t>
  </si>
  <si>
    <t>2.8.2024</t>
  </si>
  <si>
    <t>ústredenie 6/2024</t>
  </si>
  <si>
    <t>1020240008</t>
  </si>
  <si>
    <t>Sústredenie 7/2024</t>
  </si>
  <si>
    <t>2400005</t>
  </si>
  <si>
    <t>NSTCM Nitra treningový partner 7/2024</t>
  </si>
  <si>
    <t>1020240004</t>
  </si>
  <si>
    <t>VK 1-6/2024 ŠK pri ŠOG Nitra</t>
  </si>
  <si>
    <t>R240014</t>
  </si>
  <si>
    <t>20.2.2024</t>
  </si>
  <si>
    <t>reprezentačný trener mladeže Jahoda</t>
  </si>
  <si>
    <t>20.3.2024</t>
  </si>
  <si>
    <t>SpM Vojčice 9.3.2024 - 81 hračov</t>
  </si>
  <si>
    <t>ŠKST Sokol Vojčice</t>
  </si>
  <si>
    <t>VK ŠKST Bošany 1,2/2024</t>
  </si>
  <si>
    <t>ID240048</t>
  </si>
  <si>
    <t>PK STK Kalinovo príspevok 1/2024</t>
  </si>
  <si>
    <t>53441109</t>
  </si>
  <si>
    <t>Stolnotenisový klub Kalinovo</t>
  </si>
  <si>
    <t>ID240049</t>
  </si>
  <si>
    <t>PK STK Kalinovo poskytnutie príspevku 2/2024</t>
  </si>
  <si>
    <t>33</t>
  </si>
  <si>
    <t>20.5.2024</t>
  </si>
  <si>
    <t>NSTCM Nitra strava 4/2024</t>
  </si>
  <si>
    <t>34</t>
  </si>
  <si>
    <t>NSTC Nitra ubytovanie 4/2024</t>
  </si>
  <si>
    <t>122</t>
  </si>
  <si>
    <t>NSTCM Nitra strava, regeneracia, prenajom 4/2024</t>
  </si>
  <si>
    <t>2124</t>
  </si>
  <si>
    <t>KT kadetky Topoľčany 18.-19.5.2024</t>
  </si>
  <si>
    <t>2024</t>
  </si>
  <si>
    <t>Vt kadetiek Topoľčany 13.-17.5.2024</t>
  </si>
  <si>
    <t>2024095</t>
  </si>
  <si>
    <t>ID240109</t>
  </si>
  <si>
    <t>Majstrovstvá SR staršie žiactvo</t>
  </si>
  <si>
    <t>Matúš Deviatka</t>
  </si>
  <si>
    <t>ID240110</t>
  </si>
  <si>
    <t>Kačániová Ema</t>
  </si>
  <si>
    <t>ID240111</t>
  </si>
  <si>
    <t>R240078</t>
  </si>
  <si>
    <t>R240079</t>
  </si>
  <si>
    <t>WTT Youth Contender Senec 2024 priprava turnaja</t>
  </si>
  <si>
    <t>Hamran Anton</t>
  </si>
  <si>
    <t>R240158</t>
  </si>
  <si>
    <t>20.8.2024</t>
  </si>
  <si>
    <t>reprezentačný trener môadeže WTT Almaty</t>
  </si>
  <si>
    <t>1020240011</t>
  </si>
  <si>
    <t>21.10.2024</t>
  </si>
  <si>
    <t>VK 1-9/2024 Š ŠOG Nitra</t>
  </si>
  <si>
    <t>ID240279</t>
  </si>
  <si>
    <t>reprezentačný trener mládeže</t>
  </si>
  <si>
    <t>41776992</t>
  </si>
  <si>
    <t>Ing. Anton Kutiš</t>
  </si>
  <si>
    <t>12401424</t>
  </si>
  <si>
    <t>NSTCM Nitra športový materiál</t>
  </si>
  <si>
    <t>31435335</t>
  </si>
  <si>
    <t>DALI s.r.o.</t>
  </si>
  <si>
    <t>ID240021</t>
  </si>
  <si>
    <t>12403256</t>
  </si>
  <si>
    <t>21.5.2024</t>
  </si>
  <si>
    <t>WTT YC Senec 30.10.-5.11.2024 lopty</t>
  </si>
  <si>
    <t>24800001</t>
  </si>
  <si>
    <t>SpM 13.4.2024 BSTZ 54 hračov</t>
  </si>
  <si>
    <t>42138264</t>
  </si>
  <si>
    <t>Bratislavský stolnotenisový zväz</t>
  </si>
  <si>
    <t>2024003</t>
  </si>
  <si>
    <t>21.8.2024</t>
  </si>
  <si>
    <t>VK 4/2024 MSK Čadca</t>
  </si>
  <si>
    <t>R240161</t>
  </si>
  <si>
    <t>Palušek Ľubomír</t>
  </si>
  <si>
    <t>2400026</t>
  </si>
  <si>
    <t>22.3.2024</t>
  </si>
  <si>
    <t>SpM Ružomberok 10.2.2024 - 53 hráčov</t>
  </si>
  <si>
    <t>R240048</t>
  </si>
  <si>
    <t>22.4.2024</t>
  </si>
  <si>
    <t>MSR mladeže, ceny pre víťazov</t>
  </si>
  <si>
    <t>36023701</t>
  </si>
  <si>
    <t>EURO, s.r.o.</t>
  </si>
  <si>
    <t>ID240090</t>
  </si>
  <si>
    <t>PK 3/2024 STK Kalinovo</t>
  </si>
  <si>
    <t>ID240091</t>
  </si>
  <si>
    <t>VK 1-3/2024 KST RAKSIT</t>
  </si>
  <si>
    <t>2024000028</t>
  </si>
  <si>
    <t>22.8.2024</t>
  </si>
  <si>
    <t>Sústredenie NSTC BA 13.16.8.2024 ubytovanie</t>
  </si>
  <si>
    <t>35797118</t>
  </si>
  <si>
    <t>MAXIM 2001, s.r.o.</t>
  </si>
  <si>
    <t>120240827</t>
  </si>
  <si>
    <t>23.10.2024</t>
  </si>
  <si>
    <t>NSTCM Nitra športový materiál poťahy</t>
  </si>
  <si>
    <t>2400017</t>
  </si>
  <si>
    <t>23.2.2024</t>
  </si>
  <si>
    <t>VT kadetov Ružomberok 12.-16.2.2024</t>
  </si>
  <si>
    <t>ID240033</t>
  </si>
  <si>
    <t>20240440</t>
  </si>
  <si>
    <t>23.7.2024</t>
  </si>
  <si>
    <t>WTT YC Senec 30.10.-5.11.2024 usporiadateľský poplatok</t>
  </si>
  <si>
    <t>WTT Singapore Amash Pte</t>
  </si>
  <si>
    <t>324</t>
  </si>
  <si>
    <t>24.1.2024</t>
  </si>
  <si>
    <t>VT kadetov 15.-19.1.2024 v Topoľčanoch</t>
  </si>
  <si>
    <t>ID240009</t>
  </si>
  <si>
    <t>ID240283</t>
  </si>
  <si>
    <t>24.10.2024</t>
  </si>
  <si>
    <t>poistenie WTT YC Senec</t>
  </si>
  <si>
    <t>00151700</t>
  </si>
  <si>
    <t>Allianz - Slovenská poisťovňa, a.s.</t>
  </si>
  <si>
    <t>ID240063</t>
  </si>
  <si>
    <t>24.3.2024</t>
  </si>
  <si>
    <t>Reprezentačný tábor mladeže</t>
  </si>
  <si>
    <t>1624</t>
  </si>
  <si>
    <t>24.4.2024</t>
  </si>
  <si>
    <t>VT kadetiek Topoľčany 14.-18.2024</t>
  </si>
  <si>
    <t>ID240203</t>
  </si>
  <si>
    <t>24.7.2024</t>
  </si>
  <si>
    <t>PK Kalinov 6/2024</t>
  </si>
  <si>
    <t>R240236</t>
  </si>
  <si>
    <t>25.10.2024</t>
  </si>
  <si>
    <t>reprezentačný trener mladeže ETRU Plzeň</t>
  </si>
  <si>
    <t>4224</t>
  </si>
  <si>
    <t>25.11.2024</t>
  </si>
  <si>
    <t>VT kadetiek Topoľčany 11.-15.11.2024</t>
  </si>
  <si>
    <t>4324</t>
  </si>
  <si>
    <t>VT kadetiek Topoľčany 17.-21.11.2024</t>
  </si>
  <si>
    <t>2024350545</t>
  </si>
  <si>
    <t>WTT YC Senec 30.10.-4.11.2024 prenajom haly</t>
  </si>
  <si>
    <t>31341977</t>
  </si>
  <si>
    <t>TRANSPETROL, a.s.</t>
  </si>
  <si>
    <t>20240015</t>
  </si>
  <si>
    <t>WTT YC Senec 30.10.-4.11.2024 športové poháre</t>
  </si>
  <si>
    <t>241105</t>
  </si>
  <si>
    <t>WTT YC Senec 30.10.4.11.2024 ozvučenie</t>
  </si>
  <si>
    <t>ID240060</t>
  </si>
  <si>
    <t>25.3.2024</t>
  </si>
  <si>
    <t>PK STO Krompachy 1/2024</t>
  </si>
  <si>
    <t>ID240061</t>
  </si>
  <si>
    <t>PK STO Krompachy 2/2024</t>
  </si>
  <si>
    <t>20240401</t>
  </si>
  <si>
    <t>25.4.2024</t>
  </si>
  <si>
    <t>SpM 1. PPC Fortuna Dukla Kežmarok 7.4.2024 - 88 hračov</t>
  </si>
  <si>
    <t>42035562</t>
  </si>
  <si>
    <t>1. Ping-pong club FORTUNA - Dukla KEŽMAROK</t>
  </si>
  <si>
    <t>1724</t>
  </si>
  <si>
    <t>VT kadetiek Topoľčany 21.-25.4.2024</t>
  </si>
  <si>
    <t>1020240009</t>
  </si>
  <si>
    <t>25.9.2024</t>
  </si>
  <si>
    <t>Sústredenie 8/2024 ŠK SOG Nitra</t>
  </si>
  <si>
    <t>2400091</t>
  </si>
  <si>
    <t>VT kasetov 16.-20.9.2024 Ružomberok</t>
  </si>
  <si>
    <t>SpM 21.-.2024 Bošany 47 hráčov</t>
  </si>
  <si>
    <t>3524</t>
  </si>
  <si>
    <t>VT kadetiek 16.-20.9.2024 Topoľčany</t>
  </si>
  <si>
    <t>7002413452</t>
  </si>
  <si>
    <t>WTT YC Senec 30.10.-5.11.2024 šnúrky na visačky</t>
  </si>
  <si>
    <t>31565531</t>
  </si>
  <si>
    <t>IMI Trade</t>
  </si>
  <si>
    <t>ID240254</t>
  </si>
  <si>
    <t>2024013</t>
  </si>
  <si>
    <t>26.2.2024</t>
  </si>
  <si>
    <t>SpM ŠKST BA 24.2.2024 - 110 hračov</t>
  </si>
  <si>
    <t>ID240028</t>
  </si>
  <si>
    <t>2524</t>
  </si>
  <si>
    <t>26.6.2024</t>
  </si>
  <si>
    <t>VT kadetiek Topoľčany 16.-20.6.2024</t>
  </si>
  <si>
    <t>20240018</t>
  </si>
  <si>
    <t>RCTM 4/2024 STC ŠKST Bratislava</t>
  </si>
  <si>
    <t>20240019</t>
  </si>
  <si>
    <t>RCTM 5/2024 STC ŠKST Bratislava</t>
  </si>
  <si>
    <t>R240129</t>
  </si>
  <si>
    <t>ID240257</t>
  </si>
  <si>
    <t>26.9.2024</t>
  </si>
  <si>
    <t>1020245614</t>
  </si>
  <si>
    <t>27.11.2024</t>
  </si>
  <si>
    <t>WTT YC Senec 30.10.-4.11.2024 reklamné banery</t>
  </si>
  <si>
    <t>35736534</t>
  </si>
  <si>
    <t>Bittner print s.r.o.</t>
  </si>
  <si>
    <t>ID240057</t>
  </si>
  <si>
    <t>SPM Valaliky</t>
  </si>
  <si>
    <t>34318771</t>
  </si>
  <si>
    <t>Zuzana Grigelová</t>
  </si>
  <si>
    <t>24800003</t>
  </si>
  <si>
    <t>27.9.2024</t>
  </si>
  <si>
    <t>SpM 21.-.2024 BSTZ - 67 hračov</t>
  </si>
  <si>
    <t>ID240261</t>
  </si>
  <si>
    <t>PK 8/2024, STK Kalinovo</t>
  </si>
  <si>
    <t>2024020</t>
  </si>
  <si>
    <t>28.10.2024</t>
  </si>
  <si>
    <t>WTT YC Senec 30.10.-5.11.2024 grafické práce</t>
  </si>
  <si>
    <t>50349007</t>
  </si>
  <si>
    <t>GABRIELLI s. r. o.</t>
  </si>
  <si>
    <t>2024171</t>
  </si>
  <si>
    <t>R240248</t>
  </si>
  <si>
    <t>28.11.2024</t>
  </si>
  <si>
    <t>WTT Youth Contender Senec</t>
  </si>
  <si>
    <t>20243</t>
  </si>
  <si>
    <t>28.8.2024</t>
  </si>
  <si>
    <t>VK 7/2024 ŠKST Bošany</t>
  </si>
  <si>
    <t>3124</t>
  </si>
  <si>
    <t>VT minikadetov 18.-21.8.2024 Topoľčany</t>
  </si>
  <si>
    <t>20241525</t>
  </si>
  <si>
    <t>NSTCM Nitra psychologická príprava 1/2024</t>
  </si>
  <si>
    <t>20241526</t>
  </si>
  <si>
    <t>NSTCM Nitra psychologická príprava 2/2024</t>
  </si>
  <si>
    <t>20241527</t>
  </si>
  <si>
    <t>NSTCM Nitra psychologocká príprava 3/2024</t>
  </si>
  <si>
    <t>20241528</t>
  </si>
  <si>
    <t>NSTCM Nitra psychologcká príprava 4/2024</t>
  </si>
  <si>
    <t>ID240228</t>
  </si>
  <si>
    <t>PK /2024 STK Kalinovo</t>
  </si>
  <si>
    <t>ID240230</t>
  </si>
  <si>
    <t>12024022</t>
  </si>
  <si>
    <t>29.1.2024</t>
  </si>
  <si>
    <t>47614218</t>
  </si>
  <si>
    <t>ProfiTTsport, s.r.o.</t>
  </si>
  <si>
    <t>3.10.2024</t>
  </si>
  <si>
    <t>NSTCM Nitra, športové masáže 9/2024</t>
  </si>
  <si>
    <t>2400007</t>
  </si>
  <si>
    <t>NSTCM Nitra treningový partner 9/2024</t>
  </si>
  <si>
    <t>NSTCM Nitra odmena treningového partnera 9/2024</t>
  </si>
  <si>
    <t>20240013</t>
  </si>
  <si>
    <t>NSTCM Nitra odmena trnengového partnera 9/2024</t>
  </si>
  <si>
    <t>NSTCM Nitra odmena trenera 9/2024</t>
  </si>
  <si>
    <t>ID240264</t>
  </si>
  <si>
    <t>výcvikový tábor juniori Nantes</t>
  </si>
  <si>
    <t>3.7.2024</t>
  </si>
  <si>
    <t>VKSKST Bošany 3-6/2024</t>
  </si>
  <si>
    <t>20240020</t>
  </si>
  <si>
    <t>RCTM za Stolnotensové centrum 6/2024</t>
  </si>
  <si>
    <t>52024</t>
  </si>
  <si>
    <t>VK TTC Považská Bystrica 4-6/2024</t>
  </si>
  <si>
    <t>14221047</t>
  </si>
  <si>
    <t>Stolnotenisový oddiel TABLE TENNIS CLUB POVAŽSKÁ BYSTRICA</t>
  </si>
  <si>
    <t>ID240163</t>
  </si>
  <si>
    <t>ID240164</t>
  </si>
  <si>
    <t>reprezentačný trener mladeže Kutiš</t>
  </si>
  <si>
    <t>132024</t>
  </si>
  <si>
    <t>3.9.2024</t>
  </si>
  <si>
    <t>RCTM 8/2024, STK Likomotiva Košice</t>
  </si>
  <si>
    <t>ID240232</t>
  </si>
  <si>
    <t>PK 7/2024 MŠK STO Krompachy</t>
  </si>
  <si>
    <t>ID240233</t>
  </si>
  <si>
    <t>PK 8/2024 MŠK STO Krompachy</t>
  </si>
  <si>
    <t>ID240079</t>
  </si>
  <si>
    <t>30.3.2024</t>
  </si>
  <si>
    <t>sústredenie juniori Paríž, Saarbrucken</t>
  </si>
  <si>
    <t>R240076</t>
  </si>
  <si>
    <t>30.4.2024</t>
  </si>
  <si>
    <t>R240107</t>
  </si>
  <si>
    <t>30.5.2024</t>
  </si>
  <si>
    <t xml:space="preserve">reprezentačný trener mladeže </t>
  </si>
  <si>
    <t>R240111</t>
  </si>
  <si>
    <t>2403229</t>
  </si>
  <si>
    <t>30.9.2024</t>
  </si>
  <si>
    <t>WTT YC Senec, 30.10.-5.11.2024 poháre na nápoje</t>
  </si>
  <si>
    <t>36880574</t>
  </si>
  <si>
    <t>Ing. Peter Genši</t>
  </si>
  <si>
    <t>31.5.2024</t>
  </si>
  <si>
    <t>MSR jednotlivcov naml. žiactvo 18.-1.5.2024</t>
  </si>
  <si>
    <t>Spm 20.4.2024 Bojničky 66 hračov</t>
  </si>
  <si>
    <t>42293863</t>
  </si>
  <si>
    <t>Stolnotenisový klub Bojničky</t>
  </si>
  <si>
    <t>2224</t>
  </si>
  <si>
    <t>VT kadetiek Topoľčany  19.-23.5.2024</t>
  </si>
  <si>
    <t>82024</t>
  </si>
  <si>
    <t>RCTM 5/2024 STK Lokomotíva KE</t>
  </si>
  <si>
    <t>ID240117</t>
  </si>
  <si>
    <t>MSR dorast, žiaci, WTT YC Španielsko</t>
  </si>
  <si>
    <t>ID240118</t>
  </si>
  <si>
    <t>WTT YC Podgorica, SPM BA, trener NSTCM</t>
  </si>
  <si>
    <t>ID240123</t>
  </si>
  <si>
    <t>výcvikové tábory</t>
  </si>
  <si>
    <t>ID240124</t>
  </si>
  <si>
    <t>PK 4/2024 STK Kalinovo</t>
  </si>
  <si>
    <t>R240219</t>
  </si>
  <si>
    <t>4.10.2024</t>
  </si>
  <si>
    <t>stolny tenis do škôl porada riaditeľov stredných škôl</t>
  </si>
  <si>
    <t>1020240002</t>
  </si>
  <si>
    <t>4.3.2024</t>
  </si>
  <si>
    <t>Sústredenie 2/2024</t>
  </si>
  <si>
    <t>SpM 13.1.2024 Majcichov - 63 hračov</t>
  </si>
  <si>
    <t>42154634</t>
  </si>
  <si>
    <t>Table Tennis Club Majcichov</t>
  </si>
  <si>
    <t>4.4.2024</t>
  </si>
  <si>
    <t>NSTCM Nitra 3/2024 strava, ubytovanie, prenajom</t>
  </si>
  <si>
    <t>VK STO TTC Považská Bystrica 1-3/2024</t>
  </si>
  <si>
    <t>20240022</t>
  </si>
  <si>
    <t>4.9.2024</t>
  </si>
  <si>
    <t>RCTM 8/2024 - ST centrum BA</t>
  </si>
  <si>
    <t>5.2.2024</t>
  </si>
  <si>
    <t>VT kadetov 22.-26.1.2024 v Košiciach</t>
  </si>
  <si>
    <t>2400001</t>
  </si>
  <si>
    <t>NSTCM Nitra odmena treningového partnera 1/2024</t>
  </si>
  <si>
    <t>240065</t>
  </si>
  <si>
    <t>48210358</t>
  </si>
  <si>
    <t>Sport Lovers, s.r.o.</t>
  </si>
  <si>
    <t>120240088</t>
  </si>
  <si>
    <t>Stolný tenis do škôl - športový materiál</t>
  </si>
  <si>
    <t>424</t>
  </si>
  <si>
    <t>Vt kadetiek 22.-26.1.2024 v TO</t>
  </si>
  <si>
    <t>12024024</t>
  </si>
  <si>
    <t>524</t>
  </si>
  <si>
    <t>Vt kadetiek 28.1.-2.2.2024 v TO</t>
  </si>
  <si>
    <t>2400027</t>
  </si>
  <si>
    <t>5.3.2024</t>
  </si>
  <si>
    <t>RCTM - ŠKST Ružomberok 2/2024</t>
  </si>
  <si>
    <t>NSTCM Nitra odmena treningového partnera 2/2024</t>
  </si>
  <si>
    <t>20240012</t>
  </si>
  <si>
    <t>5.4.2024</t>
  </si>
  <si>
    <t>RCTM Stolnotenisové centrum 3/2024</t>
  </si>
  <si>
    <t>2400036</t>
  </si>
  <si>
    <t>RCTM ŠKST Ružomberok 3/2024</t>
  </si>
  <si>
    <t>1424</t>
  </si>
  <si>
    <t>VT kadetiek Topoľčany 1.-4.4.2024</t>
  </si>
  <si>
    <t>NSTCM Nitra stravovanie 3/2024</t>
  </si>
  <si>
    <t>21241110</t>
  </si>
  <si>
    <t>5.6.2024</t>
  </si>
  <si>
    <t>WTT YC Senec 30.10.-5.11.2024</t>
  </si>
  <si>
    <t>17315786</t>
  </si>
  <si>
    <t>2U spol. s r.o.</t>
  </si>
  <si>
    <t>R240112</t>
  </si>
  <si>
    <t>5.8.2024</t>
  </si>
  <si>
    <t>NSTCM Nitra športové masáže 7/2024</t>
  </si>
  <si>
    <t>5.9.2024</t>
  </si>
  <si>
    <t>NSTCM Nitra športové masáže 8/2024</t>
  </si>
  <si>
    <t>2400006</t>
  </si>
  <si>
    <t>NSTCM Nitra treningový partner 8/2024</t>
  </si>
  <si>
    <t>R240179</t>
  </si>
  <si>
    <t>Výcvikový tábor kadetiek Topoľčany</t>
  </si>
  <si>
    <t>Marián Basco</t>
  </si>
  <si>
    <t>01202405</t>
  </si>
  <si>
    <t>6.1.2024</t>
  </si>
  <si>
    <t>údržba a aktualizácia - sraketoudoskoly.sk</t>
  </si>
  <si>
    <t>41583264</t>
  </si>
  <si>
    <t>Ing. Jozef Pekarik - A DESIGN</t>
  </si>
  <si>
    <t>2400048</t>
  </si>
  <si>
    <t>6.5.2024</t>
  </si>
  <si>
    <t>RCTM ŠKST Ružomberok 4/2024</t>
  </si>
  <si>
    <t>20240001</t>
  </si>
  <si>
    <t>SpM 7.4.2024 v Bratislave 52 hráčov</t>
  </si>
  <si>
    <t>42358558</t>
  </si>
  <si>
    <t>Stolnotenisový oddiel Spoje Bratislava</t>
  </si>
  <si>
    <t>2024040</t>
  </si>
  <si>
    <t>MSR mladší žiaci 27.-28.4.2024 organizovanie</t>
  </si>
  <si>
    <t>3224</t>
  </si>
  <si>
    <t>6.9.2024</t>
  </si>
  <si>
    <t>Vt kadetiek 2.-.-6.9.2024 Topoľčany</t>
  </si>
  <si>
    <t>NSTCM Nitra odmena treningového partnera 8/2024</t>
  </si>
  <si>
    <t>NSTCM Nitra odmena trenera 8/2024</t>
  </si>
  <si>
    <t>2400098</t>
  </si>
  <si>
    <t>7.10.2024</t>
  </si>
  <si>
    <t>RCTM 9/2024 ŠST Ružomberok</t>
  </si>
  <si>
    <t>152024</t>
  </si>
  <si>
    <t>RCTM 9/2024 STK Lokomotíva Košice</t>
  </si>
  <si>
    <t>3624</t>
  </si>
  <si>
    <t>VT kadetiek Topoľčany 30.9-4.10.2024</t>
  </si>
  <si>
    <t>3724</t>
  </si>
  <si>
    <t>RCTM 9/2024, ŠKST Topoľčany</t>
  </si>
  <si>
    <t>7.11.2024</t>
  </si>
  <si>
    <t>NSTCM Nitra športové maséže 10/2024</t>
  </si>
  <si>
    <t>24241038</t>
  </si>
  <si>
    <t>WTT YC Senec 30.10.-4.11.2024 ubytovanie</t>
  </si>
  <si>
    <t>31391621</t>
  </si>
  <si>
    <t>STH - Stavohotely, a.s.</t>
  </si>
  <si>
    <t>4124</t>
  </si>
  <si>
    <t>RCTM za 10/2024, ŠKST Topoľčany</t>
  </si>
  <si>
    <t>182024</t>
  </si>
  <si>
    <t>RCTM 10/2024 STK Lokomotíva Košice</t>
  </si>
  <si>
    <t>926618743</t>
  </si>
  <si>
    <t>WTT YC Senec 30.10.-4.11.2024 voda</t>
  </si>
  <si>
    <t>ID240285</t>
  </si>
  <si>
    <t>PK 9/2024 STK Kalinovo</t>
  </si>
  <si>
    <t>ID240288</t>
  </si>
  <si>
    <t>VK 7-10/2024 KST Raksit</t>
  </si>
  <si>
    <t>7.2.2024</t>
  </si>
  <si>
    <t>RCTM za stolnotenisové centrum za 1/24</t>
  </si>
  <si>
    <t>7.5.2024</t>
  </si>
  <si>
    <t>NSTC M Nitra odmena treningového partnera 4/2024</t>
  </si>
  <si>
    <t>NSTC M Nitra odmena trenera 2/2024</t>
  </si>
  <si>
    <t>052024</t>
  </si>
  <si>
    <t>RCTM STK Lokomotíva Košice 4/2024</t>
  </si>
  <si>
    <t>1924</t>
  </si>
  <si>
    <t>RCTM 4/2024 ŠKST Topoľčany</t>
  </si>
  <si>
    <t>8.1.2024</t>
  </si>
  <si>
    <t>NSTC M Nitra športové masáže za 12/2023</t>
  </si>
  <si>
    <t>624</t>
  </si>
  <si>
    <t>8.2.2024</t>
  </si>
  <si>
    <t>RCTM za ŠKST Topoľčany za 1/2024</t>
  </si>
  <si>
    <t>NSTC M Nitra odmena treningového partnera 1/24</t>
  </si>
  <si>
    <t>NSTC M Nitra odmena treningového partnera</t>
  </si>
  <si>
    <t>NSTC M Nitra odmena treningového partnera1/2024</t>
  </si>
  <si>
    <t>R240002</t>
  </si>
  <si>
    <t>repre trener mladeže</t>
  </si>
  <si>
    <t>1124</t>
  </si>
  <si>
    <t>8.3.2024</t>
  </si>
  <si>
    <t>VT kadetiek Topoľčany 3.-7.3.2024</t>
  </si>
  <si>
    <t>24</t>
  </si>
  <si>
    <t>8.4.2024</t>
  </si>
  <si>
    <t>NSTCM Nitra ubytovanie 3/2024</t>
  </si>
  <si>
    <t>R240052</t>
  </si>
  <si>
    <t xml:space="preserve">Selection Camp Havirov </t>
  </si>
  <si>
    <t>20240021</t>
  </si>
  <si>
    <t>8.8.2024</t>
  </si>
  <si>
    <t>RCTM STC ŠKST BA 7/2024</t>
  </si>
  <si>
    <t>2924</t>
  </si>
  <si>
    <t>RCTM 7/2024 ŠKST Topoľčany</t>
  </si>
  <si>
    <t>NSTCM Nitra odmena trenera 7/2024</t>
  </si>
  <si>
    <t>ID240212</t>
  </si>
  <si>
    <t>MSR dorast 11.-12.5.2024 ubytovanie</t>
  </si>
  <si>
    <t>20240245</t>
  </si>
  <si>
    <t>9.10.2024</t>
  </si>
  <si>
    <t>SpM staršie žiactvo 6.10.2024 KST Raksit</t>
  </si>
  <si>
    <t>ID240266</t>
  </si>
  <si>
    <t>PK 9/2024, MSK STO Krompachy</t>
  </si>
  <si>
    <t>ID240269</t>
  </si>
  <si>
    <t>2400002</t>
  </si>
  <si>
    <t>9.4.2024</t>
  </si>
  <si>
    <t>NSTCM Nitra treningový partner 3/2024</t>
  </si>
  <si>
    <t>NSTCM Nitra odmena treningobého partnera</t>
  </si>
  <si>
    <t>1020240003</t>
  </si>
  <si>
    <t>Sústredenie 3/24</t>
  </si>
  <si>
    <t>20244</t>
  </si>
  <si>
    <t>VK1-3/2024 STK ŽS na Bielenisku Pezinok</t>
  </si>
  <si>
    <t>ID240072</t>
  </si>
  <si>
    <t>102024007</t>
  </si>
  <si>
    <t>9.5.2024</t>
  </si>
  <si>
    <t>SpM TJ Lokomotíva Vrútky 20.4.2024 - 76 hráčov</t>
  </si>
  <si>
    <t>14220903</t>
  </si>
  <si>
    <t>Telovýchovná jednota Lokomotíva Vrútky</t>
  </si>
  <si>
    <t>NSTC M Nitra športové masáže 4/2024</t>
  </si>
  <si>
    <t>2400049</t>
  </si>
  <si>
    <t>VT kadetov 22.-26.4.2024 Ružomberok</t>
  </si>
  <si>
    <t>20240810</t>
  </si>
  <si>
    <t>1824</t>
  </si>
  <si>
    <t>VT kadetiek TopoľčNY 5.-9.5.2024</t>
  </si>
  <si>
    <t>202409</t>
  </si>
  <si>
    <t>1.10.2024</t>
  </si>
  <si>
    <t>Odmena trenera mladeže 9/2024</t>
  </si>
  <si>
    <t>292024</t>
  </si>
  <si>
    <t>20240901</t>
  </si>
  <si>
    <t>Odmena trenera NSTC 9/2024</t>
  </si>
  <si>
    <t>54066883</t>
  </si>
  <si>
    <t>Mgr. Tomáš Jančí</t>
  </si>
  <si>
    <t>20242764</t>
  </si>
  <si>
    <t>Europe Youth TOP10, 4.-6.10.2024 potlač na tričká</t>
  </si>
  <si>
    <t>36531154</t>
  </si>
  <si>
    <t>DEMI šport plus, s.r.o.</t>
  </si>
  <si>
    <t>R240216</t>
  </si>
  <si>
    <t>ETTU Niš Srbsko</t>
  </si>
  <si>
    <t>R240217</t>
  </si>
  <si>
    <t>2400023</t>
  </si>
  <si>
    <t>NSTCM odmena trenra 10/2024</t>
  </si>
  <si>
    <t>36042838</t>
  </si>
  <si>
    <t>SLOVREAL NITRA s.r.o.</t>
  </si>
  <si>
    <t>2400024</t>
  </si>
  <si>
    <t>NSTCMM odmena trenera mladeže 10/2024</t>
  </si>
  <si>
    <t>2024010</t>
  </si>
  <si>
    <t>Odmena trenera mladeže 10/2024</t>
  </si>
  <si>
    <t>24800004</t>
  </si>
  <si>
    <t>ročný poplatok 24/25 stolnytenis.info</t>
  </si>
  <si>
    <t>322024</t>
  </si>
  <si>
    <t>1.2.2024</t>
  </si>
  <si>
    <t>Preprava hráčov za 1/2024 -50 ľudí</t>
  </si>
  <si>
    <t>Preprava hračov 2/2024 - 47 hráčov</t>
  </si>
  <si>
    <t>3240000352</t>
  </si>
  <si>
    <t>školenie kondičných trenerov 1. stupňa</t>
  </si>
  <si>
    <t>30232295</t>
  </si>
  <si>
    <t>Univerzita Mateja Bela v Banskej Bystrici</t>
  </si>
  <si>
    <t>Odmena trenera NSTC 2/2024</t>
  </si>
  <si>
    <t>Szilárd Csolle</t>
  </si>
  <si>
    <t>ocenenie trenera NSTC 2 polrok 2023</t>
  </si>
  <si>
    <t>20240201</t>
  </si>
  <si>
    <t>NSTC odmena trenera 2/2024</t>
  </si>
  <si>
    <t>36883972</t>
  </si>
  <si>
    <t>Milan Grman</t>
  </si>
  <si>
    <t>ID240037</t>
  </si>
  <si>
    <t>WTT YC Panagyurishte 7.-10.3.2024 pobytové</t>
  </si>
  <si>
    <t>Table Tennis Association of BULGARIA</t>
  </si>
  <si>
    <t>ID240075</t>
  </si>
  <si>
    <t>1.4.2024</t>
  </si>
  <si>
    <t>WTT Feeder otočec</t>
  </si>
  <si>
    <t>Odmena trenera mladeže Grigelová 4/2024</t>
  </si>
  <si>
    <t>2400009</t>
  </si>
  <si>
    <t>Odmean trenera mladeže Grigel 4/2024</t>
  </si>
  <si>
    <t>20240017</t>
  </si>
  <si>
    <t>Odmena trenera NSTC VA Grman 4/2024</t>
  </si>
  <si>
    <t>240100202</t>
  </si>
  <si>
    <t>1.6.2024</t>
  </si>
  <si>
    <t>WTT YC Havirov 27.5.-2.6.2024 strava</t>
  </si>
  <si>
    <t>24158771</t>
  </si>
  <si>
    <t>TT Marketing s.r.o.</t>
  </si>
  <si>
    <t>12041</t>
  </si>
  <si>
    <t>european Youth Championships Malmo 12.-21.7.2024</t>
  </si>
  <si>
    <t>Norges Bordtennisforbung</t>
  </si>
  <si>
    <t>12024232</t>
  </si>
  <si>
    <t>European Youth Championships Malmo 12.-21.7.2024 poťahy</t>
  </si>
  <si>
    <t>8124033160</t>
  </si>
  <si>
    <t>8124037646</t>
  </si>
  <si>
    <t>WTT YC almyty 27.-30.7.2024 letenky</t>
  </si>
  <si>
    <t>20240601</t>
  </si>
  <si>
    <t>Odmena trenera NSTC 6/2024</t>
  </si>
  <si>
    <t>72024</t>
  </si>
  <si>
    <t>Odemena trenera SSTZ6/2024</t>
  </si>
  <si>
    <t>202406</t>
  </si>
  <si>
    <t>Odmena trenera mladeže 6/2024</t>
  </si>
  <si>
    <t>Odmena trenra 6/2024</t>
  </si>
  <si>
    <t>20240025</t>
  </si>
  <si>
    <t>NSTC odmena trenera 6/2024</t>
  </si>
  <si>
    <t>20240040</t>
  </si>
  <si>
    <t>Preprava hračov 6/2024 - 12 hračov</t>
  </si>
  <si>
    <t>ID240160</t>
  </si>
  <si>
    <t>Ievgen  Pryshchepa</t>
  </si>
  <si>
    <t>R240131</t>
  </si>
  <si>
    <t>ITTF fa2 Vuech Para Open 2024</t>
  </si>
  <si>
    <t>Kleberc</t>
  </si>
  <si>
    <t>240100257</t>
  </si>
  <si>
    <t>Europe Youth Sernec  Plzeň, 16.-20.10.2024 pobytové</t>
  </si>
  <si>
    <t>2024160</t>
  </si>
  <si>
    <t>European Olmpic Singles Qualifikation Sarajevo 15.-19.5.2024</t>
  </si>
  <si>
    <t>European Table Tennis UNION</t>
  </si>
  <si>
    <t>ID240103</t>
  </si>
  <si>
    <t>WTT Saudi Smash</t>
  </si>
  <si>
    <t>47604158</t>
  </si>
  <si>
    <t>Jaromír Truksa</t>
  </si>
  <si>
    <t>R240114</t>
  </si>
  <si>
    <t>WTT Contender Zagreb</t>
  </si>
  <si>
    <t>2400012</t>
  </si>
  <si>
    <t>NSTCM odmena trenera mladeže</t>
  </si>
  <si>
    <t>2400013</t>
  </si>
  <si>
    <t>NSTCM odmena trenera mladeže 6/2024</t>
  </si>
  <si>
    <t>2024007</t>
  </si>
  <si>
    <t>Ocenenie trenera 4-6/2024</t>
  </si>
  <si>
    <t>ID240187</t>
  </si>
  <si>
    <t>Majstrovstvá Europy mladeže Malmo</t>
  </si>
  <si>
    <t>52739589</t>
  </si>
  <si>
    <t>Ľubomír Majerčík</t>
  </si>
  <si>
    <t>ID240188</t>
  </si>
  <si>
    <t>WTT Star Contender Ljubljana, WTT Contendet Tunis</t>
  </si>
  <si>
    <t>ID240190</t>
  </si>
  <si>
    <t>European Olympix Singles Qualification</t>
  </si>
  <si>
    <t>52962245</t>
  </si>
  <si>
    <t>Bc. Nina Nováková</t>
  </si>
  <si>
    <t>R240136</t>
  </si>
  <si>
    <t>Goldír Jakub</t>
  </si>
  <si>
    <t>R240137</t>
  </si>
  <si>
    <t>Flóro Damián</t>
  </si>
  <si>
    <t>R240138</t>
  </si>
  <si>
    <t>Palušek Samuel</t>
  </si>
  <si>
    <t>R240139</t>
  </si>
  <si>
    <t>Majstrovstva Europy mladeže Malmo</t>
  </si>
  <si>
    <t>54470668</t>
  </si>
  <si>
    <t>Mykhailo Lovha</t>
  </si>
  <si>
    <t>8124050882</t>
  </si>
  <si>
    <t>WTT YC Dubai 14.10.-17.10.2024 letenky</t>
  </si>
  <si>
    <t>ID240238</t>
  </si>
  <si>
    <t>Petríková Marcela</t>
  </si>
  <si>
    <t>ID240239</t>
  </si>
  <si>
    <t>WTT YCVarazdin</t>
  </si>
  <si>
    <t>ID240240</t>
  </si>
  <si>
    <t>WTT YSC Skopje</t>
  </si>
  <si>
    <t>ID240242</t>
  </si>
  <si>
    <t>30804434</t>
  </si>
  <si>
    <t>Veľvyslanectvo Čínskej ľudovej republiky</t>
  </si>
  <si>
    <t>ID240243</t>
  </si>
  <si>
    <t>NSTC športová  príprava Klajber</t>
  </si>
  <si>
    <t>Klajber Adam</t>
  </si>
  <si>
    <t>R240190</t>
  </si>
  <si>
    <t>NSTC športová príprava na WTT Olomouc</t>
  </si>
  <si>
    <t>19433026</t>
  </si>
  <si>
    <t>Jakub Zelinka</t>
  </si>
  <si>
    <t>R240191</t>
  </si>
  <si>
    <t>kontrolný turnaj</t>
  </si>
  <si>
    <t>R240192</t>
  </si>
  <si>
    <t>NSTC športová príprava</t>
  </si>
  <si>
    <t>R240193</t>
  </si>
  <si>
    <t>kontrolný turnaj Bratislava</t>
  </si>
  <si>
    <t>R240194</t>
  </si>
  <si>
    <t>202422</t>
  </si>
  <si>
    <t>11.1.2024</t>
  </si>
  <si>
    <t xml:space="preserve">ME do 21 rokov Skopje 24.-28.1.2024 pobytové </t>
  </si>
  <si>
    <t>Table Tennis Asociation Of North Macedonia</t>
  </si>
  <si>
    <t>202472</t>
  </si>
  <si>
    <t>Federation Luxembourgeoise de Tennis de Table</t>
  </si>
  <si>
    <t>16012024</t>
  </si>
  <si>
    <t>WTT SC Doha 8.-13.1.2024 pobytové</t>
  </si>
  <si>
    <t>Quatar Table Tennis Association</t>
  </si>
  <si>
    <t>120240898</t>
  </si>
  <si>
    <t>Príspevok krajským zväzom KSTZ Žilina športový materiál</t>
  </si>
  <si>
    <t>1782024</t>
  </si>
  <si>
    <t>WTT Feeder Dusselldorf 18.-22.11.2024 pobytové</t>
  </si>
  <si>
    <t>Preuss Sportservice</t>
  </si>
  <si>
    <t>8124061233</t>
  </si>
  <si>
    <t>WTT Feeder Vila Nova deGaia 23.-27.11.2024 letenky</t>
  </si>
  <si>
    <t>R240060</t>
  </si>
  <si>
    <t>11.4.2024</t>
  </si>
  <si>
    <t>ID240106</t>
  </si>
  <si>
    <t>TOP team príprava Balažová Saudi Smash</t>
  </si>
  <si>
    <t>54474230</t>
  </si>
  <si>
    <t>Barbora Balážová</t>
  </si>
  <si>
    <t>R240096</t>
  </si>
  <si>
    <t>European Youth Series Sarajevo</t>
  </si>
  <si>
    <t>240344</t>
  </si>
  <si>
    <t>Prispevok krajským zväzom TT</t>
  </si>
  <si>
    <t>2024060</t>
  </si>
  <si>
    <t>NSTC BA strava hračov za 8/2024</t>
  </si>
  <si>
    <t>NSTC BA kondičná príprava 7-8/2024</t>
  </si>
  <si>
    <t>53000421</t>
  </si>
  <si>
    <t>Pavel Šmela</t>
  </si>
  <si>
    <t>202423</t>
  </si>
  <si>
    <t>R240196</t>
  </si>
  <si>
    <t>WTT Feeder Panagyurishte</t>
  </si>
  <si>
    <t>8124001568</t>
  </si>
  <si>
    <t>12.1.2024</t>
  </si>
  <si>
    <t>ITTF Sumie Busan 16.-25.2.2024</t>
  </si>
  <si>
    <t>240090</t>
  </si>
  <si>
    <t>NSTC poťahy pre repre</t>
  </si>
  <si>
    <t>8124007657</t>
  </si>
  <si>
    <t>WTT Singapore Smash 7.-17.3.2024 spiatočná letenka</t>
  </si>
  <si>
    <t>12024052</t>
  </si>
  <si>
    <t>NSTC BA športový materiál</t>
  </si>
  <si>
    <t>74008</t>
  </si>
  <si>
    <t>12.3.2024</t>
  </si>
  <si>
    <t>MS Busan 16.-25.2.2024 maserske služby</t>
  </si>
  <si>
    <t>45942633</t>
  </si>
  <si>
    <t>RODAMA s.r.o.</t>
  </si>
  <si>
    <t>74009</t>
  </si>
  <si>
    <t>NSTC BA masáže hráčov 2/2024</t>
  </si>
  <si>
    <t>R240032</t>
  </si>
  <si>
    <t>Superliga</t>
  </si>
  <si>
    <t>R240074</t>
  </si>
  <si>
    <t>Majstrovstvá Slovenska starších žiakov</t>
  </si>
  <si>
    <t>R240097</t>
  </si>
  <si>
    <t>20142527201</t>
  </si>
  <si>
    <t>WTT YC Lima 19.-23.6.2024 pobytové</t>
  </si>
  <si>
    <t>Federacion Paraguaya de Tenis de Mesa</t>
  </si>
  <si>
    <t>ID240132</t>
  </si>
  <si>
    <t>WTT YC Luxemburg WTT YC Spa</t>
  </si>
  <si>
    <t>Bystričanová Michaela</t>
  </si>
  <si>
    <t>ID240137</t>
  </si>
  <si>
    <t>WTT Youth Contender Havirov</t>
  </si>
  <si>
    <t>240267</t>
  </si>
  <si>
    <t>12.7.2024</t>
  </si>
  <si>
    <t>European Youth Championships Molmo 12.21.7.2024 poťahy Floro</t>
  </si>
  <si>
    <t>2024187</t>
  </si>
  <si>
    <t>Prispevky krajským zväzom KSTZ BB</t>
  </si>
  <si>
    <t>Poskytnutý príspevok KSTZ Trenčín</t>
  </si>
  <si>
    <t>34059440</t>
  </si>
  <si>
    <t>Krajský stolnotenisový zväz Trenčín</t>
  </si>
  <si>
    <t>ID240293</t>
  </si>
  <si>
    <t>športová príprava štátnej NSTC</t>
  </si>
  <si>
    <t>ID240294</t>
  </si>
  <si>
    <t>WTT YC Szombathely</t>
  </si>
  <si>
    <t>ID240295</t>
  </si>
  <si>
    <t>Tatiana Kukuľková</t>
  </si>
  <si>
    <t>R240239</t>
  </si>
  <si>
    <t>WTT Feeder Vila Nova de  Gaia</t>
  </si>
  <si>
    <t>R240241</t>
  </si>
  <si>
    <t>WTT YC Szombathely 2.11-9.11.2024</t>
  </si>
  <si>
    <t>R240034</t>
  </si>
  <si>
    <t>13.3.2024</t>
  </si>
  <si>
    <t>WTT Youth Contender Panagyurishte</t>
  </si>
  <si>
    <t>20242027</t>
  </si>
  <si>
    <t>Kvalifikacia na OH lekarnička</t>
  </si>
  <si>
    <t>52961079</t>
  </si>
  <si>
    <t>Pinia s.r.o.</t>
  </si>
  <si>
    <t>2024051</t>
  </si>
  <si>
    <t>13.8.2024</t>
  </si>
  <si>
    <t>European Youth Championships Malmo 12.21.7.2024 príprava, st</t>
  </si>
  <si>
    <t>2024050</t>
  </si>
  <si>
    <t>NSTC BA - strava hračov 7/2024</t>
  </si>
  <si>
    <t>240100215</t>
  </si>
  <si>
    <t>WTT Feeder Olomouc, 20.-25.8.2024 pobytové</t>
  </si>
  <si>
    <t>20242260</t>
  </si>
  <si>
    <t>Potlač na tričká reprezentácie</t>
  </si>
  <si>
    <t>R240155</t>
  </si>
  <si>
    <t>European Youth Championships Malmo</t>
  </si>
  <si>
    <t>R240156</t>
  </si>
  <si>
    <t>Illášová Adriana</t>
  </si>
  <si>
    <t>R240228</t>
  </si>
  <si>
    <t>14.10.2024</t>
  </si>
  <si>
    <t>NSTC športová príprava Klajber</t>
  </si>
  <si>
    <t>R240247</t>
  </si>
  <si>
    <t>14.11.2024</t>
  </si>
  <si>
    <t>WTT YC Lignano 7.-.13.11.2024</t>
  </si>
  <si>
    <t>12024063</t>
  </si>
  <si>
    <t>14.2.2024</t>
  </si>
  <si>
    <t>Priprava na WTT turnaje športový materiál</t>
  </si>
  <si>
    <t>ID240017</t>
  </si>
  <si>
    <t>55573218</t>
  </si>
  <si>
    <t>ETTU</t>
  </si>
  <si>
    <t>ID240018</t>
  </si>
  <si>
    <t>Europe Youth Series Osijek 21.-25.2.2024 štartovné</t>
  </si>
  <si>
    <t>R240064</t>
  </si>
  <si>
    <t>treningový partner</t>
  </si>
  <si>
    <t>Puchovanová Nikoleta</t>
  </si>
  <si>
    <t>2024194</t>
  </si>
  <si>
    <t>14.5.2024</t>
  </si>
  <si>
    <t>European U13 Championships 22.-26.5.5024</t>
  </si>
  <si>
    <t>Table Tennis Association of Luxembourg</t>
  </si>
  <si>
    <t>202465</t>
  </si>
  <si>
    <t>WTT YC Skopje 4.9.-8.9.2024 pobytové</t>
  </si>
  <si>
    <t>ID240217</t>
  </si>
  <si>
    <t>European Youth Chympionships Malmo</t>
  </si>
  <si>
    <t>37566831</t>
  </si>
  <si>
    <t>RNDr. Tibor Kollár - TIGEO</t>
  </si>
  <si>
    <t>ID240218</t>
  </si>
  <si>
    <t>European Youth Campionships Malmo</t>
  </si>
  <si>
    <t>Vožďárová Lucia</t>
  </si>
  <si>
    <t>ID240219</t>
  </si>
  <si>
    <t>Petrovský Marek</t>
  </si>
  <si>
    <t>8124002650</t>
  </si>
  <si>
    <t>15.1.2024</t>
  </si>
  <si>
    <t>ME do 21 rokov Skopje 24.-28.1.2024 spiatočná letenka</t>
  </si>
  <si>
    <t>8124002187</t>
  </si>
  <si>
    <t>MS Busan zmena letenky</t>
  </si>
  <si>
    <t>8124002189</t>
  </si>
  <si>
    <t>MS Busan spiatočná letenka</t>
  </si>
  <si>
    <t>32023</t>
  </si>
  <si>
    <t>NSTC BA treningový partner</t>
  </si>
  <si>
    <t>202342</t>
  </si>
  <si>
    <t>NSTC BA kondičná príprava za 11-12/2023</t>
  </si>
  <si>
    <t>202339</t>
  </si>
  <si>
    <t>NSTC BA kondičná príprava za 11-12/23</t>
  </si>
  <si>
    <t>202340</t>
  </si>
  <si>
    <t>NSTC BA kondičná príprava</t>
  </si>
  <si>
    <t>R240006</t>
  </si>
  <si>
    <t>WTT Star Contender Doha</t>
  </si>
  <si>
    <t>ID240270</t>
  </si>
  <si>
    <t>ME jednotlivcov LINZ</t>
  </si>
  <si>
    <t>valuc</t>
  </si>
  <si>
    <t>ID240271</t>
  </si>
  <si>
    <t>ID240273</t>
  </si>
  <si>
    <t>WTT YC Dubai</t>
  </si>
  <si>
    <t>24800005</t>
  </si>
  <si>
    <t>Prispevok krajským zväzom KSTZ BA</t>
  </si>
  <si>
    <t>2024080</t>
  </si>
  <si>
    <t>NSTC BA strava hráčov za 10/2024</t>
  </si>
  <si>
    <t>212024</t>
  </si>
  <si>
    <t>ME 2024 Linz 15.-20.10.2024 fyzioterapeut</t>
  </si>
  <si>
    <t>34880526</t>
  </si>
  <si>
    <t>Zdenek Ďuriš</t>
  </si>
  <si>
    <t>2024109</t>
  </si>
  <si>
    <t>Prispevok krajským zväzom ZA</t>
  </si>
  <si>
    <t>36423688</t>
  </si>
  <si>
    <t>STRIVE SPORT s.r.o.</t>
  </si>
  <si>
    <t>12284</t>
  </si>
  <si>
    <t>World Youth Championships Helsingborg 22.-29.11.2024 pobytov</t>
  </si>
  <si>
    <t>Svenska Bordtennisforbundet</t>
  </si>
  <si>
    <t>ID240297</t>
  </si>
  <si>
    <t>WTT Feeder Vila Nova de Gaia 23.-27.11.2024 pobytové</t>
  </si>
  <si>
    <t>Federacion Puertorriquena de Tenis de Mesa</t>
  </si>
  <si>
    <t>1000018024</t>
  </si>
  <si>
    <t>15.2.2024</t>
  </si>
  <si>
    <t>Majstrovstvá SR mužov a žien 22.-24.3.2024 ocenenie</t>
  </si>
  <si>
    <t>35774282</t>
  </si>
  <si>
    <t>Victory sport, spol. s r.o.</t>
  </si>
  <si>
    <t>138</t>
  </si>
  <si>
    <t>WTT Feeder Otočec 26.3-1.4.2024 pobytové</t>
  </si>
  <si>
    <t>Sportsman d.o.o.</t>
  </si>
  <si>
    <t>240403</t>
  </si>
  <si>
    <t>MSR 2024 finale Extraligy livestreaming</t>
  </si>
  <si>
    <t>8124021489</t>
  </si>
  <si>
    <t>WTT Saudi Smash 2024 - 1.-11.5.2024 letenka</t>
  </si>
  <si>
    <t>12023263</t>
  </si>
  <si>
    <t>NSTC BA  poťahy Gumáň</t>
  </si>
  <si>
    <t>240100133</t>
  </si>
  <si>
    <t>WTT YC Havirov 27.5.-2.6.2024 pobytové</t>
  </si>
  <si>
    <t>120240399</t>
  </si>
  <si>
    <t>ME U13 Bukurest 22.-26.5.2024 poťahy</t>
  </si>
  <si>
    <t>R240141</t>
  </si>
  <si>
    <t>15.7.2024</t>
  </si>
  <si>
    <t>ITTF World Masters Championships</t>
  </si>
  <si>
    <t>R240142</t>
  </si>
  <si>
    <t>porada rozhodcov ČR</t>
  </si>
  <si>
    <t>R240143</t>
  </si>
  <si>
    <t>školenie trenerov 1. kvalifikačný stupeň</t>
  </si>
  <si>
    <t>Čolovičková Lucia - kadetky</t>
  </si>
  <si>
    <t>202341</t>
  </si>
  <si>
    <t>NSTC BA kondičná príprava za 11-12/202</t>
  </si>
  <si>
    <t>ID240008</t>
  </si>
  <si>
    <t>47618302</t>
  </si>
  <si>
    <t>Booking.com (Slovakia) s. r. o.</t>
  </si>
  <si>
    <t>R240007</t>
  </si>
  <si>
    <t>WTT Youth Contender Linz</t>
  </si>
  <si>
    <t>R240031</t>
  </si>
  <si>
    <t>R240055</t>
  </si>
  <si>
    <t>Kvalifikacia  na OH 2024 Havirov</t>
  </si>
  <si>
    <t>R240145</t>
  </si>
  <si>
    <t>16.7.2024</t>
  </si>
  <si>
    <t>Reprezentačný trener NSTC priprava na OH</t>
  </si>
  <si>
    <t>R240229</t>
  </si>
  <si>
    <t>17.10.2024</t>
  </si>
  <si>
    <t>Europe Youth Series Plzeň</t>
  </si>
  <si>
    <t>240100107</t>
  </si>
  <si>
    <t>WTT Feeder Havirov 14.4.-17.4.2024 pobytové</t>
  </si>
  <si>
    <t>ID240085</t>
  </si>
  <si>
    <t>cestovné trenera NSTC</t>
  </si>
  <si>
    <t>R240058</t>
  </si>
  <si>
    <t>WTT YC Luxembourg 17.-20.4.2024</t>
  </si>
  <si>
    <t>ID240105</t>
  </si>
  <si>
    <t>17.5.2024</t>
  </si>
  <si>
    <t>poistne 4/2024 - 52 osôb</t>
  </si>
  <si>
    <t>47194235</t>
  </si>
  <si>
    <t>UnionSoft s. r. o.</t>
  </si>
  <si>
    <t>ID240113</t>
  </si>
  <si>
    <t>NSTC BA strava hráča</t>
  </si>
  <si>
    <t>ID240114</t>
  </si>
  <si>
    <t xml:space="preserve">MS družstiev Busan </t>
  </si>
  <si>
    <t>2024000025</t>
  </si>
  <si>
    <t>Priprava na MEJ Malmo ubytovanie</t>
  </si>
  <si>
    <t>240269</t>
  </si>
  <si>
    <t>European Youth Contenders Malmo 12.-21.7.2024 poťahy Cisárik</t>
  </si>
  <si>
    <t>ID240193</t>
  </si>
  <si>
    <t>R240199</t>
  </si>
  <si>
    <t>17.9.2024</t>
  </si>
  <si>
    <t>18.1.2024</t>
  </si>
  <si>
    <t>WTT YSC Tunis 31.1.-4.2.2024 pobytové</t>
  </si>
  <si>
    <t>Federation Tunisienne de Tennis de Table</t>
  </si>
  <si>
    <t>ID240276</t>
  </si>
  <si>
    <t>Popellár Ladislav</t>
  </si>
  <si>
    <t>2024011</t>
  </si>
  <si>
    <t>18.11.2024</t>
  </si>
  <si>
    <t>Ocenenie 2024</t>
  </si>
  <si>
    <t>ID240251</t>
  </si>
  <si>
    <t>NSTC športová príprava Kukuľková</t>
  </si>
  <si>
    <t>R240195</t>
  </si>
  <si>
    <t>NSTC</t>
  </si>
  <si>
    <t>ID240030</t>
  </si>
  <si>
    <t>sústredenie pred ME U21</t>
  </si>
  <si>
    <t>Delinčák Filip</t>
  </si>
  <si>
    <t>8124015989</t>
  </si>
  <si>
    <t>19.3.2024</t>
  </si>
  <si>
    <t>WTT YC Luxemburg spiatočné letenky</t>
  </si>
  <si>
    <t>20240952</t>
  </si>
  <si>
    <t>2024239</t>
  </si>
  <si>
    <t>European Youth Championships Malmo 12.-21.7.2024 štartovné</t>
  </si>
  <si>
    <t>2024037</t>
  </si>
  <si>
    <t>NSTC BA strava hrašov 5/2024</t>
  </si>
  <si>
    <t>ID240138</t>
  </si>
  <si>
    <t>ID240140</t>
  </si>
  <si>
    <t>NSTC BA cestovné</t>
  </si>
  <si>
    <t>ID240141</t>
  </si>
  <si>
    <t>kvalifikacia na OH</t>
  </si>
  <si>
    <t>ID240142</t>
  </si>
  <si>
    <t>WTT Contender Mendoza</t>
  </si>
  <si>
    <t>ID240144</t>
  </si>
  <si>
    <t>NSTC BA športová príprava</t>
  </si>
  <si>
    <t>Labošová Ema</t>
  </si>
  <si>
    <t>ID240146</t>
  </si>
  <si>
    <t>reprezentačný trener mužov</t>
  </si>
  <si>
    <t>ID240147</t>
  </si>
  <si>
    <t>WTT YC Havirov</t>
  </si>
  <si>
    <t>Freund Jaroslav</t>
  </si>
  <si>
    <t>R240122</t>
  </si>
  <si>
    <t>WTT Feeder Varazdin</t>
  </si>
  <si>
    <t>R240123</t>
  </si>
  <si>
    <t>European Olympic Singles Qualification</t>
  </si>
  <si>
    <t>R240124</t>
  </si>
  <si>
    <t>WTT Conteder Rio de Janeiro</t>
  </si>
  <si>
    <t>R240125</t>
  </si>
  <si>
    <t>R240157</t>
  </si>
  <si>
    <t>reprezentačný trener NSTC Truksa</t>
  </si>
  <si>
    <t>R240160</t>
  </si>
  <si>
    <t>kontrolny turnaj</t>
  </si>
  <si>
    <t>R240205</t>
  </si>
  <si>
    <t>19.9.2024</t>
  </si>
  <si>
    <t>športové náradie</t>
  </si>
  <si>
    <t>BODY FIT</t>
  </si>
  <si>
    <t>624120</t>
  </si>
  <si>
    <t>2.1.2024</t>
  </si>
  <si>
    <t>TOP16 Montreux pobytové, Balážová, Kukuľková, Truksa</t>
  </si>
  <si>
    <t>8124000066</t>
  </si>
  <si>
    <t>WTT SC Goa 23.-28.1.2024 spistočná letenka</t>
  </si>
  <si>
    <t>ID240263</t>
  </si>
  <si>
    <t>poistné 9/2024 - 29 osôb</t>
  </si>
  <si>
    <t>31322051</t>
  </si>
  <si>
    <t>Union poisťovňa, a. s.</t>
  </si>
  <si>
    <t>ID240054</t>
  </si>
  <si>
    <t>školenie trenerov BA 3.3.2024</t>
  </si>
  <si>
    <t>Jarolím Koprda</t>
  </si>
  <si>
    <t>Preprava hračov 3/2024 - 52 hračov</t>
  </si>
  <si>
    <t>NSTC BA strava hračov 3/2024</t>
  </si>
  <si>
    <t>Odmena trenera mladeže 3/2024</t>
  </si>
  <si>
    <t>21</t>
  </si>
  <si>
    <t>WTT YC Podgorica 10.-14.4.2024 pobytové</t>
  </si>
  <si>
    <t>Stonoteniski savez Crne Gore Montenegro</t>
  </si>
  <si>
    <t>ID240074</t>
  </si>
  <si>
    <t>2024 Polish Para Open</t>
  </si>
  <si>
    <t>R240047</t>
  </si>
  <si>
    <t>35709391</t>
  </si>
  <si>
    <t>BOLT s.r.o.</t>
  </si>
  <si>
    <t>R240057</t>
  </si>
  <si>
    <t>WTT YC Podgorica</t>
  </si>
  <si>
    <t>Odmena trenera NSTC BA 4/2024</t>
  </si>
  <si>
    <t>224001747970</t>
  </si>
  <si>
    <t xml:space="preserve">European Olympuc Single Qualification 15.19.5.2024 Sarajevo </t>
  </si>
  <si>
    <t>NSTC odmena trenera 4/2024</t>
  </si>
  <si>
    <t>European Yout Championship Mamo 12-21.7.2024 maserske služby</t>
  </si>
  <si>
    <t>8124043194</t>
  </si>
  <si>
    <t>OH Pariž 26.7.-11.8.2024 letenka</t>
  </si>
  <si>
    <t>2400015</t>
  </si>
  <si>
    <t>Odmena trenerov mladeže 2024</t>
  </si>
  <si>
    <t>20240051</t>
  </si>
  <si>
    <t>Preprava hračov 7/2024 - 11 hračov</t>
  </si>
  <si>
    <t>Odmena trenera NSTZ 7/2024</t>
  </si>
  <si>
    <t>202407</t>
  </si>
  <si>
    <t>Odmean trenera mladeže 7/2024</t>
  </si>
  <si>
    <t>2024009</t>
  </si>
  <si>
    <t>Odmean trenera NSTC 7/2024</t>
  </si>
  <si>
    <t>232024</t>
  </si>
  <si>
    <t>Odmena trenera 7/2024</t>
  </si>
  <si>
    <t>20240701</t>
  </si>
  <si>
    <t>8124016235</t>
  </si>
  <si>
    <t>WTT YC Spa 2024 22.-28.2024</t>
  </si>
  <si>
    <t>50</t>
  </si>
  <si>
    <t>WTT Feeder I, II - Bejrut 19.-25.3.2024 pobytové</t>
  </si>
  <si>
    <t>Federation Libanaise DE tennis DE Table</t>
  </si>
  <si>
    <t>ID240045</t>
  </si>
  <si>
    <t>ID240046</t>
  </si>
  <si>
    <t>WTT Feeder Otocec 26.3.-1.4.2024 spiatočná lezenka</t>
  </si>
  <si>
    <t>R240081</t>
  </si>
  <si>
    <t>20.4.2024</t>
  </si>
  <si>
    <t>WTT Feeder Havirov</t>
  </si>
  <si>
    <t>R240083</t>
  </si>
  <si>
    <t>12024188</t>
  </si>
  <si>
    <t>NSTC BA poťahy</t>
  </si>
  <si>
    <t>8124028854</t>
  </si>
  <si>
    <t>WTT C Rio De Janeiro 20.-26.5.2024 zmena letenky</t>
  </si>
  <si>
    <t>652024</t>
  </si>
  <si>
    <t>European Olympic Singler Qualification Sarajevo 15.-19.5.202</t>
  </si>
  <si>
    <t>Stolnoteniski Savez Bosne i Hercegovine</t>
  </si>
  <si>
    <t>224001982358</t>
  </si>
  <si>
    <t>European Olympic Singles Qualification Sarajevo 15.-19.5.202</t>
  </si>
  <si>
    <t>224001982700</t>
  </si>
  <si>
    <t>European Olympic Singles Qualification Sarajevo 15.5.2024 zm</t>
  </si>
  <si>
    <t>224001983795</t>
  </si>
  <si>
    <t>European OlympicSingles Qualification Sarajevo 15.-19.5.2024</t>
  </si>
  <si>
    <t>224001983659</t>
  </si>
  <si>
    <t>R240087</t>
  </si>
  <si>
    <t>R240126</t>
  </si>
  <si>
    <t>20.6.2024</t>
  </si>
  <si>
    <t>porada priprava na OH</t>
  </si>
  <si>
    <t>Mgr. Hatalová Ivica</t>
  </si>
  <si>
    <t>R240206</t>
  </si>
  <si>
    <t>20.9.2024</t>
  </si>
  <si>
    <t>12024390</t>
  </si>
  <si>
    <t>European Championships 15.-20.10.2024 poťahy Wang</t>
  </si>
  <si>
    <t>ID240277</t>
  </si>
  <si>
    <t>ID240278</t>
  </si>
  <si>
    <t>ID240280</t>
  </si>
  <si>
    <t>Europe Youth Series  Niš Srbsko</t>
  </si>
  <si>
    <t>ID240281</t>
  </si>
  <si>
    <t>Europe Youth Series Niš Plzeň</t>
  </si>
  <si>
    <t>R240231</t>
  </si>
  <si>
    <t>CES Superleauque, ženy, Moravský Krumlov</t>
  </si>
  <si>
    <t>R240232</t>
  </si>
  <si>
    <t>China Smash, ME jednotlivcov Linz</t>
  </si>
  <si>
    <t>381</t>
  </si>
  <si>
    <t>WTT Star Contender Goa 23.-28.1.2024 pobytové</t>
  </si>
  <si>
    <t>Stupa sports analytics</t>
  </si>
  <si>
    <t>8124010398</t>
  </si>
  <si>
    <t>MS Busan 16.-25.2.2024 zmena letenky</t>
  </si>
  <si>
    <t>8124010401</t>
  </si>
  <si>
    <t>MS Busan 16.-25.2.024 zmena letenky</t>
  </si>
  <si>
    <t>8124010397</t>
  </si>
  <si>
    <t>MS Busan 16.-25.2.2024</t>
  </si>
  <si>
    <t>WTT YC Contender Algiers 28.2.-2.3.2024 pobytové</t>
  </si>
  <si>
    <t>Federation Algerienne de Tennis de Table</t>
  </si>
  <si>
    <t>8124010473</t>
  </si>
  <si>
    <t>WT YC Algiers 28.2.-3.3.2024 spiatočná letenka</t>
  </si>
  <si>
    <t>859</t>
  </si>
  <si>
    <t>MS Busan 16.-25.2.2024 letenka späť</t>
  </si>
  <si>
    <t>ID240019</t>
  </si>
  <si>
    <t>športová príprava Labošová</t>
  </si>
  <si>
    <t>54011639</t>
  </si>
  <si>
    <t>Ema Labošová</t>
  </si>
  <si>
    <t>ID240020</t>
  </si>
  <si>
    <t>ME U21 Skopje</t>
  </si>
  <si>
    <t>Ondrej Domin</t>
  </si>
  <si>
    <t>ID240022</t>
  </si>
  <si>
    <t>cestovné poistenie 1/2024</t>
  </si>
  <si>
    <t>R240025</t>
  </si>
  <si>
    <t>MS Busan</t>
  </si>
  <si>
    <t>14059433</t>
  </si>
  <si>
    <t>21.4.2024</t>
  </si>
  <si>
    <t>WTT Saudi Smash 1.5.-11.5.2024 spiatočná letenka</t>
  </si>
  <si>
    <t>Wizz Air Malta</t>
  </si>
  <si>
    <t>8124029348</t>
  </si>
  <si>
    <t>WTT Contender Mendoza 27.5.-2.6.2024 letanka</t>
  </si>
  <si>
    <t>ID240112</t>
  </si>
  <si>
    <t>Vladimír Kutiš</t>
  </si>
  <si>
    <t>R240101</t>
  </si>
  <si>
    <t>WTT YC Platja D Aro</t>
  </si>
  <si>
    <t>32024050</t>
  </si>
  <si>
    <t>testovanie športovcov 15.8.2024</t>
  </si>
  <si>
    <t>30853923</t>
  </si>
  <si>
    <t>Národné športové centrum</t>
  </si>
  <si>
    <t>239</t>
  </si>
  <si>
    <t>WTT Star Contender Ljubljana 11.-16.6.2024 pobytové</t>
  </si>
  <si>
    <t>12024297</t>
  </si>
  <si>
    <t>Príprava na MEJ poťahy</t>
  </si>
  <si>
    <t>9124676963</t>
  </si>
  <si>
    <t>WTT Feeder Paragyirushte 11.-15.9.2024 letenka</t>
  </si>
  <si>
    <t>ID240222</t>
  </si>
  <si>
    <t>ID240224</t>
  </si>
  <si>
    <t>WTT YC Varazdin 27.8.-2.9.2024 pobytové</t>
  </si>
  <si>
    <t>HSTS SPORT j.d.o.o.</t>
  </si>
  <si>
    <t>ID240225</t>
  </si>
  <si>
    <t>WTT YC Otocec 27.8.-2.9.2024 pobytové</t>
  </si>
  <si>
    <t>R240163</t>
  </si>
  <si>
    <t>OH Paríž</t>
  </si>
  <si>
    <t>305</t>
  </si>
  <si>
    <t>22.1.2024</t>
  </si>
  <si>
    <t>WTT Star Contender Goa 23.28.1.2024 pobytové</t>
  </si>
  <si>
    <t>230</t>
  </si>
  <si>
    <t>WTT Feeder Manchester 1.-4.2.2024</t>
  </si>
  <si>
    <t>Table Tennis Association of England</t>
  </si>
  <si>
    <t>2024101</t>
  </si>
  <si>
    <t>ME do 21 rokov Skopje 24.-28.1.204 štartovné</t>
  </si>
  <si>
    <t>92024</t>
  </si>
  <si>
    <t>Odmena trenera 3/2024</t>
  </si>
  <si>
    <t>Regeneracia 1-3/2024 NSTC BA</t>
  </si>
  <si>
    <t>MSR 2024, ocenenie pre víťazov</t>
  </si>
  <si>
    <t>R240061</t>
  </si>
  <si>
    <t>European Olympic Qualification Srajevo</t>
  </si>
  <si>
    <t>R240077</t>
  </si>
  <si>
    <t>ID240200</t>
  </si>
  <si>
    <t>22.7.2024</t>
  </si>
  <si>
    <t>Reprezentačný trener NSTC - priprava na OH</t>
  </si>
  <si>
    <t>R240146</t>
  </si>
  <si>
    <t>112</t>
  </si>
  <si>
    <t>WTT Feeder Pristina Kosovo 30.10.-1.11.2024 pobytové</t>
  </si>
  <si>
    <t>Federata E Pingpongut Te Kosoves</t>
  </si>
  <si>
    <t>8124010835</t>
  </si>
  <si>
    <t>WTT YC Algiers 28.2. - 3.3.2024 spiatočná letenka</t>
  </si>
  <si>
    <t>2024000012</t>
  </si>
  <si>
    <t>23.3.2024</t>
  </si>
  <si>
    <t>MSRm.ž.U21, 22.-24.2024 ubytovanie rozhodcov</t>
  </si>
  <si>
    <t>941</t>
  </si>
  <si>
    <t>WTT YC Luxemburg 17.20.4.2024 pobytové</t>
  </si>
  <si>
    <t>ID240065</t>
  </si>
  <si>
    <t>MSR m.ž.U21, 22.-24.3.2024 ubytpvanie</t>
  </si>
  <si>
    <t>ID240073</t>
  </si>
  <si>
    <t>MSR mužov a žien, MSR U21</t>
  </si>
  <si>
    <t>R240036</t>
  </si>
  <si>
    <t>odmena treningového partnera NSTC BA</t>
  </si>
  <si>
    <t>Ievgen  Pryschepa</t>
  </si>
  <si>
    <t>R240037</t>
  </si>
  <si>
    <t>Superliga Havirov</t>
  </si>
  <si>
    <t>R240039</t>
  </si>
  <si>
    <t>1012024</t>
  </si>
  <si>
    <t>23.4.2024</t>
  </si>
  <si>
    <t>WTT YC Havirov, 27.8.-2.6.2024 pobytov</t>
  </si>
  <si>
    <t>25371398</t>
  </si>
  <si>
    <t>AVV Morava, s.r.o.</t>
  </si>
  <si>
    <t>Europe Youth series Sarajevo 29.4.-2.5.2025 pobytové</t>
  </si>
  <si>
    <t>18</t>
  </si>
  <si>
    <t>WTT YC Almaty 27.-30.7.2024 pobytové</t>
  </si>
  <si>
    <t>Table Tennis Federation of the Republik Kazakhstan</t>
  </si>
  <si>
    <t>15029</t>
  </si>
  <si>
    <t>ITTF členské</t>
  </si>
  <si>
    <t>Table Tennis Association of SWITZERLAND</t>
  </si>
  <si>
    <t>2024120</t>
  </si>
  <si>
    <t>OH Paríž 26.7.-11.8.2024 potlač na tričká</t>
  </si>
  <si>
    <t>35967994</t>
  </si>
  <si>
    <t>unlimited s.r.o.</t>
  </si>
  <si>
    <t>202417</t>
  </si>
  <si>
    <t>NSTC BA kondičná príprava 5-6/24</t>
  </si>
  <si>
    <t>202419</t>
  </si>
  <si>
    <t>ID240194</t>
  </si>
  <si>
    <t>spoločné zasadnutie KR SSTZ a KR časť</t>
  </si>
  <si>
    <t>ID240195</t>
  </si>
  <si>
    <t>NSTC športová príprava reprezentanta</t>
  </si>
  <si>
    <t>ID240198</t>
  </si>
  <si>
    <t>ID240199</t>
  </si>
  <si>
    <t>WTT Feeder Cappadocia 2024</t>
  </si>
  <si>
    <t>ID240201</t>
  </si>
  <si>
    <t>R240150</t>
  </si>
  <si>
    <t>162024</t>
  </si>
  <si>
    <t>23.9.2024</t>
  </si>
  <si>
    <t>Europe Youth Series Niš, 25.-29.9.2024 pobytové</t>
  </si>
  <si>
    <t>Table Tennis Association of SERBIA</t>
  </si>
  <si>
    <t>WTT YC Dubai 14.-17.10.2024 pobytové</t>
  </si>
  <si>
    <t>Table Tennis Association of UNITED ARAB EMIRATES</t>
  </si>
  <si>
    <t>R240207</t>
  </si>
  <si>
    <t>R240208</t>
  </si>
  <si>
    <t>reprezentačný trener NSTC</t>
  </si>
  <si>
    <t>R240043</t>
  </si>
  <si>
    <t>ID240121</t>
  </si>
  <si>
    <t>24.5.2024</t>
  </si>
  <si>
    <t>náklad hl rozhodcov na zápasy Extraligy 2024</t>
  </si>
  <si>
    <t>Sládkovič Stanislav</t>
  </si>
  <si>
    <t>ID240122</t>
  </si>
  <si>
    <t>školenie rozhodcov</t>
  </si>
  <si>
    <t>R240102</t>
  </si>
  <si>
    <t>Training Camp Dusseldorf</t>
  </si>
  <si>
    <t>8124042386</t>
  </si>
  <si>
    <t>European Youth Championships Malmo 12.-21.7.2024 letenky</t>
  </si>
  <si>
    <t>100352024</t>
  </si>
  <si>
    <t>MEJ Malmo 12.-21.7.2024 preprava hračov na letisko</t>
  </si>
  <si>
    <t>ID240204</t>
  </si>
  <si>
    <t>World Master Championships Roma</t>
  </si>
  <si>
    <t>ID240205</t>
  </si>
  <si>
    <t>Majstrovstvá Europy mlaseže Mlamo</t>
  </si>
  <si>
    <t>R240149</t>
  </si>
  <si>
    <t xml:space="preserve">reprezentačný trener  mlaseže </t>
  </si>
  <si>
    <t>202428</t>
  </si>
  <si>
    <t>NSTC BA kondičná príprava 9-10/2024</t>
  </si>
  <si>
    <t>202429</t>
  </si>
  <si>
    <t>2024143</t>
  </si>
  <si>
    <t>European Championships 15.-20.10.2024 Linz strava</t>
  </si>
  <si>
    <t>OTTv - Marketing</t>
  </si>
  <si>
    <t>Prispevok krajským zväzom BB</t>
  </si>
  <si>
    <t>40539652</t>
  </si>
  <si>
    <t>Ing. Miloš Slováčik</t>
  </si>
  <si>
    <t>Príspevvok krajským zväzo, BB</t>
  </si>
  <si>
    <t>42300835</t>
  </si>
  <si>
    <t>Krajský stolnotenisový zväz Banská Bystrica</t>
  </si>
  <si>
    <t>ID240035</t>
  </si>
  <si>
    <t>25.2.2024</t>
  </si>
  <si>
    <t>Majstrovstvá sveta Busan</t>
  </si>
  <si>
    <t>240001</t>
  </si>
  <si>
    <t>MSR m.ž. U21, 21.-23.2024 stravovanie hračov</t>
  </si>
  <si>
    <t>33808198</t>
  </si>
  <si>
    <t>Branko Kovačič</t>
  </si>
  <si>
    <t>Odmena trenera NSTC 3/2024</t>
  </si>
  <si>
    <t>ID240062</t>
  </si>
  <si>
    <t>WTT Feeder Varaždin 2.-7.4.2024</t>
  </si>
  <si>
    <t>HSTS sport</t>
  </si>
  <si>
    <t>R240065</t>
  </si>
  <si>
    <t>WTT YC Metz 22.4.-28.4.2024</t>
  </si>
  <si>
    <t>R240084</t>
  </si>
  <si>
    <t>WTT YC Luxembourg</t>
  </si>
  <si>
    <t>R240103</t>
  </si>
  <si>
    <t>25.5.2024</t>
  </si>
  <si>
    <t>Výcvikový tábor Stockenau</t>
  </si>
  <si>
    <t>ID240206</t>
  </si>
  <si>
    <t>25.7.2024</t>
  </si>
  <si>
    <t>Saudi Smash 2024 1-11.5.2004 pobytové</t>
  </si>
  <si>
    <t>20242664</t>
  </si>
  <si>
    <t>Potlač n atrička SSTZ</t>
  </si>
  <si>
    <t>ID240255</t>
  </si>
  <si>
    <t>WTT Youth Contender Otočec</t>
  </si>
  <si>
    <t>Račko Boris</t>
  </si>
  <si>
    <t>R240008</t>
  </si>
  <si>
    <t>26.1.2024</t>
  </si>
  <si>
    <t>TOP 16 Montreux</t>
  </si>
  <si>
    <t>Odmena trenera mladeže 2/2024</t>
  </si>
  <si>
    <t>Odmena trenera mladeže 2/2024 Grigelová</t>
  </si>
  <si>
    <t>Odmena trenera mladeže 2/2024 Grigel</t>
  </si>
  <si>
    <t>ID240029</t>
  </si>
  <si>
    <t>Europe Youth Series Osijek</t>
  </si>
  <si>
    <t>R240026</t>
  </si>
  <si>
    <t>8124017435</t>
  </si>
  <si>
    <t>26.3.2024</t>
  </si>
  <si>
    <t>ID240064</t>
  </si>
  <si>
    <t>MSR m.ž. U21 22.3.-24.3.2024 ubytovanie</t>
  </si>
  <si>
    <t>8124024245</t>
  </si>
  <si>
    <t>26.4.2024</t>
  </si>
  <si>
    <t>1792024</t>
  </si>
  <si>
    <t>WTT Conteder Zagreb 3.-9.6.2024 pobytové</t>
  </si>
  <si>
    <t>WTT Contender Tunis pobytové</t>
  </si>
  <si>
    <t>120240468</t>
  </si>
  <si>
    <t>European Youth Championships Malmo 12.21.7.2024 športový mat</t>
  </si>
  <si>
    <t>7124037199</t>
  </si>
  <si>
    <t>OH Paríž 26.7.-11.8.2024 letenka</t>
  </si>
  <si>
    <t>ID240156</t>
  </si>
  <si>
    <t>R240130</t>
  </si>
  <si>
    <t>WTT Contender Tunis</t>
  </si>
  <si>
    <t>R240164</t>
  </si>
  <si>
    <t>26.8.2024</t>
  </si>
  <si>
    <t>R240166</t>
  </si>
  <si>
    <t>R240167</t>
  </si>
  <si>
    <t>R240169</t>
  </si>
  <si>
    <t>WTT Feeder Panagyurishte 2024</t>
  </si>
  <si>
    <t>R240170</t>
  </si>
  <si>
    <t>Superliga Bratislava</t>
  </si>
  <si>
    <t>R240171</t>
  </si>
  <si>
    <t>WTT Feeder Olomouc</t>
  </si>
  <si>
    <t>R240172</t>
  </si>
  <si>
    <t>športová priprava NSTC</t>
  </si>
  <si>
    <t>R240173</t>
  </si>
  <si>
    <t>Dominika Wiltschková</t>
  </si>
  <si>
    <t>ID240256</t>
  </si>
  <si>
    <t>World Masters TT Championships Roma</t>
  </si>
  <si>
    <t>ID240258</t>
  </si>
  <si>
    <t>WTT YC Varazdin</t>
  </si>
  <si>
    <t>R240210</t>
  </si>
  <si>
    <t>R240211</t>
  </si>
  <si>
    <t>komisia na vyhodnocovanie projektov</t>
  </si>
  <si>
    <t>31399380</t>
  </si>
  <si>
    <t>JENNY spol. s r.o.</t>
  </si>
  <si>
    <t>R240213</t>
  </si>
  <si>
    <t>WTT Feeder Olomouc 2024</t>
  </si>
  <si>
    <t>R240214</t>
  </si>
  <si>
    <t>NSTC Bratislava</t>
  </si>
  <si>
    <t>35712783</t>
  </si>
  <si>
    <t>FAST PLUS, a.s.</t>
  </si>
  <si>
    <t>2024202</t>
  </si>
  <si>
    <t>Prispevok krajským zväzo, KSTZ NR</t>
  </si>
  <si>
    <t>20240171</t>
  </si>
  <si>
    <t>fyzioterapia</t>
  </si>
  <si>
    <t>56044488</t>
  </si>
  <si>
    <t>Knolledge s. r. o.</t>
  </si>
  <si>
    <t>27.2.2024</t>
  </si>
  <si>
    <t>Odmena trenera mladeže 1/2024</t>
  </si>
  <si>
    <t>1000022124</t>
  </si>
  <si>
    <t>Extraliga pohare pre víťazov</t>
  </si>
  <si>
    <t>ID240056</t>
  </si>
  <si>
    <t>WTT feeder Manchester, cestovné</t>
  </si>
  <si>
    <t>R240041</t>
  </si>
  <si>
    <t>NSTC BA lekarska starostlivosť naplasť proti bolesti</t>
  </si>
  <si>
    <t>R240042</t>
  </si>
  <si>
    <t>NSTC BA odmena treningového partnera 2-3/2024</t>
  </si>
  <si>
    <t>53795890</t>
  </si>
  <si>
    <t>Dmytro Pryshchepa</t>
  </si>
  <si>
    <t>R240075</t>
  </si>
  <si>
    <t>MSR družstiev žien</t>
  </si>
  <si>
    <t>22052024</t>
  </si>
  <si>
    <t>27.5.2024</t>
  </si>
  <si>
    <t>25850334</t>
  </si>
  <si>
    <t>Salen extra</t>
  </si>
  <si>
    <t>Europe Youth TOP10, 4.-6.10.2024 pobytové</t>
  </si>
  <si>
    <t>Polski Zwiazek Tenisa Stolowego</t>
  </si>
  <si>
    <t>ID240259</t>
  </si>
  <si>
    <t>NSTC športová príprava Valuch</t>
  </si>
  <si>
    <t>Alexander Valuch</t>
  </si>
  <si>
    <t>ID240260</t>
  </si>
  <si>
    <t>ID240031</t>
  </si>
  <si>
    <t>28.1.2024</t>
  </si>
  <si>
    <t>ID240284</t>
  </si>
  <si>
    <t>Kudrec Jozef</t>
  </si>
  <si>
    <t>12024449</t>
  </si>
  <si>
    <t>NSTC loptičky</t>
  </si>
  <si>
    <t>12024460</t>
  </si>
  <si>
    <t>NsTC poťahy</t>
  </si>
  <si>
    <t>20241272</t>
  </si>
  <si>
    <t>202400075</t>
  </si>
  <si>
    <t>Superliga Havirov 18.-19.3.2024</t>
  </si>
  <si>
    <t>202400051</t>
  </si>
  <si>
    <t>školenie medzinárodných rozhodcov 4.-7.4.2024</t>
  </si>
  <si>
    <t>ID240304</t>
  </si>
  <si>
    <t>NSTC športová príprava Labošová</t>
  </si>
  <si>
    <t>R240249</t>
  </si>
  <si>
    <t>ID240032</t>
  </si>
  <si>
    <t>28.2.2024</t>
  </si>
  <si>
    <t>00603481</t>
  </si>
  <si>
    <t>Hlavné mesto Slovenskej republiky Bratislava</t>
  </si>
  <si>
    <t>20240103</t>
  </si>
  <si>
    <t>28.3.2024</t>
  </si>
  <si>
    <t>WTT Singapore Smash 7.-17.3.024 pobytové</t>
  </si>
  <si>
    <t>240100241</t>
  </si>
  <si>
    <t>WTT Feeder Olomouc 20.-25.8.2024 pobytové</t>
  </si>
  <si>
    <t>8124048443</t>
  </si>
  <si>
    <t>WTT feeder Panagyurishte 11.-15.9.2024 letenky</t>
  </si>
  <si>
    <t>R240010</t>
  </si>
  <si>
    <t>WTT Star Contender Goa</t>
  </si>
  <si>
    <t>R240250</t>
  </si>
  <si>
    <t>29.11.2024</t>
  </si>
  <si>
    <t>R240252</t>
  </si>
  <si>
    <t>R240253</t>
  </si>
  <si>
    <t>R240046</t>
  </si>
  <si>
    <t>29.3.2024</t>
  </si>
  <si>
    <t>WTT Singapore Smash</t>
  </si>
  <si>
    <t>2024005</t>
  </si>
  <si>
    <t>29.4.2024</t>
  </si>
  <si>
    <t>Odmena trenera NSTC BA za 4/2024</t>
  </si>
  <si>
    <t>8124024650</t>
  </si>
  <si>
    <t>WTT YC Platia D Avo 13.-19..2024 spiatočná letenka</t>
  </si>
  <si>
    <t xml:space="preserve">Europen Olympic Single Qualificatiom Sarejevo 15.-19.5.2024 </t>
  </si>
  <si>
    <t>72</t>
  </si>
  <si>
    <t>29.5.2024</t>
  </si>
  <si>
    <t>WTT Mendoza 27.5.-2.6.2024 pobytové</t>
  </si>
  <si>
    <t>R240106</t>
  </si>
  <si>
    <t>European U13 Championship</t>
  </si>
  <si>
    <t>R240109</t>
  </si>
  <si>
    <t>2400020</t>
  </si>
  <si>
    <t>Odmna trenera mladeže 9/2024</t>
  </si>
  <si>
    <t>2400021</t>
  </si>
  <si>
    <t>R240033</t>
  </si>
  <si>
    <t>3.3.2024</t>
  </si>
  <si>
    <t>školenie trenerov</t>
  </si>
  <si>
    <t>40253074</t>
  </si>
  <si>
    <t>Lucia Čolovičková</t>
  </si>
  <si>
    <t>ID240069</t>
  </si>
  <si>
    <t>3.4.2024</t>
  </si>
  <si>
    <t>poistné za 3/2024 - 41 osôb</t>
  </si>
  <si>
    <t>2024030</t>
  </si>
  <si>
    <t>3.5.2024</t>
  </si>
  <si>
    <t>ME do 21 rokov Skopje 24.1.2024 lekarenský materiál</t>
  </si>
  <si>
    <t>45681601</t>
  </si>
  <si>
    <t>Peter Urík -SPORTMEDIC</t>
  </si>
  <si>
    <t>15</t>
  </si>
  <si>
    <t>3.6.2024</t>
  </si>
  <si>
    <t>Odmena trenra mladeže 5/2024</t>
  </si>
  <si>
    <t>20240501</t>
  </si>
  <si>
    <t>Odmena trenera NSTC 5/2024</t>
  </si>
  <si>
    <t>Odmena trenera mlaseže 5/2024</t>
  </si>
  <si>
    <t>Odmena trenra NSTC 5/2024</t>
  </si>
  <si>
    <t>20240023</t>
  </si>
  <si>
    <t>Preprava hráčov 5/2024 - 67 hráčov</t>
  </si>
  <si>
    <t>8124032311</t>
  </si>
  <si>
    <t>WTT Contendes Tunis 24.-30.6.2024 letenky</t>
  </si>
  <si>
    <t>2400010</t>
  </si>
  <si>
    <t>Odmena trenera mladeže 5/2024 Grigelova Z</t>
  </si>
  <si>
    <t>2400011</t>
  </si>
  <si>
    <t>Odmena trenera mladeže 5/2024 Grigel</t>
  </si>
  <si>
    <t>NSTC odmena trenra 5/2024</t>
  </si>
  <si>
    <t>NSTC BA treningový partner 1-6/2024</t>
  </si>
  <si>
    <t>2024041</t>
  </si>
  <si>
    <t>NSTC BA strava hračov 6/2024</t>
  </si>
  <si>
    <t>ID240159</t>
  </si>
  <si>
    <t>cestovné trenera NSTC, Superfinále šk.športu</t>
  </si>
  <si>
    <t>ID240165</t>
  </si>
  <si>
    <t>školenie trenerov - 1. kvalifikačný stupeň</t>
  </si>
  <si>
    <t>ID240167</t>
  </si>
  <si>
    <t>Brúderová Marta RNDr.</t>
  </si>
  <si>
    <t>ID240168</t>
  </si>
  <si>
    <t>Mgr. Zuzana Takáčová</t>
  </si>
  <si>
    <t>R240135</t>
  </si>
  <si>
    <t>202408</t>
  </si>
  <si>
    <t>Odmena trenera mladeže 8/2024</t>
  </si>
  <si>
    <t>20240801</t>
  </si>
  <si>
    <t>Odmena trenera NSTC 8/2024</t>
  </si>
  <si>
    <t>262024</t>
  </si>
  <si>
    <t>Odmena trenera 8/2024</t>
  </si>
  <si>
    <t>20240033</t>
  </si>
  <si>
    <t>Odmena  trenera NSTC 8/2024</t>
  </si>
  <si>
    <t>Odmena trenera NSTC ocenenie za 1. polrok 2024</t>
  </si>
  <si>
    <t>Odmena trenera NSTC ocenenie za účasť na OH2024</t>
  </si>
  <si>
    <t>Odmena trenrea NSTC 8/2024</t>
  </si>
  <si>
    <t>Ocenenie trenera NSTC 7-8/2024</t>
  </si>
  <si>
    <t>ID240234</t>
  </si>
  <si>
    <t>12/2024</t>
  </si>
  <si>
    <t>Odmean trenera mladeže Kutiš 4/2024</t>
  </si>
  <si>
    <t>Ocenenie trenera mladeže za 2024</t>
  </si>
  <si>
    <t>202404</t>
  </si>
  <si>
    <t>Odmean trenera mladeže 4/2024</t>
  </si>
  <si>
    <t>74016</t>
  </si>
  <si>
    <t>NSTC BA masáže hráčov za 4/2024</t>
  </si>
  <si>
    <t>Preprava hráčov za 4/2024 za 33 hráčov</t>
  </si>
  <si>
    <t>R240072</t>
  </si>
  <si>
    <t>WTT Youth Contender Algiers</t>
  </si>
  <si>
    <t>8124031622</t>
  </si>
  <si>
    <t>European Youth Championships Malmo 12.-21.7.2024 letenka</t>
  </si>
  <si>
    <t>ID240231</t>
  </si>
  <si>
    <t>30.8.2024</t>
  </si>
  <si>
    <t>WTT Feeder Panagyurishte 11.-15.9.2024 pobytové</t>
  </si>
  <si>
    <t>R240174</t>
  </si>
  <si>
    <t>20240074</t>
  </si>
  <si>
    <t>Preprava hračov 9/2004 - 14 hráčov</t>
  </si>
  <si>
    <t>20240132</t>
  </si>
  <si>
    <t>NSTC fyzioterapia</t>
  </si>
  <si>
    <t>20240299</t>
  </si>
  <si>
    <t>extraliga Rožňava, 60. výročie klubu - ubytovanie</t>
  </si>
  <si>
    <t>44095848</t>
  </si>
  <si>
    <t>Zuzana Németh</t>
  </si>
  <si>
    <t>R240262</t>
  </si>
  <si>
    <t>31.10.2024</t>
  </si>
  <si>
    <t>World youth championships Helsingborg</t>
  </si>
  <si>
    <t>20240301</t>
  </si>
  <si>
    <t>31.3.2024</t>
  </si>
  <si>
    <t>Odmena trenra 3/2024</t>
  </si>
  <si>
    <t>8124029817</t>
  </si>
  <si>
    <t>WTT YC Lima 19.-23.6.2024 letenka</t>
  </si>
  <si>
    <t>102116</t>
  </si>
  <si>
    <t>WTT YC Sandefjord 10.-13.6.2024 pobytov</t>
  </si>
  <si>
    <t>3240002414</t>
  </si>
  <si>
    <t>školenie trenerov 1. stupˇba 19.-21.4.2024</t>
  </si>
  <si>
    <t>00397865</t>
  </si>
  <si>
    <t>UK - Fakulta TV a Š v Bratislave</t>
  </si>
  <si>
    <t>3240000358</t>
  </si>
  <si>
    <t>školenie trenerov 1. stupňa</t>
  </si>
  <si>
    <t>17070775</t>
  </si>
  <si>
    <t>Prešovská univerzita v Prešove</t>
  </si>
  <si>
    <t>8124031895</t>
  </si>
  <si>
    <t>8124031816</t>
  </si>
  <si>
    <t>European Youth Championships Malmo 12. - 21.7.2024</t>
  </si>
  <si>
    <t>ID240125</t>
  </si>
  <si>
    <t>WTT Contender Zagreb 3.-9.6.2024 pobytové</t>
  </si>
  <si>
    <t>ID240127</t>
  </si>
  <si>
    <t>ID240129</t>
  </si>
  <si>
    <t>8124000609</t>
  </si>
  <si>
    <t>4.1.2024</t>
  </si>
  <si>
    <t>WTT YSC Tunis 31.1.-4.2.2024 spiatočná letenka, Palušek, Gri</t>
  </si>
  <si>
    <t>202436</t>
  </si>
  <si>
    <t>European Championships 15.-20.10.2024 Linz pobytové</t>
  </si>
  <si>
    <t>2024365</t>
  </si>
  <si>
    <t>European Championships 15.10.-20.10.2024 štartovné</t>
  </si>
  <si>
    <t>40788661</t>
  </si>
  <si>
    <t>Peter Šereda</t>
  </si>
  <si>
    <t>20240826</t>
  </si>
  <si>
    <t>4.11.2024</t>
  </si>
  <si>
    <t>China Smash 26.9-6.10.2024 pobytové</t>
  </si>
  <si>
    <t>Table Tennis Association of  SINGAPORE</t>
  </si>
  <si>
    <t>20240082</t>
  </si>
  <si>
    <t>Preprava hračov 10/2024 - 33 hračov</t>
  </si>
  <si>
    <t>240432</t>
  </si>
  <si>
    <t>lepidlo pre repre</t>
  </si>
  <si>
    <t>ID240038</t>
  </si>
  <si>
    <t>cestovné poistenie za 2/2024</t>
  </si>
  <si>
    <t>ID240039</t>
  </si>
  <si>
    <t>ID240040</t>
  </si>
  <si>
    <t>cestovné trenra NSTC</t>
  </si>
  <si>
    <t>R240059</t>
  </si>
  <si>
    <t>TT Youth Star Contender Podgorica</t>
  </si>
  <si>
    <t>2024006</t>
  </si>
  <si>
    <t>4.6.2024</t>
  </si>
  <si>
    <t>R240177</t>
  </si>
  <si>
    <t>8124000807</t>
  </si>
  <si>
    <t>5.1.2024</t>
  </si>
  <si>
    <t>ME do 21 rokov Skopje 24.-28.1.20204 spatočná letenka</t>
  </si>
  <si>
    <t>8124000716</t>
  </si>
  <si>
    <t>MS Busan 16.-25.2.2024 spiatočná letenka</t>
  </si>
  <si>
    <t>8124000820</t>
  </si>
  <si>
    <t xml:space="preserve">MS Busan 1.25.2.2024 spiatočna letenka </t>
  </si>
  <si>
    <t>R240237</t>
  </si>
  <si>
    <t>5.11.2024</t>
  </si>
  <si>
    <t>reprezentačný trener NSTC ME Linz</t>
  </si>
  <si>
    <t>NSTC odmena trenera 1/2024</t>
  </si>
  <si>
    <t>ME Skopje 23.-27.1.2024 masáže</t>
  </si>
  <si>
    <t>20242006</t>
  </si>
  <si>
    <t>20242005</t>
  </si>
  <si>
    <t>ME Skopje 23.-27.1.2024 lekarnička</t>
  </si>
  <si>
    <t>Odmena trenera mladeže za 1/2024 Grigelová</t>
  </si>
  <si>
    <t>Odmena trenera mladeže 1/24 Grigel</t>
  </si>
  <si>
    <t>Odmean trenera NSTC 1/2024</t>
  </si>
  <si>
    <t>202401</t>
  </si>
  <si>
    <t>Odmen  trenera mladeže 1/2024</t>
  </si>
  <si>
    <t>8124005040</t>
  </si>
  <si>
    <t>WTT YC Panagyuriwhte 7.-10.3.2024 spiatočná letenka</t>
  </si>
  <si>
    <t>8124004653</t>
  </si>
  <si>
    <t>ME do 21 r. Skopje Zmena letenky</t>
  </si>
  <si>
    <t>8124004766</t>
  </si>
  <si>
    <t>WTT YC Algiess 28.2.-3.3.2024 spiatočná letenka</t>
  </si>
  <si>
    <t>20240101</t>
  </si>
  <si>
    <t>Odmena trenera NSTC 1/2024</t>
  </si>
  <si>
    <t>R240009</t>
  </si>
  <si>
    <t>ME mládeže Skopje</t>
  </si>
  <si>
    <t>R240012</t>
  </si>
  <si>
    <t>WTT Feeder Menchester</t>
  </si>
  <si>
    <t>NSTC Bratislava strava hráčov 2/2024</t>
  </si>
  <si>
    <t>mentalna príprava hráčov NSTC 1-2/2024</t>
  </si>
  <si>
    <t>51139294</t>
  </si>
  <si>
    <t>Mgr. Petra Pačesová - Soulmate</t>
  </si>
  <si>
    <t>Ocenenie za výsledky 2023</t>
  </si>
  <si>
    <t>482024</t>
  </si>
  <si>
    <t>WTT Feeder Dusseldorf 8.-12.4.2024 pobytové</t>
  </si>
  <si>
    <t>1000039524</t>
  </si>
  <si>
    <t>Extraliga štítky na poháre</t>
  </si>
  <si>
    <t>202433</t>
  </si>
  <si>
    <t>WTT YC Spa 22.-28.2024 pobytové</t>
  </si>
  <si>
    <t>A.S.B.L. Aile Francophone de la Federation</t>
  </si>
  <si>
    <t>Ocenenie 1-3/2024</t>
  </si>
  <si>
    <t>R240056</t>
  </si>
  <si>
    <t>WTT Feeder Dusseldorf</t>
  </si>
  <si>
    <t>Simona Jass</t>
  </si>
  <si>
    <t>ID240130</t>
  </si>
  <si>
    <t>ID240131</t>
  </si>
  <si>
    <t>cestovné poistenie za 5/2024</t>
  </si>
  <si>
    <t>ID240183</t>
  </si>
  <si>
    <t>5.7.2024</t>
  </si>
  <si>
    <t>cestovne poistenie vyslaných poistencov</t>
  </si>
  <si>
    <t>NSTC odmena trenera 7/2024</t>
  </si>
  <si>
    <t>ID240209</t>
  </si>
  <si>
    <t>poistenie vyslaných poistencov 7/2024</t>
  </si>
  <si>
    <t>2400018</t>
  </si>
  <si>
    <t>2400019</t>
  </si>
  <si>
    <t>Odemna trenera mladeže 8/2024</t>
  </si>
  <si>
    <t>R240185</t>
  </si>
  <si>
    <t>výcvikový tábor BA</t>
  </si>
  <si>
    <t>10224</t>
  </si>
  <si>
    <t>WTT Feeder Manchester 1.-4.2.2024 letenka tam</t>
  </si>
  <si>
    <t>ID240289</t>
  </si>
  <si>
    <t>6.11.2024</t>
  </si>
  <si>
    <t>WTT YC Szombathely 311.-9.11.2024 pobytové</t>
  </si>
  <si>
    <t>Pannonsport Szervezó es Marketing Kft.</t>
  </si>
  <si>
    <t>20240273</t>
  </si>
  <si>
    <t>6.2.2024</t>
  </si>
  <si>
    <t>MS družstiev Busan 16.-25.2.2024 potlač triečiek pre repreze</t>
  </si>
  <si>
    <t>ME do 21 rokov Skopje potlač tričirk pre reprezentantov</t>
  </si>
  <si>
    <t>Ocenenie na zaklade dosiahnutých výsledkov schválených VV SS</t>
  </si>
  <si>
    <t>74003</t>
  </si>
  <si>
    <t>NSTC BA masáže hráčov 1/2024</t>
  </si>
  <si>
    <t>R240011</t>
  </si>
  <si>
    <t>WTT Youth Star Contender Tunis</t>
  </si>
  <si>
    <t>R240054</t>
  </si>
  <si>
    <t>6.3.2024</t>
  </si>
  <si>
    <t>ID240076</t>
  </si>
  <si>
    <t>6.4.2024</t>
  </si>
  <si>
    <t>reprezentačný trener NSTC Truksa - WTT Otočec/Varažein/NSTC/</t>
  </si>
  <si>
    <t>ID240077</t>
  </si>
  <si>
    <t>finale Extraligy mužov</t>
  </si>
  <si>
    <t>R240049</t>
  </si>
  <si>
    <t>R240050</t>
  </si>
  <si>
    <t>finale Extraligy žien</t>
  </si>
  <si>
    <t>R240051</t>
  </si>
  <si>
    <t>WTT Feeder Otočec 26.3.2024-1.1.2024</t>
  </si>
  <si>
    <t>8124026144</t>
  </si>
  <si>
    <t>WTT C Rio de Janeiro 20.-26.5.2024 spiatoná letenka</t>
  </si>
  <si>
    <t>ID240237</t>
  </si>
  <si>
    <t>R240186</t>
  </si>
  <si>
    <t>WTT YC Otocec, Varazdin</t>
  </si>
  <si>
    <t>R240187</t>
  </si>
  <si>
    <t>WTT Youth Star Contender Skopje</t>
  </si>
  <si>
    <t>ID240036</t>
  </si>
  <si>
    <t>7.1.2024</t>
  </si>
  <si>
    <t>R240017</t>
  </si>
  <si>
    <t>2024012</t>
  </si>
  <si>
    <t>20240037</t>
  </si>
  <si>
    <t>NSTC odmena trenera 9/2024</t>
  </si>
  <si>
    <t>WTT Feeder Pristira, &amp;kosovo 30.10-1.11.2024 pobytové</t>
  </si>
  <si>
    <t>20240041</t>
  </si>
  <si>
    <t>NSTC odmena trenera 10/2024</t>
  </si>
  <si>
    <t>Odmena trenera NSTC 10/2024</t>
  </si>
  <si>
    <t>20241001</t>
  </si>
  <si>
    <t>48015105</t>
  </si>
  <si>
    <t>Michal Štefanka</t>
  </si>
  <si>
    <t>ID240287</t>
  </si>
  <si>
    <t>R240235</t>
  </si>
  <si>
    <t>WTT Feeder Prishtina</t>
  </si>
  <si>
    <t>2024011202</t>
  </si>
  <si>
    <t>MS družstiev Busan 16.-25.2.2024 pobytové</t>
  </si>
  <si>
    <t>ITTF</t>
  </si>
  <si>
    <t>1572112083613</t>
  </si>
  <si>
    <t>80023</t>
  </si>
  <si>
    <t>WTT YC Platja d Aro 13.-19.5.2024 pobytové</t>
  </si>
  <si>
    <t>Federacio Catalana de Tennis de Taula</t>
  </si>
  <si>
    <t>8124026377</t>
  </si>
  <si>
    <t>European U13 CHC Bukurest 22.-26.5.2024 spiatočná letenka</t>
  </si>
  <si>
    <t>12024182</t>
  </si>
  <si>
    <t>R240073</t>
  </si>
  <si>
    <t>R240221</t>
  </si>
  <si>
    <t>8.10.2024</t>
  </si>
  <si>
    <t>20240560</t>
  </si>
  <si>
    <t>8.11.2024</t>
  </si>
  <si>
    <t>WTT Star Conender Bangkok 2.-7.7.2024 pobytové</t>
  </si>
  <si>
    <t>ID240290</t>
  </si>
  <si>
    <t>WTT YC Lignano 7.-13.11.2024 pobytové</t>
  </si>
  <si>
    <t>Italian Table Tennis Federation</t>
  </si>
  <si>
    <t>ID240291</t>
  </si>
  <si>
    <t>WTT Contender Muscat (OMA)</t>
  </si>
  <si>
    <t>ID240292</t>
  </si>
  <si>
    <t>WTT Finals Fukuoka športová príprava</t>
  </si>
  <si>
    <t>R240240</t>
  </si>
  <si>
    <t>reprezentačný trener NSTC cestovné</t>
  </si>
  <si>
    <t>R240246</t>
  </si>
  <si>
    <t>reprezentačný trener mladeže ETTU Plzeň</t>
  </si>
  <si>
    <t>NSTC BA strava hračov 1/24</t>
  </si>
  <si>
    <t>Ocenienie na základe dosiahnutých výsledkov schválených VV S</t>
  </si>
  <si>
    <t>120240112</t>
  </si>
  <si>
    <t>NSTC BA  športový materiál</t>
  </si>
  <si>
    <t>ID240214</t>
  </si>
  <si>
    <t>školenie trenerov - predlženie licencie</t>
  </si>
  <si>
    <t>ID240216</t>
  </si>
  <si>
    <t>WTTYouth Contender Havirov</t>
  </si>
  <si>
    <t>ID240006</t>
  </si>
  <si>
    <t>9.1.2024</t>
  </si>
  <si>
    <t>R240005</t>
  </si>
  <si>
    <t>Kotrolný turnaj</t>
  </si>
  <si>
    <t>2024063</t>
  </si>
  <si>
    <t>NSTC BA strava hráčov 9/2024</t>
  </si>
  <si>
    <t>6</t>
  </si>
  <si>
    <t>Superliga žien Moravský Krumlov 29.10.-1.11.2024 pobytové</t>
  </si>
  <si>
    <t>08312681</t>
  </si>
  <si>
    <t>TT Moravský Krumlov</t>
  </si>
  <si>
    <t>ID240267</t>
  </si>
  <si>
    <t>CES Superleague ženy, Moravský Krumlov</t>
  </si>
  <si>
    <t>R240053</t>
  </si>
  <si>
    <t>9.2.2024</t>
  </si>
  <si>
    <t>74013</t>
  </si>
  <si>
    <t>NSTC BA masaže hráčov 3/2024</t>
  </si>
  <si>
    <t>240100016</t>
  </si>
  <si>
    <t>Paris 2024 World Mixed Doubled Qualification Tournament 10.-</t>
  </si>
  <si>
    <t>Odmena trenera mladeže 3/2024 Grigelová</t>
  </si>
  <si>
    <t>Odmena trenera mladeže 3/2024 Grigel</t>
  </si>
  <si>
    <t>NSTC odmena trenra 3/2024</t>
  </si>
  <si>
    <t>European U13, Bukurešť 22.-26.5.2024 pobytové</t>
  </si>
  <si>
    <t>Federatia RomanaTenis De Masa</t>
  </si>
  <si>
    <t>2024026</t>
  </si>
  <si>
    <t>NSTC BA strava hráčov 4/2024</t>
  </si>
  <si>
    <t>1122024</t>
  </si>
  <si>
    <t>WTT C Rio De Janeiro 20.-26.5.2024 pobytové</t>
  </si>
  <si>
    <t>Confederacao Brasileira de Tenis de Mesa</t>
  </si>
  <si>
    <t>224001801896</t>
  </si>
  <si>
    <t>224001801897</t>
  </si>
  <si>
    <t>ID240100</t>
  </si>
  <si>
    <t>R240070</t>
  </si>
  <si>
    <t>R240071</t>
  </si>
  <si>
    <t>R240121</t>
  </si>
  <si>
    <t>R240188</t>
  </si>
  <si>
    <t>9.9.2024</t>
  </si>
  <si>
    <t>R240189</t>
  </si>
  <si>
    <t>24240155</t>
  </si>
  <si>
    <t>Stolný tenista roka -ubytovanie Bruderová</t>
  </si>
  <si>
    <t>20240058</t>
  </si>
  <si>
    <t>Servis IS 4/2024</t>
  </si>
  <si>
    <t>35837179</t>
  </si>
  <si>
    <t>Global Services Slovakia s.r.o.</t>
  </si>
  <si>
    <t>R240154</t>
  </si>
  <si>
    <t>1.8.2024</t>
  </si>
  <si>
    <t>Olympijský festival Kuchajda 2024</t>
  </si>
  <si>
    <t>Ing. Tomáš Varga</t>
  </si>
  <si>
    <t>R240226</t>
  </si>
  <si>
    <t>tlačová konferencia NSTC</t>
  </si>
  <si>
    <t>R240113</t>
  </si>
  <si>
    <t>36631124</t>
  </si>
  <si>
    <t>tlačové spravodajstvo o športovej činnosti 4-6/2024</t>
  </si>
  <si>
    <t>37630156</t>
  </si>
  <si>
    <t>Ľuboš Bogdányi</t>
  </si>
  <si>
    <t>R240140</t>
  </si>
  <si>
    <t>poštovne</t>
  </si>
  <si>
    <t>20240146</t>
  </si>
  <si>
    <t>Servis IS 9/2024</t>
  </si>
  <si>
    <t>1020241960</t>
  </si>
  <si>
    <t>nálepky na bannery zmena ministerstva</t>
  </si>
  <si>
    <t>224190</t>
  </si>
  <si>
    <t>Olympijský festival Kuchajda 2024 strava</t>
  </si>
  <si>
    <t>35751452</t>
  </si>
  <si>
    <t>BE COOL, s.r.o.</t>
  </si>
  <si>
    <t>202451</t>
  </si>
  <si>
    <t>šlenské poplatky ETTU</t>
  </si>
  <si>
    <t>upratovanie STH 8/2024</t>
  </si>
  <si>
    <t>52020967</t>
  </si>
  <si>
    <t>Core Slovakia s. r. o.</t>
  </si>
  <si>
    <t>2024059</t>
  </si>
  <si>
    <t>VV SSTZ 22.8.2024 strava</t>
  </si>
  <si>
    <t>Servis IS 3/2024</t>
  </si>
  <si>
    <t>ID240070</t>
  </si>
  <si>
    <t>VV SSTZ 12.3.2024 cestovné</t>
  </si>
  <si>
    <t>Wawrek Gabriel - kontrolor</t>
  </si>
  <si>
    <t>20240093</t>
  </si>
  <si>
    <t>Servis IS 6/2024</t>
  </si>
  <si>
    <t>1000083224</t>
  </si>
  <si>
    <t>konferencia SSTZ 7.6.2024 plakety</t>
  </si>
  <si>
    <t>ID240133</t>
  </si>
  <si>
    <t>cestovné kontrolora VV SSTZ</t>
  </si>
  <si>
    <t>ID240135</t>
  </si>
  <si>
    <t>zasadnutie VV SSTZ</t>
  </si>
  <si>
    <t>ID240136</t>
  </si>
  <si>
    <t>cestovné člena VV SSTZ</t>
  </si>
  <si>
    <t>ID240192</t>
  </si>
  <si>
    <t>tlačové spravodajstvo o športovej činnosti ŠR SR za 10-12/23</t>
  </si>
  <si>
    <t>tlačové spravodajstvo o športovej činnosti 7-9/2024</t>
  </si>
  <si>
    <t>2024079</t>
  </si>
  <si>
    <t>VV SSTZ 7.10.2024 strava</t>
  </si>
  <si>
    <t>ID240298</t>
  </si>
  <si>
    <t>R240030</t>
  </si>
  <si>
    <t>15.3.2024</t>
  </si>
  <si>
    <t>142400150</t>
  </si>
  <si>
    <t>kancelarsky materiál pre sekretariát</t>
  </si>
  <si>
    <t>45711615</t>
  </si>
  <si>
    <t>Rottner Security Slovensko, s. r. o.</t>
  </si>
  <si>
    <t>ID240002</t>
  </si>
  <si>
    <t>17.1.2024</t>
  </si>
  <si>
    <t>PZP a HP na MV BT168IG</t>
  </si>
  <si>
    <t>00585441</t>
  </si>
  <si>
    <t>KOOPERATIVA poisťovňa, a.s. Vienna Insurance Group</t>
  </si>
  <si>
    <t>R240089</t>
  </si>
  <si>
    <t>Kancelársky materiál pre potreby sekretariátu</t>
  </si>
  <si>
    <t>45952671</t>
  </si>
  <si>
    <t>METRO Cash &amp; Carry SR s. r. o.</t>
  </si>
  <si>
    <t>R240091</t>
  </si>
  <si>
    <t>kancelarsky materiál</t>
  </si>
  <si>
    <t>R240018</t>
  </si>
  <si>
    <t>ID240250</t>
  </si>
  <si>
    <t>Kríž Zdenko PhDr.</t>
  </si>
  <si>
    <t>R240202</t>
  </si>
  <si>
    <t>PHM AA402BT</t>
  </si>
  <si>
    <t>00604381</t>
  </si>
  <si>
    <t>OMV Slovensko, s.r.o.</t>
  </si>
  <si>
    <t>24240611</t>
  </si>
  <si>
    <t xml:space="preserve">konferencia SSTZ 7.6.2024 strava, ubytovanie, občerstvenie, </t>
  </si>
  <si>
    <t>24240633</t>
  </si>
  <si>
    <t>Publikacia k 100.výročiu ST v SR a ČR ubytovanie</t>
  </si>
  <si>
    <t>1000092224</t>
  </si>
  <si>
    <t>Celoslovenský urnaj veteránov v ST v BA 15.6.-16.6.2024 poha</t>
  </si>
  <si>
    <t>2024036</t>
  </si>
  <si>
    <t>VV SSTZ 28.5.2024 strava</t>
  </si>
  <si>
    <t>ID240149</t>
  </si>
  <si>
    <t>cestovne člena VV SSTZ</t>
  </si>
  <si>
    <t>ID240150</t>
  </si>
  <si>
    <t>ID240151</t>
  </si>
  <si>
    <t>ID240152</t>
  </si>
  <si>
    <t>ID240153</t>
  </si>
  <si>
    <t>2024118</t>
  </si>
  <si>
    <t>Spracovanie účtovnej evidencie 9/2024</t>
  </si>
  <si>
    <t>34121927</t>
  </si>
  <si>
    <t>KONZERVÁREŇ, spol. s r.o.</t>
  </si>
  <si>
    <t>VV SSTZ 12.3.2024 stravovanie</t>
  </si>
  <si>
    <t>112410266</t>
  </si>
  <si>
    <t>Omega predlženie licencie</t>
  </si>
  <si>
    <t>31635903</t>
  </si>
  <si>
    <t>KROS a.s.</t>
  </si>
  <si>
    <t>20240130</t>
  </si>
  <si>
    <t>Servis IS 8/2024</t>
  </si>
  <si>
    <t>tlačové spravodajstvo o športovej činnosti 1-3/2024</t>
  </si>
  <si>
    <t>ID240107</t>
  </si>
  <si>
    <t>R240086</t>
  </si>
  <si>
    <t>PHM pre MV AA402BT</t>
  </si>
  <si>
    <t>ID240053</t>
  </si>
  <si>
    <t>21.3.2024</t>
  </si>
  <si>
    <t>365 dňová DZ 22.3.2024-21.3.2025</t>
  </si>
  <si>
    <t>35919001</t>
  </si>
  <si>
    <t>Národná diaľničná spoločnosť, a.s.</t>
  </si>
  <si>
    <t>24810025</t>
  </si>
  <si>
    <t>Právne služby</t>
  </si>
  <si>
    <t>47232765</t>
  </si>
  <si>
    <t>Advokátska kancelária Ivan Syrový, s.r.o.</t>
  </si>
  <si>
    <t>R240147</t>
  </si>
  <si>
    <t>R240035</t>
  </si>
  <si>
    <t>dozorovanie  prevádzky športového zariadenia</t>
  </si>
  <si>
    <t>Becáni Robert</t>
  </si>
  <si>
    <t>R240038</t>
  </si>
  <si>
    <t>ID240010</t>
  </si>
  <si>
    <t>VV SSTZ</t>
  </si>
  <si>
    <t>ID240011</t>
  </si>
  <si>
    <t>cestovné náklady člena VV SSTZ</t>
  </si>
  <si>
    <t>ID240012</t>
  </si>
  <si>
    <t>ID240013</t>
  </si>
  <si>
    <t>ID240014</t>
  </si>
  <si>
    <t>R240088</t>
  </si>
  <si>
    <t>prezutie BT168IG</t>
  </si>
  <si>
    <t>Becáni Stanislav</t>
  </si>
  <si>
    <t>R240128</t>
  </si>
  <si>
    <t>24.6.2024</t>
  </si>
  <si>
    <t>umytie AA402BT</t>
  </si>
  <si>
    <t>R240132</t>
  </si>
  <si>
    <t>25.6.2024</t>
  </si>
  <si>
    <t>umytie BT168IG</t>
  </si>
  <si>
    <t>R240152</t>
  </si>
  <si>
    <t>Canva Pro - SW služba</t>
  </si>
  <si>
    <t>Canva Fty ltd</t>
  </si>
  <si>
    <t>R240165</t>
  </si>
  <si>
    <t>R240168</t>
  </si>
  <si>
    <t>PHM AA402BT, BT168IG</t>
  </si>
  <si>
    <t>24302183</t>
  </si>
  <si>
    <t>Servis BT168IG</t>
  </si>
  <si>
    <t>35700262</t>
  </si>
  <si>
    <t>PPC TEAM plus s.r.o.</t>
  </si>
  <si>
    <t>24240905</t>
  </si>
  <si>
    <t>VV SSTZ 23.9.2024 ubytovanie</t>
  </si>
  <si>
    <t>ID240303</t>
  </si>
  <si>
    <t>R240092</t>
  </si>
  <si>
    <t>VV SSTZ 28.5.2024</t>
  </si>
  <si>
    <t>ID240299</t>
  </si>
  <si>
    <t>administratívny poplatok</t>
  </si>
  <si>
    <t>ID240027</t>
  </si>
  <si>
    <t>havarijne poistenie BL219CH a BL735BO</t>
  </si>
  <si>
    <t>R240222</t>
  </si>
  <si>
    <t>28.9.2024</t>
  </si>
  <si>
    <t>Extraliga Rožňava - 60 výročie založenia klubu</t>
  </si>
  <si>
    <t>R240013</t>
  </si>
  <si>
    <t>Zoom Video Communications Inc.</t>
  </si>
  <si>
    <t>R240238</t>
  </si>
  <si>
    <t>29.10.2024</t>
  </si>
  <si>
    <t>ZOOM meačné predplatné</t>
  </si>
  <si>
    <t>R240251</t>
  </si>
  <si>
    <t>R240257</t>
  </si>
  <si>
    <t>ZOOm mesačné predplatné</t>
  </si>
  <si>
    <t>R240151</t>
  </si>
  <si>
    <t>29.7.2024</t>
  </si>
  <si>
    <t>R240176</t>
  </si>
  <si>
    <t>29.8.2024</t>
  </si>
  <si>
    <t>R240215</t>
  </si>
  <si>
    <t>29.9.2024</t>
  </si>
  <si>
    <t>R240015</t>
  </si>
  <si>
    <t>3.1.2024</t>
  </si>
  <si>
    <t>vybavenie novej siene slávy</t>
  </si>
  <si>
    <t>Varga Tomaáš</t>
  </si>
  <si>
    <t>ID240265</t>
  </si>
  <si>
    <t>3080384</t>
  </si>
  <si>
    <t>databáza fotiek</t>
  </si>
  <si>
    <t>Flickr Inc.</t>
  </si>
  <si>
    <t>R240045</t>
  </si>
  <si>
    <t>2024076</t>
  </si>
  <si>
    <t>Spracovanej účtovnej evidencie 6/2024</t>
  </si>
  <si>
    <t>20240107</t>
  </si>
  <si>
    <t>Servis IS 7/2024</t>
  </si>
  <si>
    <t>ID240162</t>
  </si>
  <si>
    <t>stretnutie komisie masového rozvoja a školského športu</t>
  </si>
  <si>
    <t>R240244</t>
  </si>
  <si>
    <t>30.10.2024</t>
  </si>
  <si>
    <t>servis BT322UE</t>
  </si>
  <si>
    <t>Automobile Services</t>
  </si>
  <si>
    <t>R240245</t>
  </si>
  <si>
    <t>prezutie pneumatik</t>
  </si>
  <si>
    <t>MAXped servis</t>
  </si>
  <si>
    <t>2024148</t>
  </si>
  <si>
    <t>Spracovanie účtovnej evidencie</t>
  </si>
  <si>
    <t>R240044</t>
  </si>
  <si>
    <t>24240403</t>
  </si>
  <si>
    <t>VV 30.4.2024 v Ba ubytovanie</t>
  </si>
  <si>
    <t>2024054</t>
  </si>
  <si>
    <t>Spracovanie účtovnej evidencie 4/2024</t>
  </si>
  <si>
    <t>R240085</t>
  </si>
  <si>
    <t>24301233</t>
  </si>
  <si>
    <t>Servis MV  AA402BT</t>
  </si>
  <si>
    <t>R240104</t>
  </si>
  <si>
    <t>ZOOM predplatné</t>
  </si>
  <si>
    <t>R240133</t>
  </si>
  <si>
    <t>30.6.2024</t>
  </si>
  <si>
    <t>ID240226</t>
  </si>
  <si>
    <t>ID240227</t>
  </si>
  <si>
    <t>R240175</t>
  </si>
  <si>
    <t>R240225</t>
  </si>
  <si>
    <t>Spracovanie účtovnej evideniccie 1/24</t>
  </si>
  <si>
    <t>R240243</t>
  </si>
  <si>
    <t>20240311</t>
  </si>
  <si>
    <t>Servis PC</t>
  </si>
  <si>
    <t>52251616</t>
  </si>
  <si>
    <t>Vladimír Šabík</t>
  </si>
  <si>
    <t>Spracovanie účtovnej evidencie 3/2024</t>
  </si>
  <si>
    <t>240778</t>
  </si>
  <si>
    <t>Audit UZ 2023</t>
  </si>
  <si>
    <t>31364438</t>
  </si>
  <si>
    <t>EKORDA, s.r.o.</t>
  </si>
  <si>
    <t>20240509</t>
  </si>
  <si>
    <t>Servis kancelarskej techniky</t>
  </si>
  <si>
    <t>2024065</t>
  </si>
  <si>
    <t>Spracovanie účtovenj evidencie 5/2024</t>
  </si>
  <si>
    <t>ID240128</t>
  </si>
  <si>
    <t>konferencia VSSTZ</t>
  </si>
  <si>
    <t>6202456229</t>
  </si>
  <si>
    <t>31.7.2024</t>
  </si>
  <si>
    <t>tonery pe sekretariát</t>
  </si>
  <si>
    <t>48158836</t>
  </si>
  <si>
    <t>Toner partner</t>
  </si>
  <si>
    <t>R240153</t>
  </si>
  <si>
    <t>241435</t>
  </si>
  <si>
    <t>Audit UZ + VS 2023</t>
  </si>
  <si>
    <t>20240165</t>
  </si>
  <si>
    <t>Servis IS 10/2024</t>
  </si>
  <si>
    <t>1000170424</t>
  </si>
  <si>
    <t>trofeje veterani</t>
  </si>
  <si>
    <t>R240027</t>
  </si>
  <si>
    <t>R240029</t>
  </si>
  <si>
    <t>R240108</t>
  </si>
  <si>
    <t>Nabíjačka pre MV BL219CH</t>
  </si>
  <si>
    <t>2024107</t>
  </si>
  <si>
    <t>Spracovanie účtovnej evidencie 8/2024</t>
  </si>
  <si>
    <t>R240184</t>
  </si>
  <si>
    <t>36635316</t>
  </si>
  <si>
    <t>LEDUM spol. s r.o.</t>
  </si>
  <si>
    <t>Servis IS za 1/2024</t>
  </si>
  <si>
    <t>1011138</t>
  </si>
  <si>
    <t>tonery pe potreby sekratariaru</t>
  </si>
  <si>
    <t>35882891</t>
  </si>
  <si>
    <t>PRYZMAT Slovakia, s.r.o.</t>
  </si>
  <si>
    <t>14468</t>
  </si>
  <si>
    <t>členské poplatky ITTF 2024</t>
  </si>
  <si>
    <t>2022 Continental Youth Grants ITTF</t>
  </si>
  <si>
    <t>R240003</t>
  </si>
  <si>
    <t>6120240016</t>
  </si>
  <si>
    <t>Logo k 100.výročiu založenia ST v ČR a SR</t>
  </si>
  <si>
    <t>Česká asociace ST z.s.</t>
  </si>
  <si>
    <t>R240180</t>
  </si>
  <si>
    <t>umytie auto BL322UE</t>
  </si>
  <si>
    <t>R240181</t>
  </si>
  <si>
    <t>rokovanie na MCRŠ SR</t>
  </si>
  <si>
    <t>R240182</t>
  </si>
  <si>
    <t>vyhodnotenie Olympijského festivalu</t>
  </si>
  <si>
    <t>R240183</t>
  </si>
  <si>
    <t>Servis IS 2/2024</t>
  </si>
  <si>
    <t>R240110</t>
  </si>
  <si>
    <t>dozorovanie prevádzky športového zariadenia</t>
  </si>
  <si>
    <t>Husárik Alexander</t>
  </si>
  <si>
    <t>20240078</t>
  </si>
  <si>
    <t>Servis IS 5/2024</t>
  </si>
  <si>
    <t>R240093</t>
  </si>
  <si>
    <t>prezutie AA402BT</t>
  </si>
  <si>
    <t>45939179</t>
  </si>
  <si>
    <t>MAXPNEU-SERVIS, s. r. o.</t>
  </si>
  <si>
    <t>20240182</t>
  </si>
  <si>
    <t>Servis IS 11/2024</t>
  </si>
  <si>
    <t>2024137</t>
  </si>
  <si>
    <t>Spracovanie účtovnejevidencie 10/2024</t>
  </si>
  <si>
    <t>R240094</t>
  </si>
  <si>
    <t>R240105</t>
  </si>
  <si>
    <t>R240117</t>
  </si>
  <si>
    <t>konferencia SSTZ</t>
  </si>
  <si>
    <t>R240016</t>
  </si>
  <si>
    <t>Zasadnutie VV SSTZ 16.1.2024</t>
  </si>
  <si>
    <t>R240019</t>
  </si>
  <si>
    <t>podpis zmluvy na SOU (olympiada)</t>
  </si>
  <si>
    <t>2024022</t>
  </si>
  <si>
    <t>Spracovanie účtovnej evidencie 2/2024</t>
  </si>
  <si>
    <t>2024096</t>
  </si>
  <si>
    <t>Spravoanie účtovnej evidencie 7/2024</t>
  </si>
  <si>
    <t>2024062</t>
  </si>
  <si>
    <t>VV SSTZ 24.9.2024</t>
  </si>
  <si>
    <t>R240020</t>
  </si>
  <si>
    <t>R240021</t>
  </si>
  <si>
    <t>kancelarsky materiál pre potreby sekretariátu</t>
  </si>
  <si>
    <t>2024027</t>
  </si>
  <si>
    <t>VV SSTZ 30.4.2024</t>
  </si>
  <si>
    <t>ID240101</t>
  </si>
  <si>
    <t>R240066</t>
  </si>
  <si>
    <t>R240067</t>
  </si>
  <si>
    <t>Microsoft Ireland Operations Limited,</t>
  </si>
  <si>
    <t>R240068</t>
  </si>
  <si>
    <t>prezutie pneumatik BL322UE</t>
  </si>
  <si>
    <t>R240069</t>
  </si>
  <si>
    <t>prezutie pneumatik BT168IG</t>
  </si>
  <si>
    <t>R240162</t>
  </si>
  <si>
    <t>Top team športová priprava</t>
  </si>
  <si>
    <t>8124025029</t>
  </si>
  <si>
    <t>meWTT YC Platja A Avo 13.-19.5.2024 zmena letenky</t>
  </si>
  <si>
    <t>R240218</t>
  </si>
  <si>
    <t>TOP 10 Europy</t>
  </si>
  <si>
    <t>R240227</t>
  </si>
  <si>
    <t>športová príprava Top team</t>
  </si>
  <si>
    <t>8124027901</t>
  </si>
  <si>
    <t>WTT Contender Mendoza 27.5.-2.6.2024 letenka</t>
  </si>
  <si>
    <t>ID240252</t>
  </si>
  <si>
    <t>WTT Feeder Panagyurishte, TOP team</t>
  </si>
  <si>
    <t>ID240221</t>
  </si>
  <si>
    <t>ID240097</t>
  </si>
  <si>
    <t>WTT F Beirut/ WTT F Otočec/ WTT F Varaždin</t>
  </si>
  <si>
    <t>ID240098</t>
  </si>
  <si>
    <t>TOP team regeneračný pobyt</t>
  </si>
  <si>
    <t>ID240099</t>
  </si>
  <si>
    <t>ID240208</t>
  </si>
  <si>
    <t>WTT Contender Mandoza, Top Team</t>
  </si>
  <si>
    <t>R240233</t>
  </si>
  <si>
    <t>R240234</t>
  </si>
  <si>
    <t>13057170</t>
  </si>
  <si>
    <t>WT Saudi Smash 1.- 11.5.2024</t>
  </si>
  <si>
    <t>8124024984</t>
  </si>
  <si>
    <t>WTT C Rio de Janeiro 20.-26.5.2024 spiatočná letenka</t>
  </si>
  <si>
    <t>8124037805</t>
  </si>
  <si>
    <t>WTT Star Contender Bangkok 2.-7.7.2024 letenka zmena</t>
  </si>
  <si>
    <t>NSTC BA kondičná príprava 1-2/2024</t>
  </si>
  <si>
    <t>22025273</t>
  </si>
  <si>
    <t>13.1.2024</t>
  </si>
  <si>
    <t>Deutsche Lufthansa</t>
  </si>
  <si>
    <t>ID240143</t>
  </si>
  <si>
    <t xml:space="preserve">Top team športová príprava </t>
  </si>
  <si>
    <t>8124017427</t>
  </si>
  <si>
    <t>WTT Feeder Dusseldorf 8.-12.4.2024 letenka</t>
  </si>
  <si>
    <t>14183677</t>
  </si>
  <si>
    <t>WTT Saudi Smash 1.-11.5.2024 spiatočná letenka</t>
  </si>
  <si>
    <t>202412</t>
  </si>
  <si>
    <t>NSTC BA kondičná príprava za 3-4/2024</t>
  </si>
  <si>
    <t>202411</t>
  </si>
  <si>
    <t>ID240119</t>
  </si>
  <si>
    <t>8124032816</t>
  </si>
  <si>
    <t>WTT Star Contender Bankok 2.-7.2024 letenka</t>
  </si>
  <si>
    <t>ID240211</t>
  </si>
  <si>
    <t>TOP Team športová príprava reprezentácie, Kvalifikácia na OH</t>
  </si>
  <si>
    <t>1572112083526</t>
  </si>
  <si>
    <t>8124026814</t>
  </si>
  <si>
    <t>WTT Contender Mendozu 27.5.-2.6.2024 spiatočná letenka</t>
  </si>
  <si>
    <t>8124025437</t>
  </si>
  <si>
    <t>WTT YC Platja A Ara 13.-19.2024 spiatočná letenka</t>
  </si>
  <si>
    <t>R240159</t>
  </si>
  <si>
    <t>Činčurová Ema</t>
  </si>
  <si>
    <t>ID240235</t>
  </si>
  <si>
    <t>WTT Youth Star Contender Otocec</t>
  </si>
  <si>
    <t>R240178</t>
  </si>
  <si>
    <t>ID240241</t>
  </si>
  <si>
    <t>Cina Smash 2024</t>
  </si>
  <si>
    <t>202424</t>
  </si>
  <si>
    <t>ID240272</t>
  </si>
  <si>
    <t>Top Team športová príprava</t>
  </si>
  <si>
    <t>ID240115</t>
  </si>
  <si>
    <t>TOp team WTT Varaždin Saudi Smash</t>
  </si>
  <si>
    <t>8124025419</t>
  </si>
  <si>
    <t>ID240116</t>
  </si>
  <si>
    <t>TOP team WTT Saudi Smash</t>
  </si>
  <si>
    <t>Regenracia 1-3/2024</t>
  </si>
  <si>
    <t>ID240157</t>
  </si>
  <si>
    <t>TOP team naklady na športovú prípravu</t>
  </si>
  <si>
    <t>ID240305</t>
  </si>
  <si>
    <t>TOP Team športová prípava</t>
  </si>
  <si>
    <t>R240134</t>
  </si>
  <si>
    <t>TOP team WTT Contendet Mendoza/ WTT Contender Zagreb</t>
  </si>
  <si>
    <t>ID240120</t>
  </si>
  <si>
    <t>ID240236</t>
  </si>
  <si>
    <t>1572112083610</t>
  </si>
  <si>
    <t>WTT Singapore Smash 7.-17.3.2023 spiatočná letenka</t>
  </si>
  <si>
    <t>ID240215</t>
  </si>
  <si>
    <t>Top Team - športová príprava, Liga Poľsko, Taliansko</t>
  </si>
  <si>
    <t>8124002038</t>
  </si>
  <si>
    <t>WTT SC Goa 23.-28.1.2024 spiatočná letenka</t>
  </si>
  <si>
    <t>8124027661</t>
  </si>
  <si>
    <t>17.6.2024</t>
  </si>
  <si>
    <t>WTT Contender Zagreb 3.-9.6.2024</t>
  </si>
  <si>
    <t>ID240148</t>
  </si>
  <si>
    <t>8124004356</t>
  </si>
  <si>
    <t>8124025432</t>
  </si>
  <si>
    <t>Saudi Smash 1.-11.5.2024 spiatočná letenka</t>
  </si>
  <si>
    <t>ID240207</t>
  </si>
  <si>
    <t>priprava na OH Wang Yang</t>
  </si>
  <si>
    <t>R240120</t>
  </si>
  <si>
    <t>5020242765</t>
  </si>
  <si>
    <t>Superfinale školského športu Šamorín 11.-12.6.2024 ubytovani</t>
  </si>
  <si>
    <t>46640134</t>
  </si>
  <si>
    <t>X-BIONIC® SPHERE a.s.</t>
  </si>
  <si>
    <t>R240115</t>
  </si>
  <si>
    <t>Superfinale školského športu</t>
  </si>
  <si>
    <t>R240127</t>
  </si>
  <si>
    <t>24800053</t>
  </si>
  <si>
    <t>46558390</t>
  </si>
  <si>
    <t>Naťa a Maťo, s.r.o.</t>
  </si>
  <si>
    <t>240610</t>
  </si>
  <si>
    <t>Superfinale školského športu Šamorín 11.-12.6.2024 technikza</t>
  </si>
  <si>
    <t>Superfinale školského športu Šamorín 11.-12.6.2024 doprava</t>
  </si>
  <si>
    <t>46991042</t>
  </si>
  <si>
    <t>DOMINIQ s. r. o.</t>
  </si>
  <si>
    <t>120240450</t>
  </si>
  <si>
    <t>7002408390</t>
  </si>
  <si>
    <t>20240126</t>
  </si>
  <si>
    <t>Superfinale školského športu Šamorín 11.-12.6.2024 ozvučenie</t>
  </si>
  <si>
    <t>51175088</t>
  </si>
  <si>
    <t>MTR Media  s.r.o.</t>
  </si>
  <si>
    <t>20240617</t>
  </si>
  <si>
    <t>Superfinale školského športu Šamorín 11.-12..2024 ocenenia</t>
  </si>
  <si>
    <t>52425126</t>
  </si>
  <si>
    <t>3D SLOVÍČKA s. r. o.</t>
  </si>
  <si>
    <t>200262024</t>
  </si>
  <si>
    <t>12403325</t>
  </si>
  <si>
    <t xml:space="preserve">Superfinale školského športu Šamorín 11.-12.6.2024 ceny pre </t>
  </si>
  <si>
    <t>6020241423</t>
  </si>
  <si>
    <t>Suprfinale školského športu 11.-12.6.2024 Šamorín záloha</t>
  </si>
  <si>
    <t>24800050</t>
  </si>
  <si>
    <t>Superfinale škol. športu 11.-12.6.2024 tičká</t>
  </si>
  <si>
    <t>ID240102</t>
  </si>
  <si>
    <t>Superfinale školského športu 11.-12.6.2024 ubytovanie</t>
  </si>
  <si>
    <t>MZDY24012</t>
  </si>
  <si>
    <t>Hrubé mzdy vyplatené osobám (zamestnancom) vrátane odvodov zamestnávateľa; počet fyzických osôb: 0 HPP + 1 DPČ; obdobie: december 2024</t>
  </si>
  <si>
    <t>Hrubé mzdy vyplatené osobám (zamestnancom) vrátane odvodov zamestnávateľa; počet fyzických osôb: 2 HPP + 7 DPČ; obdobie: december 2024</t>
  </si>
  <si>
    <t>osoby 3, 5, 13, 14, 16-18, 24, 48</t>
  </si>
  <si>
    <t>Hrubé mzdy vyplatené osobám (zamestnancom) vrátane odvodov zamestnávateľa; počet fyzických osôb: 5 HPP + 2 DPČ; obdobie: december 2024</t>
  </si>
  <si>
    <t>osoby 2, 7-8, 20, 35, 50, 53</t>
  </si>
  <si>
    <t>2.12.2024</t>
  </si>
  <si>
    <t>RCTM za 11/2024 Lokomotíva Košice</t>
  </si>
  <si>
    <t>Príspevok krajským zväzom KE, PO</t>
  </si>
  <si>
    <t>31268340</t>
  </si>
  <si>
    <t>Východoslovenský stolnotenisový zväz</t>
  </si>
  <si>
    <t>2024014</t>
  </si>
  <si>
    <t>Odmena trenera NSTC 11/2024</t>
  </si>
  <si>
    <t>Odmena trenera mladeže 11/2024</t>
  </si>
  <si>
    <t>20241101</t>
  </si>
  <si>
    <t>2400109</t>
  </si>
  <si>
    <t>VT Kadetov Ružomberok 25.-29.11.2024</t>
  </si>
  <si>
    <t>20240091</t>
  </si>
  <si>
    <t>Preprava hráčov 11/2024</t>
  </si>
  <si>
    <t>Odmena trenra NSTC 11/2024</t>
  </si>
  <si>
    <t>120241002</t>
  </si>
  <si>
    <t>4.12.2024</t>
  </si>
  <si>
    <t>Príspevok krajským zväzom Žilina</t>
  </si>
  <si>
    <t>20240198</t>
  </si>
  <si>
    <t>9.12.2024</t>
  </si>
  <si>
    <t>Servis ISŠ 12/2024</t>
  </si>
  <si>
    <t>Príspevok krajským zväzom TT</t>
  </si>
  <si>
    <t>NSTCM Nitra odmena treningového partnera 11/2024</t>
  </si>
  <si>
    <t>NSTC BA kondičná príprava 11/2024</t>
  </si>
  <si>
    <t>20240045</t>
  </si>
  <si>
    <t>NSTC odmena trenera za 11/2024</t>
  </si>
  <si>
    <t>352024</t>
  </si>
  <si>
    <t>Odmena trenera 11/2024</t>
  </si>
  <si>
    <t>4424</t>
  </si>
  <si>
    <t>VT kadetiek Topoľčany 25.-29.11.2024</t>
  </si>
  <si>
    <t>4524</t>
  </si>
  <si>
    <t>RCTM 11/2024, ŠKST Topoľčany</t>
  </si>
  <si>
    <t>2400025</t>
  </si>
  <si>
    <t>NSTCM odmena trenra mladeže 11/2024</t>
  </si>
  <si>
    <t>NSTCM odmena trenera mladeže 11/2024</t>
  </si>
  <si>
    <t>NSTCM Nitra odmena trenra 11/2024</t>
  </si>
  <si>
    <t>NSTCM Nitra odmena treningovéh partnera 11/2024</t>
  </si>
  <si>
    <t>56606257</t>
  </si>
  <si>
    <t>Mgr. Miroslav Urban</t>
  </si>
  <si>
    <t>SpM 7.12.2024, STO Spoje BA</t>
  </si>
  <si>
    <t>2024087</t>
  </si>
  <si>
    <t>Výkonný výbor SSTZ 20.1.2024</t>
  </si>
  <si>
    <t>2024088</t>
  </si>
  <si>
    <t>NSTC BA strava hráčov 11/2024</t>
  </si>
  <si>
    <t>1020240014</t>
  </si>
  <si>
    <t>11.12.2024</t>
  </si>
  <si>
    <t>Sústredenie 11/2024, ŠK ŠOG Nitra</t>
  </si>
  <si>
    <t>1020240015</t>
  </si>
  <si>
    <t>Sústredenie 12/2024, ŠK ŠOG Nitra</t>
  </si>
  <si>
    <t>SpM 7.12.2024, MSK Čadca - 100 hráčov</t>
  </si>
  <si>
    <t>222024</t>
  </si>
  <si>
    <t>Sústredenie 9.-12.12.2024 Košice</t>
  </si>
  <si>
    <t>2400115</t>
  </si>
  <si>
    <t>16.12.2024</t>
  </si>
  <si>
    <t>RCTM za 11/2024 ŠKST Ružomberok</t>
  </si>
  <si>
    <t>2024221</t>
  </si>
  <si>
    <t>NSTCM Nitra športová obuv</t>
  </si>
  <si>
    <t>20240026</t>
  </si>
  <si>
    <t>NSTCM Nitra športové masáže 11/2024</t>
  </si>
  <si>
    <t>20241211</t>
  </si>
  <si>
    <t>NSTC BA regeneracia</t>
  </si>
  <si>
    <t>56327641</t>
  </si>
  <si>
    <t>Mgr. Adam Matis</t>
  </si>
  <si>
    <t>2024339</t>
  </si>
  <si>
    <t>17.12.2024</t>
  </si>
  <si>
    <t>NSTC BA športové masáže</t>
  </si>
  <si>
    <t>50039334</t>
  </si>
  <si>
    <t>SH COSMETIC, s.r.o.</t>
  </si>
  <si>
    <t>2412015</t>
  </si>
  <si>
    <t>20.12.2024</t>
  </si>
  <si>
    <t>VV SSTZ 12.-13.12.2024 Búč</t>
  </si>
  <si>
    <t>11714514</t>
  </si>
  <si>
    <t>Ing. Karkó Ján - ATTRACT</t>
  </si>
  <si>
    <t>4624</t>
  </si>
  <si>
    <t>VT kadetov 2.-6.12.2024 Topoľčany</t>
  </si>
  <si>
    <t>4724</t>
  </si>
  <si>
    <t>VT kadetov 8.-12.12.24 Topoľčany</t>
  </si>
  <si>
    <t>4924</t>
  </si>
  <si>
    <t>VT kadetov 15.-19.12.2024 Topoľčany</t>
  </si>
  <si>
    <t>4824</t>
  </si>
  <si>
    <t>Odmena trenerov mladeže zavýsledky 2024</t>
  </si>
  <si>
    <t>Odmena trenera mladeže 2024</t>
  </si>
  <si>
    <t>2024083</t>
  </si>
  <si>
    <t>mentálny trening 6-12/2024</t>
  </si>
  <si>
    <t>47497718</t>
  </si>
  <si>
    <t>Mysli inak s. r. o.</t>
  </si>
  <si>
    <t>20245045</t>
  </si>
  <si>
    <t>materiál do maserne jednorazové plachty</t>
  </si>
  <si>
    <t>50699431</t>
  </si>
  <si>
    <t>REVIXA s.r.o.</t>
  </si>
  <si>
    <t>2024154</t>
  </si>
  <si>
    <t>Spracovanie účtovnej evidencie 12/2024</t>
  </si>
  <si>
    <t>2024015</t>
  </si>
  <si>
    <t>Ocenenie trenera NSTC 10-12/2024</t>
  </si>
  <si>
    <t>2024016</t>
  </si>
  <si>
    <t>Ocenenie za výsledky 2024</t>
  </si>
  <si>
    <t>20241202</t>
  </si>
  <si>
    <t>Ocenenie trenera NSTC 9-12/24</t>
  </si>
  <si>
    <t>90</t>
  </si>
  <si>
    <t>NSTC Nitra stravovanie 11/2024</t>
  </si>
  <si>
    <t>91</t>
  </si>
  <si>
    <t>NSTC Nitra ubytovanie 11/2024</t>
  </si>
  <si>
    <t>415</t>
  </si>
  <si>
    <t>NSTCNitra strava, regeneracia, prehajom 11/2024</t>
  </si>
  <si>
    <t>NSTC BA odmena trening partnera 1-8/2024</t>
  </si>
  <si>
    <t>2024017</t>
  </si>
  <si>
    <t>Odmena trenera NSTC 12/2024</t>
  </si>
  <si>
    <t>372024</t>
  </si>
  <si>
    <t>Odmena trenera mladdeže 12/2024</t>
  </si>
  <si>
    <t>20241956</t>
  </si>
  <si>
    <t>31.12.2024</t>
  </si>
  <si>
    <t>NSTCM Nitra psychologická príprava 10/2024</t>
  </si>
  <si>
    <t>20241957</t>
  </si>
  <si>
    <t>NSTCM Nitra psychologická príprava 11/2024</t>
  </si>
  <si>
    <t>20241958</t>
  </si>
  <si>
    <t>NSTCM Nitra psychologická príprava 12/2024</t>
  </si>
  <si>
    <t>24011310</t>
  </si>
  <si>
    <t>NSTCM Nitra sportové oblečenie</t>
  </si>
  <si>
    <t>46586016</t>
  </si>
  <si>
    <t>WORKTEX chránená dielňa s. r. o.</t>
  </si>
  <si>
    <t>20241201</t>
  </si>
  <si>
    <t>20240378</t>
  </si>
  <si>
    <t>11814896</t>
  </si>
  <si>
    <t>Ing. Miroslav Reťkovský - MiRe</t>
  </si>
  <si>
    <t>1020240010</t>
  </si>
  <si>
    <t>Sústredenie 9/2024</t>
  </si>
  <si>
    <t>2024406</t>
  </si>
  <si>
    <t>27.12.2024</t>
  </si>
  <si>
    <t>European Championships 15.-20.10.2024 Linz</t>
  </si>
  <si>
    <t>Odmena trenera mladeže 12/2024</t>
  </si>
  <si>
    <t>SpM 24.2.2024 Valaliky - 40 hračov</t>
  </si>
  <si>
    <t>2500006</t>
  </si>
  <si>
    <t>RCTM 12/2054, ŠKST Ružomberok</t>
  </si>
  <si>
    <t>200250001</t>
  </si>
  <si>
    <t>NSTCM Nitra športové masáže</t>
  </si>
  <si>
    <t>1020240016</t>
  </si>
  <si>
    <t>VK 12/2024, SK pri ŠOG Nitra</t>
  </si>
  <si>
    <t>2400028</t>
  </si>
  <si>
    <t>2400029</t>
  </si>
  <si>
    <t>NSTCM Nitra treningový partner 12/2024</t>
  </si>
  <si>
    <t>20250003</t>
  </si>
  <si>
    <t>NSTCM Nitra odmena treningového partnera 12/2024</t>
  </si>
  <si>
    <t>20250001</t>
  </si>
  <si>
    <t>NSTCM Nitra odmena trenera 12/2024</t>
  </si>
  <si>
    <t>NSTC BA kondičná príprava 12/2024</t>
  </si>
  <si>
    <t>NSTC Odmena trenera 12/2024</t>
  </si>
  <si>
    <t>125</t>
  </si>
  <si>
    <t>RCTM 12/2024 ŠKST Topoľčany</t>
  </si>
  <si>
    <t>240100017</t>
  </si>
  <si>
    <t>SpM 23.-24.11.2024 ST Levice 92+132 hračov</t>
  </si>
  <si>
    <t>53489047</t>
  </si>
  <si>
    <t>Stolný tenis Levice 2021</t>
  </si>
  <si>
    <t>2025001</t>
  </si>
  <si>
    <t>Ocenenie na základe dosiahnuých výsledkov SSTZ</t>
  </si>
  <si>
    <t>Ocenenie na základe dosiahnutých výsledkov</t>
  </si>
  <si>
    <t>tlačové spravodajstvo o športovej činnosti 10-12/2024</t>
  </si>
  <si>
    <t>2024104</t>
  </si>
  <si>
    <t>NSTC BA strava hračov 12/2024</t>
  </si>
  <si>
    <t>20250008</t>
  </si>
  <si>
    <t>fyzioterapia Kukuľková</t>
  </si>
  <si>
    <t>100</t>
  </si>
  <si>
    <t>NSTCM Nitra stravovanie 12/2024</t>
  </si>
  <si>
    <t>101</t>
  </si>
  <si>
    <t>NSTCM Nitra ubytovanie 12/2024</t>
  </si>
  <si>
    <t>460</t>
  </si>
  <si>
    <t>NSTCM Nitra strava, regeneracia, prenajom 12/2024</t>
  </si>
  <si>
    <t>19.12.2024</t>
  </si>
  <si>
    <t>Roland Vimi</t>
  </si>
  <si>
    <t>ID240306</t>
  </si>
  <si>
    <t>športová príprava NSTC</t>
  </si>
  <si>
    <t>ID240307</t>
  </si>
  <si>
    <t>cestovné poistenie vyslaných poistencov</t>
  </si>
  <si>
    <t>ID240308</t>
  </si>
  <si>
    <t>ID240309</t>
  </si>
  <si>
    <t>PK 10/2024 Kalinovo</t>
  </si>
  <si>
    <t>ID240311</t>
  </si>
  <si>
    <t>ITTC</t>
  </si>
  <si>
    <t>ID240312</t>
  </si>
  <si>
    <t>ID240313</t>
  </si>
  <si>
    <t>PZP a HP - BL322UE</t>
  </si>
  <si>
    <t>53812948</t>
  </si>
  <si>
    <t>UNIQA pojišťovna, a.s., pobočka poisťovne z iného členského štátu</t>
  </si>
  <si>
    <t>ID240314</t>
  </si>
  <si>
    <t>extraliga</t>
  </si>
  <si>
    <t>Pavlotty Anton</t>
  </si>
  <si>
    <t>ID240315</t>
  </si>
  <si>
    <t>WTT Champions Frankfurt 2024</t>
  </si>
  <si>
    <t>ID240316</t>
  </si>
  <si>
    <t>ID240317</t>
  </si>
  <si>
    <t>reprezentačný trener mládeže WWT YC Szombathely Senec</t>
  </si>
  <si>
    <t>ID240318</t>
  </si>
  <si>
    <t>NSTC športov príprava Valuch</t>
  </si>
  <si>
    <t>ID240319</t>
  </si>
  <si>
    <t>Laboš Róbert</t>
  </si>
  <si>
    <t>ID240320</t>
  </si>
  <si>
    <t>Finlandia Open</t>
  </si>
  <si>
    <t>ID240321</t>
  </si>
  <si>
    <t>WTT YC Szombathely Senec</t>
  </si>
  <si>
    <t>ID240322</t>
  </si>
  <si>
    <t>Bodyking Fitness</t>
  </si>
  <si>
    <t>ID240323</t>
  </si>
  <si>
    <t>cestovné poistenie za poistencov</t>
  </si>
  <si>
    <t>ID240324</t>
  </si>
  <si>
    <t>NSTC sportová príprava</t>
  </si>
  <si>
    <t>ID240325</t>
  </si>
  <si>
    <t>CESSuprleaque Stockerau</t>
  </si>
  <si>
    <t>Šereda Peter</t>
  </si>
  <si>
    <t>ID240326</t>
  </si>
  <si>
    <t>PK11/2024 MŠK STO Krompachy</t>
  </si>
  <si>
    <t>ID240327</t>
  </si>
  <si>
    <t>PK12/2024, MŠK STO Krompachy</t>
  </si>
  <si>
    <t>ID240328</t>
  </si>
  <si>
    <t>NSTC Bratislava športová príprava</t>
  </si>
  <si>
    <t>ID240329</t>
  </si>
  <si>
    <t>NSTC Bratislava masérske služby</t>
  </si>
  <si>
    <t>Matej Čierny</t>
  </si>
  <si>
    <t>ID240339</t>
  </si>
  <si>
    <t>ID240340</t>
  </si>
  <si>
    <t>ID240341</t>
  </si>
  <si>
    <t>Jurč Miloš</t>
  </si>
  <si>
    <t>ID240342</t>
  </si>
  <si>
    <t>ID240343</t>
  </si>
  <si>
    <t>ID240345</t>
  </si>
  <si>
    <t>Cibuľa Alexander</t>
  </si>
  <si>
    <t>ID240346</t>
  </si>
  <si>
    <t>Pištej Vladimír</t>
  </si>
  <si>
    <t>ID240349</t>
  </si>
  <si>
    <t>Július Hlubina</t>
  </si>
  <si>
    <t>ID240350</t>
  </si>
  <si>
    <t>Hajduk Erik</t>
  </si>
  <si>
    <t>ID240351</t>
  </si>
  <si>
    <t>Macko Roman</t>
  </si>
  <si>
    <t>ID240352</t>
  </si>
  <si>
    <t>VK 10-12/202, STK ZŠ na Bielenisku PK</t>
  </si>
  <si>
    <t>ID240353</t>
  </si>
  <si>
    <t>Samuel Domin</t>
  </si>
  <si>
    <t>ID240354</t>
  </si>
  <si>
    <t>Reho Erich</t>
  </si>
  <si>
    <t>ID240355</t>
  </si>
  <si>
    <t>Dittrych Peter</t>
  </si>
  <si>
    <t>ID240356</t>
  </si>
  <si>
    <t>ID240357</t>
  </si>
  <si>
    <t>Bystričan Marián</t>
  </si>
  <si>
    <t>ID240358</t>
  </si>
  <si>
    <t>cestovné poistenie podľa zoznamu</t>
  </si>
  <si>
    <t>ID240359</t>
  </si>
  <si>
    <t>ID240360</t>
  </si>
  <si>
    <t>Filip Turčan</t>
  </si>
  <si>
    <t>ID240361</t>
  </si>
  <si>
    <t>ID240362</t>
  </si>
  <si>
    <t>ID240363</t>
  </si>
  <si>
    <t>Finland Open 2024</t>
  </si>
  <si>
    <t>ID240364</t>
  </si>
  <si>
    <t>PK 11/2024 STK Kalinovo</t>
  </si>
  <si>
    <t>ID240365</t>
  </si>
  <si>
    <t>metodickovzdelávacia komisia</t>
  </si>
  <si>
    <t>ID240366</t>
  </si>
  <si>
    <t>VK 10-12/2024, KST Raksit</t>
  </si>
  <si>
    <t>ID240367</t>
  </si>
  <si>
    <t>ID240368</t>
  </si>
  <si>
    <t>ID240369</t>
  </si>
  <si>
    <t>ID240371</t>
  </si>
  <si>
    <t>VK 12/2024 KST Raksit</t>
  </si>
  <si>
    <t>ID240372</t>
  </si>
  <si>
    <t>R240254</t>
  </si>
  <si>
    <t>Porada MCRŠ</t>
  </si>
  <si>
    <t>R240255</t>
  </si>
  <si>
    <t>NSTC Nitra</t>
  </si>
  <si>
    <t>R240256</t>
  </si>
  <si>
    <t>R240258</t>
  </si>
  <si>
    <t>10.12.2024</t>
  </si>
  <si>
    <t>NSTC športová príprava Lovha</t>
  </si>
  <si>
    <t>R240259</t>
  </si>
  <si>
    <t>NSTC športová príprava Palušek</t>
  </si>
  <si>
    <t>R240260</t>
  </si>
  <si>
    <t>R240261</t>
  </si>
  <si>
    <t>príprava na MS Helsingborg</t>
  </si>
  <si>
    <t>R240263</t>
  </si>
  <si>
    <t>WTT Feeder Vila Nova de Gaia</t>
  </si>
  <si>
    <t>Ing. Roman Grigel</t>
  </si>
  <si>
    <t>R240264</t>
  </si>
  <si>
    <t>R240265</t>
  </si>
  <si>
    <t>R240266</t>
  </si>
  <si>
    <t>cestovné VV SSTZ</t>
  </si>
  <si>
    <t>R240268</t>
  </si>
  <si>
    <t>30.12.2024</t>
  </si>
  <si>
    <t>R240270</t>
  </si>
  <si>
    <t>R240271</t>
  </si>
  <si>
    <t>NSTC BA strava</t>
  </si>
  <si>
    <t>R240273</t>
  </si>
  <si>
    <t>PHM BL188JH</t>
  </si>
  <si>
    <t>R240274</t>
  </si>
  <si>
    <t>R240275</t>
  </si>
  <si>
    <t>R240277</t>
  </si>
  <si>
    <t>športová priprava NSTC cestovné</t>
  </si>
  <si>
    <t>R240278</t>
  </si>
  <si>
    <t>R240279</t>
  </si>
  <si>
    <t>CES Superleaque - porada</t>
  </si>
  <si>
    <t>R240276</t>
  </si>
  <si>
    <t>ME Skopje 23.-27.1.2024 lakarnička</t>
  </si>
  <si>
    <t>Superfinále školského športu - tričká</t>
  </si>
  <si>
    <t>1</t>
  </si>
  <si>
    <t>192024</t>
  </si>
  <si>
    <t>50010</t>
  </si>
  <si>
    <t>202503</t>
  </si>
  <si>
    <t>NSTC BA kondičná príprava 11-12/2024 Pištej</t>
  </si>
  <si>
    <t>202504</t>
  </si>
  <si>
    <t>NSTC BA kondičná príprava 11-12/2024 Labošová</t>
  </si>
  <si>
    <t>202505</t>
  </si>
  <si>
    <t>NSTC BA kondičná príprava 11-12/2024 Kukuľková</t>
  </si>
  <si>
    <t>2025002</t>
  </si>
  <si>
    <t>Turnaj Challenger 20.10., 2.11., 15.12.2024</t>
  </si>
  <si>
    <t>51143381</t>
  </si>
  <si>
    <t>TTC Beluša</t>
  </si>
  <si>
    <t>120240826</t>
  </si>
  <si>
    <t>53280377</t>
  </si>
  <si>
    <t>OZ Športové centrum Bebrava</t>
  </si>
  <si>
    <t>17640075</t>
  </si>
  <si>
    <t>Table tenis club INTERSPEAD Nové Zámky</t>
  </si>
  <si>
    <t>17076161</t>
  </si>
  <si>
    <t>Vranovský stolnotenisový klub Vranov nad Topľou</t>
  </si>
  <si>
    <t>37812327</t>
  </si>
  <si>
    <t>Obecný stolnotenisový klub Ľubeľa</t>
  </si>
  <si>
    <t>ST Relax</t>
  </si>
  <si>
    <t>51898331</t>
  </si>
  <si>
    <t>TTklub</t>
  </si>
  <si>
    <t>20240457</t>
  </si>
  <si>
    <t>46810838</t>
  </si>
  <si>
    <t>TTplus, s. r. o.</t>
  </si>
  <si>
    <t>2024045</t>
  </si>
  <si>
    <t>47499982</t>
  </si>
  <si>
    <t>Mgr. Ján Čerňan</t>
  </si>
  <si>
    <t>42297869</t>
  </si>
  <si>
    <t>ŠPORTOVÉ KLUBY BLAVA 1928</t>
  </si>
  <si>
    <t>20241221</t>
  </si>
  <si>
    <t>36113743</t>
  </si>
  <si>
    <t>Občianske združenie BENÁT</t>
  </si>
  <si>
    <t>30851921</t>
  </si>
  <si>
    <t>Stolnotenisový klub Blatné</t>
  </si>
  <si>
    <t>2024175</t>
  </si>
  <si>
    <t>42360251</t>
  </si>
  <si>
    <t>Stolnotenisový oddiel Veľký Biel</t>
  </si>
  <si>
    <t>37864858</t>
  </si>
  <si>
    <t>Telovýchovná jednota Pokrok Komárno</t>
  </si>
  <si>
    <t>31930719</t>
  </si>
  <si>
    <t>Telovýchovné združenie občanov Bytča - stolnotenisový oddiel</t>
  </si>
  <si>
    <t>42065763</t>
  </si>
  <si>
    <t>Stolnotenisový športový klub miestny športový oddiel STOLNÝ TENIS Dúbrava</t>
  </si>
  <si>
    <t>42227780</t>
  </si>
  <si>
    <t>STOLNOTENISOVÝ KLUB STARÁ ĽUBOVŇA</t>
  </si>
  <si>
    <t>2400102</t>
  </si>
  <si>
    <t>2024100001</t>
  </si>
  <si>
    <t>42312370</t>
  </si>
  <si>
    <t>Stolnotenisový klub Tomášovce</t>
  </si>
  <si>
    <t>42013585</t>
  </si>
  <si>
    <t>Kresťansko športový klub HELLER Partizánske</t>
  </si>
  <si>
    <t>120240848</t>
  </si>
  <si>
    <t>20240476</t>
  </si>
  <si>
    <t>20241237</t>
  </si>
  <si>
    <t>20240455</t>
  </si>
  <si>
    <t>12024412</t>
  </si>
  <si>
    <t>42053951</t>
  </si>
  <si>
    <t>Mestský stolnotenisový klub Tvrdošín</t>
  </si>
  <si>
    <t>102024023</t>
  </si>
  <si>
    <t>102400009</t>
  </si>
  <si>
    <t>42050405</t>
  </si>
  <si>
    <t>Mestská športová organizácia</t>
  </si>
  <si>
    <t>50578553</t>
  </si>
  <si>
    <t>Auto Z, s.r.o.</t>
  </si>
  <si>
    <t>172024</t>
  </si>
  <si>
    <t>202486</t>
  </si>
  <si>
    <t>12406252</t>
  </si>
  <si>
    <t>12406237</t>
  </si>
  <si>
    <t>12406379</t>
  </si>
  <si>
    <t>12406329</t>
  </si>
  <si>
    <t>12406518</t>
  </si>
  <si>
    <t>12406253</t>
  </si>
  <si>
    <t>10240001</t>
  </si>
  <si>
    <t>52048861</t>
  </si>
  <si>
    <t>ŠK Lozorno-stolnotenisový oddiel</t>
  </si>
  <si>
    <t>10240006</t>
  </si>
  <si>
    <t>592129</t>
  </si>
  <si>
    <t>202435</t>
  </si>
  <si>
    <t>31993141</t>
  </si>
  <si>
    <t>Športový klub stolného tenisu Michalovce</t>
  </si>
  <si>
    <t>54669499</t>
  </si>
  <si>
    <t>Stolnotenisocý klub STK Selce</t>
  </si>
  <si>
    <t>240447</t>
  </si>
  <si>
    <t>120240881</t>
  </si>
  <si>
    <t>14221411</t>
  </si>
  <si>
    <t>Sídlisková telovýchovná jednota Medokýš Martin-Ľadoveň</t>
  </si>
  <si>
    <t>20240500</t>
  </si>
  <si>
    <t>120240904</t>
  </si>
  <si>
    <t>120240899</t>
  </si>
  <si>
    <t>31936300</t>
  </si>
  <si>
    <t>Športový klub stolného tenisu Lučenec</t>
  </si>
  <si>
    <t>240445</t>
  </si>
  <si>
    <t>240442</t>
  </si>
  <si>
    <t>do 23 rokovTJ Radomka Radoma športový materiál</t>
  </si>
  <si>
    <t>2401062</t>
  </si>
  <si>
    <t>36618357</t>
  </si>
  <si>
    <t>Mestský športový klub Žiar nad Hronom, spol. s r.o., v skratke MŠK Žiar nad</t>
  </si>
  <si>
    <t>240439</t>
  </si>
  <si>
    <t>240418</t>
  </si>
  <si>
    <t>240443</t>
  </si>
  <si>
    <t>120240895</t>
  </si>
  <si>
    <t>35562471</t>
  </si>
  <si>
    <t>Klub stolného tenisu PLUS 40 Trebišov</t>
  </si>
  <si>
    <t>245081</t>
  </si>
  <si>
    <t>36175064</t>
  </si>
  <si>
    <t>ABBASI s.r.o. Trebišov</t>
  </si>
  <si>
    <t>240078</t>
  </si>
  <si>
    <t>42170273</t>
  </si>
  <si>
    <t>Stolnotenisový klub Devínska Nová Ves</t>
  </si>
  <si>
    <t>42064881</t>
  </si>
  <si>
    <t>Športový klub Dlhá nad Oravou</t>
  </si>
  <si>
    <t>120240905</t>
  </si>
  <si>
    <t>12406581</t>
  </si>
  <si>
    <t>12406566</t>
  </si>
  <si>
    <t>12406708</t>
  </si>
  <si>
    <t>12406663</t>
  </si>
  <si>
    <t>12406710</t>
  </si>
  <si>
    <t>120240913</t>
  </si>
  <si>
    <t>120240884</t>
  </si>
  <si>
    <t>120240886</t>
  </si>
  <si>
    <t>120240872</t>
  </si>
  <si>
    <t>202024</t>
  </si>
  <si>
    <t>37802534</t>
  </si>
  <si>
    <t>ŠKST Centrum</t>
  </si>
  <si>
    <t>120240920</t>
  </si>
  <si>
    <t>120240923</t>
  </si>
  <si>
    <t>2024191</t>
  </si>
  <si>
    <t>31789692</t>
  </si>
  <si>
    <t>Stolnotenisový športový klub Karlova Ves</t>
  </si>
  <si>
    <t>17080835</t>
  </si>
  <si>
    <t>Telovýchovná jednota Geológ Rožňava</t>
  </si>
  <si>
    <t>18048391</t>
  </si>
  <si>
    <t>Obecný športový klub Zavar</t>
  </si>
  <si>
    <t>202400012</t>
  </si>
  <si>
    <t>120240885</t>
  </si>
  <si>
    <t>14222752</t>
  </si>
  <si>
    <t>TJ Máj Ružomberok-Černová</t>
  </si>
  <si>
    <t>120240912</t>
  </si>
  <si>
    <t>120240918</t>
  </si>
  <si>
    <t>120240919</t>
  </si>
  <si>
    <t>120240932</t>
  </si>
  <si>
    <t>12406769</t>
  </si>
  <si>
    <t>24081</t>
  </si>
  <si>
    <t>36046132</t>
  </si>
  <si>
    <t>TOPSPIN s.r.o.</t>
  </si>
  <si>
    <t>120240903</t>
  </si>
  <si>
    <t>240100001</t>
  </si>
  <si>
    <t>31943861</t>
  </si>
  <si>
    <t>Športový klub stolného tenisu Humenné</t>
  </si>
  <si>
    <t>120240865</t>
  </si>
  <si>
    <t>1020241514</t>
  </si>
  <si>
    <t>46419641</t>
  </si>
  <si>
    <t>CeHaTex, s.r.o.</t>
  </si>
  <si>
    <t>20240507</t>
  </si>
  <si>
    <t>120240873</t>
  </si>
  <si>
    <t>120240915</t>
  </si>
  <si>
    <t>120240937</t>
  </si>
  <si>
    <t>120240882</t>
  </si>
  <si>
    <t>625329</t>
  </si>
  <si>
    <t>Stolnotenisový kluv Žarnov PD</t>
  </si>
  <si>
    <t>2420002</t>
  </si>
  <si>
    <t>31940153</t>
  </si>
  <si>
    <t>RIALL - športový klub</t>
  </si>
  <si>
    <t>37982982</t>
  </si>
  <si>
    <t>TJ Dolný Kubín stolnotenisový klub</t>
  </si>
  <si>
    <t>37989162</t>
  </si>
  <si>
    <t>Obecný stolnotenisový klub Malženice</t>
  </si>
  <si>
    <t>53427564</t>
  </si>
  <si>
    <t>Mestský stolnotenisový klub Trnava, o.z.</t>
  </si>
  <si>
    <t>31824242</t>
  </si>
  <si>
    <t>Stolnotenisový klub - ELASTIK Trnava</t>
  </si>
  <si>
    <t>37905457</t>
  </si>
  <si>
    <t>Obecný športový klub Istebné</t>
  </si>
  <si>
    <t>20241255</t>
  </si>
  <si>
    <t>20241254</t>
  </si>
  <si>
    <t>22</t>
  </si>
  <si>
    <t>34028218</t>
  </si>
  <si>
    <t>Základná škola, V. Paulínyho-Tótha 32, Senica</t>
  </si>
  <si>
    <t>42120560</t>
  </si>
  <si>
    <t>Stolnotenisový oddiel Kozárovce</t>
  </si>
  <si>
    <t>42084024</t>
  </si>
  <si>
    <t>Stolnotenisový oddiel Slovenská Ves</t>
  </si>
  <si>
    <t>42173906</t>
  </si>
  <si>
    <t>Spoločenstvo Priateľov Stolného Tenisu - Záhorská Bystrica</t>
  </si>
  <si>
    <t>do 23 rokovsto Mladý pinpongista, Slovenská Ves refundacia c</t>
  </si>
  <si>
    <t>54429650</t>
  </si>
  <si>
    <t>STO Mladý pinpongista Slovenská Ves, o.z.</t>
  </si>
  <si>
    <t>20241242</t>
  </si>
  <si>
    <t>2410449</t>
  </si>
  <si>
    <t>27789781</t>
  </si>
  <si>
    <t>Desaka s.r.o.</t>
  </si>
  <si>
    <t>50200771</t>
  </si>
  <si>
    <t>KLUB STOLNÉHO TENISU ZÁKLADNÁ ŠKOLA Turčianske Teplice</t>
  </si>
  <si>
    <t>20240284</t>
  </si>
  <si>
    <t>31793851</t>
  </si>
  <si>
    <t>MSK Malacky - Mestský stolnotenisový klub Malacky</t>
  </si>
  <si>
    <t>36141976</t>
  </si>
  <si>
    <t>Klub stolného tenisu</t>
  </si>
  <si>
    <t>35527889</t>
  </si>
  <si>
    <t>ŠK Sedlice</t>
  </si>
  <si>
    <t>51285169</t>
  </si>
  <si>
    <t>Obecný športový klub - Havran Ľubochňa</t>
  </si>
  <si>
    <t>240100013</t>
  </si>
  <si>
    <t>WTT Feeder Menchester 1.-4.2.2024 pobytové</t>
  </si>
  <si>
    <t>nájom bytu</t>
  </si>
  <si>
    <t>poplatok za komunálny odpad</t>
  </si>
  <si>
    <t>najom bytu</t>
  </si>
  <si>
    <t>WTT Feeder Otocec 26.3.-1.4.2024 pobytové</t>
  </si>
  <si>
    <t>ID240373</t>
  </si>
  <si>
    <t>ID240374</t>
  </si>
  <si>
    <t>ID240375</t>
  </si>
  <si>
    <t>PK 12/2024, STK Kalinovo</t>
  </si>
  <si>
    <t>Sústredenie BA</t>
  </si>
  <si>
    <t>Slovanft</t>
  </si>
  <si>
    <t>Wiltschkova Dominika</t>
  </si>
  <si>
    <t>R240280</t>
  </si>
  <si>
    <t>teningový partner</t>
  </si>
  <si>
    <t>Renata Kasalová</t>
  </si>
  <si>
    <t>R240281</t>
  </si>
  <si>
    <t>treningový patner</t>
  </si>
  <si>
    <t>R240282</t>
  </si>
  <si>
    <t>23.12.2024</t>
  </si>
  <si>
    <t>f - stolný tenis - 20 % navýšenie</t>
  </si>
  <si>
    <t>j - Zabezpečenie finále školských športových súťaží (Šamorín 2024) v súťažiach kategórie "A" v stolnom tenise základných škôl</t>
  </si>
  <si>
    <t>d - Wang Yang</t>
  </si>
  <si>
    <t>d - Pištej Ľubomír</t>
  </si>
  <si>
    <t>d - družstvo - Umax. - ženy</t>
  </si>
  <si>
    <t>d - družstvo - Umax. - muži</t>
  </si>
  <si>
    <t>d - družstvo - dospelí - ženy</t>
  </si>
  <si>
    <t>d - Balážová Barbora</t>
  </si>
  <si>
    <t>d - Arpáš Samuel</t>
  </si>
  <si>
    <t>WTT YC Platja d Aro 13.-19.5.2024 pobytové Grigel, Palušek, Flóro, Kokavec</t>
  </si>
  <si>
    <t>WTT Feeder Otocec 26.3.-1.4.2024 ubytovanie Pištej</t>
  </si>
  <si>
    <t>WTT Feeder Otocec 26.3.-1.4.2024 ubytovanie TopTeam ženy (Balážová, Labošová)</t>
  </si>
  <si>
    <t>WTT Feeder Otocec 26.3.-1.4.2024 ubytovanie TopTeam ženy Umax (Illášová, Wiltschková)</t>
  </si>
  <si>
    <t>WTT Feeder Otocec 26.3.-1.4.2024 ubytovanie Kukuľková</t>
  </si>
  <si>
    <t>športová príprava TOP Team</t>
  </si>
  <si>
    <t>TOP team športová príprava</t>
  </si>
  <si>
    <t>Mládež do 23 rokov v kluboch - príspevok klubu STO Spoje Bratislava prenájom telocvične</t>
  </si>
  <si>
    <t>Mládež do 23 rokov v kluboch - príspevok klubu MŠK STO Krompachy refundácia</t>
  </si>
  <si>
    <t>Mládež do 23 rokov v kluboch - príspevok klubu TJ Čečechov športový materiál</t>
  </si>
  <si>
    <t>Mládež do 23 rokov v kluboch - príspevok klubu TTC Nové Zámky refundácia  ( prenájom haly, el.</t>
  </si>
  <si>
    <t>Mládež do 23 rokov v kluboch - príspevok klubu Obecný STK Ľubeľa refundácia športový materiál</t>
  </si>
  <si>
    <t>Mládež do 23 rokov v kluboch - príspevok klubu ST Relax refundácia prenajom haly</t>
  </si>
  <si>
    <t>Mládež do 23 rokov v kluboch - príspevok klubu TT klub Žilina refundacia prenajom haly, športov</t>
  </si>
  <si>
    <t>Mládež do 23 rokov v kluboch - príspevok klubu TJ Oravské Lesná športový materiál</t>
  </si>
  <si>
    <t>Mládež do 23 rokov v kluboch - príspevok klubu ŠKST Topoľčany športová diagnostika</t>
  </si>
  <si>
    <t>Mládež do 23 rokov v kluboch - príspevok klubu Športové kluby Blava 1928 refundacia športový ma</t>
  </si>
  <si>
    <t>Mládež do 23 rokov v kluboch - príspevok klubu STK Bojničky refundacia trener športový materiál</t>
  </si>
  <si>
    <t>Mládež do 23 rokov v kluboch - príspevok klubu ŠK Junior Čaňa športový matriál</t>
  </si>
  <si>
    <t>Mládež do 23 rokov v kluboch - príspevok klubu  OZ Benát refundácia športový materiál</t>
  </si>
  <si>
    <t>Mládež do 23 rokov v kluboch - príspevok klubu STO Brezno športový materiál</t>
  </si>
  <si>
    <t>Mládež do 23 rokov v kluboch - príspevok klubu STO Veľký Biel refundácia športový materiál, uby</t>
  </si>
  <si>
    <t>Mládež do 23 rokov v kluboch - príspevok klubu TJ Pokrok Komárno refundácia športový materiál</t>
  </si>
  <si>
    <t>Mládež do 23 rokov v kluboch - príspevok klubu  Ružomberok refundácia prenajom telocvicne, byto</t>
  </si>
  <si>
    <t>Mládež do 23 rokov v kluboch - príspevok klubu STK Tomašovce refundácia športový materiál</t>
  </si>
  <si>
    <t>Mládež do 23 rokov v kluboch - príspevok klubu TTC Rovan Ružomberok športový materiál</t>
  </si>
  <si>
    <t>Mládež do 23 rokov v kluboch - príspevok klubu Ping-pong Fortuna Dukla Kežmarok športový materi</t>
  </si>
  <si>
    <t>Mládež do 23 rokov v kluboch - príspevok klubu  ŠKST Feromax Bratislava sportový materiál</t>
  </si>
  <si>
    <t>Mládež do 23 rokov v kluboch - príspevok klubu STK ZŠ na bielenisku Pezinok refundácia treneri</t>
  </si>
  <si>
    <t>Mládež do 23 rokov v kluboch - príspevok klubu TJ COSMOS Sedliacka Dubová športový materiál</t>
  </si>
  <si>
    <t>Mládež do 23 rokov v kluboch - príspevok klubu STKM Podlavice športový materiál</t>
  </si>
  <si>
    <t>Mládež do 23 rokov v kluboch - príspevok klubu ŠKST Bošany refundacia športový materiál, trener</t>
  </si>
  <si>
    <t xml:space="preserve">Mládež do 23 rokov v kluboch - príspevok klubu Mestská šport. org. Štúrovo refundácia športový </t>
  </si>
  <si>
    <t>Mládež do 23 rokov v kluboch - príspevok klubu STK PC Trenčianska Teplá športový materiál</t>
  </si>
  <si>
    <t>Mládež do 23 rokov v kluboch - príspevok klubu KST Drive Trenč. Jastrabie športový materiál</t>
  </si>
  <si>
    <t>Mládež do 23 rokov v kluboch - príspevok klubu Keraminq Trenčín športový materiál</t>
  </si>
  <si>
    <t>Mládež do 23 rokov v kluboch - príspevok klubu STK Severka Kežmarok športový mateeriál</t>
  </si>
  <si>
    <t>Mládež do 23 rokov v kluboch - príspevok klubu STK Vikas Maňa športový materiál</t>
  </si>
  <si>
    <t>Mládež do 23 rokov v kluboch - príspevok klubu Popria Kúty športový materiál</t>
  </si>
  <si>
    <t>Mládež do 23 rokov v kluboch - príspevok klubu PK Oucha o.z. športový materiál</t>
  </si>
  <si>
    <t>Mládež do 23 rokov v kluboch - príspevok klubu STO Močenok športový materiál</t>
  </si>
  <si>
    <t>Mládež do 23 rokov v kluboch - príspevok klubu SST Euromilk Dun. Streda športový materiál</t>
  </si>
  <si>
    <t>Mládež do 23 rokov v kluboch - príspevok klubu ŠK Lozorno STO rrefundacia športový materiál</t>
  </si>
  <si>
    <t>Mládež do 23 rokov v kluboch - príspevok klubu TJ Nižná refundácia prenájom haly</t>
  </si>
  <si>
    <t>Mládež do 23 rokov v kluboch - príspevok klubu STK Selce refunácia športový materiál</t>
  </si>
  <si>
    <t>Mládež do 23 rokov v kluboch - príspevok klubu Lokomotíva Šurany Vikas športový materiál</t>
  </si>
  <si>
    <t>Mládež do 23 rokov v kluboch - príspevok klubu TTC Považská Bystrica športový materiál</t>
  </si>
  <si>
    <t>Mládež do 23 rokov v kluboch - príspevok klubu TJ Družstevník Belá Dulice športový materiál</t>
  </si>
  <si>
    <t>Mládež do 23 rokov v kluboch - príspevok klubu OŠK Breza športový materiál</t>
  </si>
  <si>
    <t>Mládež do 23 rokov v kluboch - príspevok klubu MŠK Kysucké Nové Mesto športový materiál</t>
  </si>
  <si>
    <t>Mládež do 23 rokov v kluboch - príspevok klubu JK JMC Lužany pri Topli športový materiál</t>
  </si>
  <si>
    <t>Mládež do 23 rokov v kluboch - príspevok klubu MŠK Žiar nad Hronom refundácia športový materiál</t>
  </si>
  <si>
    <t>Mládež do 23 rokov v kluboch - príspevok klubu ŠSK Šintava športový materiál</t>
  </si>
  <si>
    <t>Mládež do 23 rokov v kluboch - príspevok klubu STK Zbereko Košice športový materiál</t>
  </si>
  <si>
    <t>Mládež do 23 rokov v kluboch - príspevok klubu športové mužstvo Staškovce športový materiál</t>
  </si>
  <si>
    <t>Mládež do 23 rokov v kluboch - príspevok klubu TJ Slavoj Kráľovský Chlmec športový materiál</t>
  </si>
  <si>
    <t>Mládež do 23 rokov v kluboch - príspevok klubu ŠK ŠOG Nitra odmena trenera</t>
  </si>
  <si>
    <t xml:space="preserve">Mládež do 23 rokov v kluboch - príspevok klubu ŠK ŠOG Nitra odmena trenera </t>
  </si>
  <si>
    <t>Mládež do 23 rokov v kluboch - príspevok klubu KST Pkus 40 Trebišov refundacia trener</t>
  </si>
  <si>
    <t>Mládež do 23 rokov v kluboch - príspevok klubu KST Plus 40 Trebišov športový materiál</t>
  </si>
  <si>
    <t>Mládež do 23 rokov v kluboch - príspevok klubu ŠK Dlhá nad Oravou refundacia športový materiál</t>
  </si>
  <si>
    <t>Mládež do 23 rokov v kluboch - príspevok klubu  MŠK Dobšina športový materiál</t>
  </si>
  <si>
    <t>Mládež do 23 rokov v kluboch - príspevok klubu STK Senec športový materiál</t>
  </si>
  <si>
    <t>Mládež do 23 rokov v kluboch - príspevok klubu STK PST Stupava športový materiá</t>
  </si>
  <si>
    <t>Mládež do 23 rokov v kluboch - príspevok klubu  MSK Leopoldov športový materiál</t>
  </si>
  <si>
    <t>Mládež do 23 rokov v kluboch - príspevok klubu  STK Považan Nové Mesto nad Váhom športový mater</t>
  </si>
  <si>
    <t>Mládež do 23 rokov v kluboch - príspevok klubu  OŠK Slovenský Grob športov materiál</t>
  </si>
  <si>
    <t>Mládež do 23 rokov v kluboch - príspevok klubu  TJ Dunajec Spišská Nová Ves športový materiál</t>
  </si>
  <si>
    <t>Mládež do 23 rokov v kluboch - príspevok klubu  TJ Družstevník Letanovce STO športový materiál</t>
  </si>
  <si>
    <t>Mládež do 23 rokov v kluboch - príspevok klubu ŠKST Sokol Vojčice športový materiál</t>
  </si>
  <si>
    <t>Mládež do 23 rokov v kluboch - príspevok klubu  Š Orion Belá nad Cirochou športový materiál</t>
  </si>
  <si>
    <t>Mládež do 23 rokov v kluboch - príspevok klubu STK Veľké uherce športový materiál</t>
  </si>
  <si>
    <t>Mládež do 23 rokov v kluboch - príspevok klubu ŠKST Centrum Žilina refundácia športový materiál</t>
  </si>
  <si>
    <t>Mládež do 23 rokov v kluboch - príspevok klubu ŠKST Hrboltová športový materiál</t>
  </si>
  <si>
    <t>Mládež do 23 rokov v kluboch - príspevok klubu ŠKST obev Hrabušice športový materiál</t>
  </si>
  <si>
    <t>Mládež do 23 rokov v kluboch - príspevok klubu ŠK Lehôtka športový materiál</t>
  </si>
  <si>
    <t>Mládež do 23 rokov v kluboch - príspevok klubu STŠK Karlova Ves refundacia športový materiál, p</t>
  </si>
  <si>
    <t>Mládež do 23 rokov v kluboch - príspevok klubu TTC Považská Bystrica refundácia cestovné, trene</t>
  </si>
  <si>
    <t>Mládež do 23 rokov v kluboch - príspevok klubu TJ Geolog &amp;Rožňava refundácia prenajpm haly, ene</t>
  </si>
  <si>
    <t>Mládež do 23 rokov v kluboch - príspevok klubu OŠK Zavar refundácia športový materiál</t>
  </si>
  <si>
    <t>Mládež do 23 rokov v kluboch - príspevok klubu STK Kalinovo refundácia trener, športový materiá</t>
  </si>
  <si>
    <t>Mládež do 23 rokov v kluboch - príspevok klubu OŠK Likavka športový materiál</t>
  </si>
  <si>
    <t>Mládež do 23 rokov v kluboch - príspevok klubu TJ Máj Ružomberok Černová refundácia prenajom te</t>
  </si>
  <si>
    <t>Mládež do 23 rokov v kluboch - príspevok klubu STK Gemerská Polom športový materiál</t>
  </si>
  <si>
    <t>Mládež do 23 rokov v kluboch - príspevok klubu TJ Tatran Sučany športový materiál</t>
  </si>
  <si>
    <t>Mládež do 23 rokov v kluboch - príspevok klubu STK Sokol Stránske športový materiál</t>
  </si>
  <si>
    <t>Mládež do 23 rokov v kluboch - príspevok klubu ŠK Jáňan Moravský Svätý Ján športový materiál</t>
  </si>
  <si>
    <t>Mládež do 23 rokov v kluboch - príspevok klubu STSK Poproč refundáia športové potreby</t>
  </si>
  <si>
    <t>Mládež do 23 rokov v kluboch - príspevok klubu STK Šarišské Michaľany športový materiál</t>
  </si>
  <si>
    <t>Mládež do 23 rokov v kluboch - príspevok klubu OŠK Vyšný Žipov športový materiál</t>
  </si>
  <si>
    <t>Mládež do 23 rokov v kluboch - príspevok klubu ŠKST Humenné refundacia trener, športový maeriál</t>
  </si>
  <si>
    <t>Mládež do 23 rokov v kluboch - príspevok klubu ŠKST Spišské MVlachy športový materiál</t>
  </si>
  <si>
    <t>Mládež do 23 rokov v kluboch - príspevok klubu Š Bziny športový materiál</t>
  </si>
  <si>
    <t>Mládež do 23 rokov v kluboch - príspevok klubu ŠK Bzinyšportový materiál</t>
  </si>
  <si>
    <t>Mládež do 23 rokov v kluboch - príspevok klubu MSTK Čierna nad Tisou športový materiál</t>
  </si>
  <si>
    <t>Mládež do 23 rokov v kluboch - príspevok klubu STK Nová BaňaúPodlužanky športový materiál</t>
  </si>
  <si>
    <t>Mládež do 23 rokov v kluboch - príspevok klubu TT Spartak Poprad športový materiál</t>
  </si>
  <si>
    <t>Mládež do 23 rokov v kluboch - príspevok klubu STK Žarnov PD Oslany refundacia športový materiá</t>
  </si>
  <si>
    <t>Mládež do 23 rokov v kluboch - príspevok klubu Riall ŠK refundacia športový materiál, trener</t>
  </si>
  <si>
    <t>Mládež do 23 rokov v kluboch - príspevok klubu TTC Majcichov refundacia sústredenie</t>
  </si>
  <si>
    <t>Mládež do 23 rokov v kluboch - príspevok klubu TJ Dolný Kubín STK refundacia prenajom haly, špo</t>
  </si>
  <si>
    <t>Mládež do 23 rokov v kluboch - príspevok klubu OSTK Malženice refundacia športový materiál</t>
  </si>
  <si>
    <t>Mládež do 23 rokov v kluboch - príspevok klubu MSK Trnava refundacia športový materiál</t>
  </si>
  <si>
    <t>Mládež do 23 rokov v kluboch - príspevok klubu STK Elastik Trnava refundacia renajom telocvične</t>
  </si>
  <si>
    <t>Mládež do 23 rokov v kluboch - príspevok klubu OŠK Istebné refundácia prenajom telocvične, špor</t>
  </si>
  <si>
    <t>Mládež do 23 rokov v kluboch - príspevok klubu ŠKST Výčapy opatovce športový materiál</t>
  </si>
  <si>
    <t>Mládež do 23 rokov v kluboch - príspevok klubu STK byt Centrum Senica športový materiál</t>
  </si>
  <si>
    <t>Mládež do 23 rokov v kluboch - príspevok klubu STK byt Centrum Senica prenajom telocvične</t>
  </si>
  <si>
    <t>Mládež do 23 rokov v kluboch - príspevok klubu STK Kouárovce refundacia prenajom telocvične, sp</t>
  </si>
  <si>
    <t xml:space="preserve">Mládež do 23 rokov v kluboch - príspevok klubu STO Slovenská Ves refundácia cestovné, športový </t>
  </si>
  <si>
    <t>Mládež do 23 rokov v kluboch - príspevok klubu MSK Čadca refundacia trener, štartovné, športový</t>
  </si>
  <si>
    <t>Mládež do 23 rokov v kluboch - príspevok klubu STK Funstar Topoľčany refundacia športový materi</t>
  </si>
  <si>
    <t>Mládež do 23 rokov v kluboch - príspevok klubu Spoloč.priateľov ST Záhorská Bystrica refundacia</t>
  </si>
  <si>
    <t>Mládež do 23 rokov v kluboch - príspevok klubu STO Valaliky refundacia prenajom haly</t>
  </si>
  <si>
    <t>Mládež do 23 rokov v kluboch - príspevok klubu TJ Oravan Námestovo sportový materiál</t>
  </si>
  <si>
    <t>Mládež do 23 rokov v kluboch - príspevok klubu TJ Oravan Námestovo športový materiál</t>
  </si>
  <si>
    <t>Mládež do 23 rokov v kluboch - príspevok klubu KST Turčianske Teplice refundacia športový mater</t>
  </si>
  <si>
    <t>Mládež do 23 rokov v kluboch - príspevok klubu KST Raksit Nitra refundacia športový materiál, p</t>
  </si>
  <si>
    <t>Mládež do 23 rokov v kluboch - príspevok klubu  MSK Malacky refundacia treneri, športový materi</t>
  </si>
  <si>
    <t>Mládež do 23 rokov v kluboch - príspevok klubu STK Lokomotíva Kosice refundacia energie na halu</t>
  </si>
  <si>
    <t>Mládež do 23 rokov v kluboch - príspevok klubu KST Lesnýkomposesorát SERVIS Partizánska Ľubča r</t>
  </si>
  <si>
    <t>Mládež do 23 rokov v kluboch - príspevok klubu ŠK Sedlice refundácia cestové, štartovné</t>
  </si>
  <si>
    <t>Mládež do 23 rokov v kluboch - príspevok klubu OŠK Havran Ľubochňa refundácia športový materiál</t>
  </si>
  <si>
    <t>Mládež do 23 rokov v kluboch - príspevok klubu Stolný tenis Levice 2021 refundácia prenajom hal</t>
  </si>
  <si>
    <t>NSTCM, NSTCm</t>
  </si>
  <si>
    <t>Národné stolnotenisové centrum</t>
  </si>
  <si>
    <t>Národné stolnotenisové centrum mládeže</t>
  </si>
  <si>
    <t>RCTM</t>
  </si>
  <si>
    <t>Regionálne centrum talentovanej mládeže</t>
  </si>
  <si>
    <t>WTT</t>
  </si>
  <si>
    <t>YC</t>
  </si>
  <si>
    <t>PK</t>
  </si>
  <si>
    <t>VT</t>
  </si>
  <si>
    <t>VK</t>
  </si>
  <si>
    <t>CES</t>
  </si>
  <si>
    <t>OH</t>
  </si>
  <si>
    <t>PK STO Valaliky, náklady na činnosť 7-12/2024</t>
  </si>
  <si>
    <t>SpM, SPM</t>
  </si>
  <si>
    <t>World Table Tennis</t>
  </si>
  <si>
    <t>Youth Contender</t>
  </si>
  <si>
    <t>podporovaný klub</t>
  </si>
  <si>
    <t>vybranný klub</t>
  </si>
  <si>
    <t>Central European Superleague</t>
  </si>
  <si>
    <t>Olympijské hry</t>
  </si>
  <si>
    <t>Slovenský pohár mládeže</t>
  </si>
  <si>
    <t>TOP16 Montreux 20.-21.1.2024 štartovné</t>
  </si>
  <si>
    <t>71240692</t>
  </si>
  <si>
    <t>71240257</t>
  </si>
  <si>
    <t>NSTC BA - kondičná príprava za 3-4/2024</t>
  </si>
  <si>
    <t>NSTC BA - kondičná príprava za 9-10/2024 Šmela</t>
  </si>
  <si>
    <t xml:space="preserve">Regenerácia 4-11/2024 </t>
  </si>
  <si>
    <t>202427</t>
  </si>
  <si>
    <t>202410</t>
  </si>
  <si>
    <t>71240741</t>
  </si>
  <si>
    <t>ID240024</t>
  </si>
  <si>
    <t>ID240025</t>
  </si>
  <si>
    <t>ID240026</t>
  </si>
  <si>
    <t>ID240088</t>
  </si>
  <si>
    <t>WTT Star Contender Doha 23-28.1.2024 letenka Balážová</t>
  </si>
  <si>
    <t>WTT Star Contender Doha 23-28.1.2024 zmena tenky Balážová</t>
  </si>
  <si>
    <t>športová príprava - regenerácia fyzioterapia a  ortopedická pomôcka</t>
  </si>
  <si>
    <t>WTT Feeder Mancheste 1-4.2.2024 cestovná a ubytovanie</t>
  </si>
  <si>
    <t>71230872</t>
  </si>
  <si>
    <t>71230889</t>
  </si>
  <si>
    <t>Qatar Airways</t>
  </si>
  <si>
    <t>WTT Feeder Prishtina 30.10.-1.11.2024 cestovné a stravné Illášová</t>
  </si>
  <si>
    <t>WTT YC Linz, 11.-14.1.2024 - pobytové</t>
  </si>
  <si>
    <t>WTT Feeder Dusseldorf 8.-12.4.2024 letenky</t>
  </si>
  <si>
    <t>e - World Table Tennis Youth Contender 2024</t>
  </si>
  <si>
    <t>WTT YC Metz 22.-28.4.2024 pobytové</t>
  </si>
  <si>
    <t>French Youth Open</t>
  </si>
  <si>
    <t>20240210</t>
  </si>
  <si>
    <t>tlač Bulletin SSRZ</t>
  </si>
  <si>
    <t>WTT Feeder Dusselldorf 18.-22.11.2024 pobytové Zelinka, A.Valuch, R.Valuch</t>
  </si>
  <si>
    <t>WTT YC Linz 11-14.1.2024 - pobytové</t>
  </si>
  <si>
    <t>45860637</t>
  </si>
  <si>
    <t>MET Slovakia, a. s.</t>
  </si>
  <si>
    <t>47</t>
  </si>
  <si>
    <t>WTT Contender Muscat 28.10-2.11.2024 pobytové</t>
  </si>
  <si>
    <t>Table Tennis Association of OMAN</t>
  </si>
  <si>
    <t>400000111</t>
  </si>
  <si>
    <t>WTT YC Buenos Aires 14.-17.11.2024 pobytové</t>
  </si>
  <si>
    <t>WTT YC Asuncion 9.-12.11.2024 pobytové</t>
  </si>
  <si>
    <t>240151</t>
  </si>
  <si>
    <t>31395538</t>
  </si>
  <si>
    <t>SYRMEX INTERNATIONAL s.r.o.</t>
  </si>
  <si>
    <t>2024350546</t>
  </si>
  <si>
    <t>WTT YC Senec 30.10.-4.11.2024 Hotel Družba</t>
  </si>
  <si>
    <t>20240024</t>
  </si>
  <si>
    <t>WTT Japan</t>
  </si>
  <si>
    <t>35850370</t>
  </si>
  <si>
    <t>Bratislavská vodárenská spoločnosť, a.s.</t>
  </si>
  <si>
    <t>WTT Finals Fukuoka 20.-24.11.2024 pobytové</t>
  </si>
  <si>
    <t>ID250058</t>
  </si>
  <si>
    <t>40% podiel nákladov na vodné a stočné stolnotenisovej haly NSTC za rok 2024 v zmysle smernice SSTZ</t>
  </si>
  <si>
    <t>SBA – B&amp;T GROUP, s.r.o.</t>
  </si>
  <si>
    <t>40% podiel nákladov na spotrebu elektriny stolnotenisovej haly NSTC za rok 2024 v zmysle smernice SSTZ</t>
  </si>
  <si>
    <t>40% podiel nákladov na spotrebu zemného plynu stolnotenisovej haly NSTC za rok 2024 v zmysle smernice SSTZ</t>
  </si>
  <si>
    <t>51749386</t>
  </si>
  <si>
    <t>poistne 8/2024 za 33 osôb</t>
  </si>
  <si>
    <t>Top Team Pištej športová prípava</t>
  </si>
  <si>
    <t>VK 7-9/2024, STK ZŠ na Bielenisku PK</t>
  </si>
  <si>
    <t>EYS Plzeň, kontrolný turnaj Ružomberok</t>
  </si>
  <si>
    <t>superliga Stockerau poplatok za rozhodcov</t>
  </si>
  <si>
    <t>20.3.025</t>
  </si>
  <si>
    <t>výcvikový tábor kadetiek</t>
  </si>
  <si>
    <t>umytie vozidla  BL322UE</t>
  </si>
  <si>
    <t>71230820</t>
  </si>
  <si>
    <t>71230869</t>
  </si>
  <si>
    <t>daň z nehnutelnosti</t>
  </si>
  <si>
    <t>WTT Havirov/ NSTCM Nitra</t>
  </si>
  <si>
    <t>Majerčíková Linda</t>
  </si>
  <si>
    <t>výcvikový tábor pred MEJ</t>
  </si>
  <si>
    <t>Stolný tenis do škôl Pov. Bystrica, Žiar n.H. Martin, Šenkvice</t>
  </si>
  <si>
    <t>cestovné kontrolora - VV SSTZ</t>
  </si>
  <si>
    <t>cestovné-  reprezentačný trener mladeže</t>
  </si>
  <si>
    <t>VT minikadetov Topoľčany - cestovné</t>
  </si>
  <si>
    <t>71230867</t>
  </si>
  <si>
    <t>71230873</t>
  </si>
  <si>
    <t>WTT Star Contender Doha 8-13.1.2024 - letenka Truksa</t>
  </si>
  <si>
    <t>WTT Star Contender Doha 8-13.1.2024 - letenka Kukuľková</t>
  </si>
  <si>
    <t>MS Busan, 16.-25.2.2024 letenka Pištej</t>
  </si>
  <si>
    <t>MS Busan, 16.-25.2.2024 letenka Kukuľková</t>
  </si>
  <si>
    <t>TOP 16 Mountreux 20.-21.1.2024 - letenka Truksa</t>
  </si>
  <si>
    <t>71230870</t>
  </si>
  <si>
    <t>TOP 16 Mountreux 20.-21.1.2024 - letenka Kukuľková</t>
  </si>
  <si>
    <t>Majerčikova Linda</t>
  </si>
  <si>
    <t>WTT Feeder Varaždin 2.-7.4.2024 pobytové doplatok</t>
  </si>
  <si>
    <t>NSTCM Nitra - STK BL219CH</t>
  </si>
  <si>
    <t>NSTCM Nitra - PHM BL219CH</t>
  </si>
  <si>
    <t>športová konferencia TA3</t>
  </si>
  <si>
    <t>kancelársky materiál pre potreby sekretariátu</t>
  </si>
  <si>
    <t>Majstrovstva Slovenska</t>
  </si>
  <si>
    <t>NSTC BA strava hráča 1.4.2024</t>
  </si>
  <si>
    <t>svetová olympijská kvalifikacia, zmiešané štvorhry</t>
  </si>
  <si>
    <t>aktualizácia softvéru</t>
  </si>
  <si>
    <t>školenie rozhodcov 23..-25.11.2024</t>
  </si>
  <si>
    <t>ID240377</t>
  </si>
  <si>
    <t>71230868</t>
  </si>
  <si>
    <t>72230055</t>
  </si>
  <si>
    <t>Europe Youth Series Osijek 21.-25.2.2024 pobytové</t>
  </si>
  <si>
    <t>Mládež do 23 rokov v kluboch - príspevok klubu STK Devínska Nová Ves refundacia športový materiál</t>
  </si>
  <si>
    <t>Mládež do 23 rokov v kluboch - príspevok klubu ŠKST Lučenec refundacia športový materiál, prenajom haly</t>
  </si>
  <si>
    <t>Mládež do 23 rokov v kluboch - príspevok klubu STJ Medokýš Martin ladoveň refundacia prenajom telocvične</t>
  </si>
  <si>
    <t>Mládež do 23 rokov v kluboch - príspevok klubu ŠKST Michalovce refundacia športový materiál, cestovné</t>
  </si>
  <si>
    <t>Mládež do 23 rokov v kluboch - príspevok klubu TJ Slavia RU Zvolen refundacia športové oblečenie</t>
  </si>
  <si>
    <t>Mládež do 23 rokov v kluboch - príspevok klubu TJ Lokomotíva Vrútky refundacia prenajom haly, športový materiál</t>
  </si>
  <si>
    <t>Mládež do 23 rokov v kluboch - príspevok klubu Mestský STK Tvrdošín refundacia športový materiál</t>
  </si>
  <si>
    <t>Mládež do 23 rokov v kluboch - príspevok klubu STK KŠK Heller Partizánske refundácia športový materiál</t>
  </si>
  <si>
    <t>Mládež do 23 rokov v kluboch - príspevok klubu STK Stará Ľubovňa refundácia prenajom haly, športový materiál</t>
  </si>
  <si>
    <t>Mládež do 23 rokov v kluboch - príspevok klubu STŠK stolný tenis Dúbrava</t>
  </si>
  <si>
    <t>Mládež do 23 rokov v kluboch - príspevok klubu telovýchovné združenie obč. Bytča refundácia prenájom haly</t>
  </si>
  <si>
    <t>Mládež do 23 rokov v kluboch - príspevok klubu STK Blatné refundacia športový materiál, trener</t>
  </si>
  <si>
    <t>Mládež do 23 rokov v kluboch - príspevok klubu Vranovský STK refundácia (prenájom, energie, športový materiál</t>
  </si>
  <si>
    <t>Mládež do 23 rokov v kluboch - príspevok klubu OZ Športové centrum Bebravka refundacia nákladov</t>
  </si>
  <si>
    <t>Mládež do 23 rokov v kluboch - príspevok klubu Stolnotenisový klub TTC Beluša refundacia športový materiál</t>
  </si>
  <si>
    <t>WTT YC Senec  ubytovanie 30.10.-4.11.2024</t>
  </si>
  <si>
    <t>kartičky licencia C, D</t>
  </si>
  <si>
    <t>ID240344</t>
  </si>
  <si>
    <t>Samuel Arpáš</t>
  </si>
  <si>
    <t>NSTC športová príprava - cestovné na VT</t>
  </si>
  <si>
    <t>Marián Fotta</t>
  </si>
  <si>
    <t>4.9.2024 1.10.2024 4.10.2024 10.10.2024 10.11.2024  10.12.2024</t>
  </si>
  <si>
    <t>1.11.2024 5.11.2024  11.11.2024  02.12.2024  16.12.2024  03.01.2025</t>
  </si>
  <si>
    <t>11.10.2024  26.11.2024 6.12.2024</t>
  </si>
  <si>
    <t>16.12.2024  18.12.2024  19.12.2024  20.12.2024  23.12.2024  30.12.2024  02.01.2025</t>
  </si>
  <si>
    <t>18.1.2024 24.1.2024  16.2.2024  25.2.2024  19.3.2024  02.04.2024  10.04.2024  05.05.2024  09.05.2024  26.05.2024  28.05.2024  20.06.2024  17.09.2024  08.10.2024  16.10.2024  30.10.2024  05.11.2024  26.11.2024</t>
  </si>
  <si>
    <t>5.6.2024  31.5.2024</t>
  </si>
  <si>
    <t>8.2.2024 27.02.2024  03.04.2024  07.05.2024  09.05.2024</t>
  </si>
  <si>
    <t>09.10.2024  12.10.2024  25.10.2024  28.10.2024  29.10.2024  30.10.2024  04.11.2024  05.11.2024  06.11.2024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</si>
</sst>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1"/>
      <color theme="10"/>
      <name val="Calibri"/>
      <family val="2"/>
      <charset val="238"/>
      <scheme val="minor"/>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sz val="8"/>
      <name val="Arial"/>
      <family val="2"/>
    </font>
    <font>
      <sz val="8"/>
      <color rgb="FF0070C0"/>
      <name val="Arial"/>
      <family val="2"/>
    </font>
    <font>
      <sz val="10"/>
      <color rgb="FF0070C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5" fillId="0" borderId="0" applyNumberFormat="0" applyFill="0" applyBorder="0" applyAlignment="0" applyProtection="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4"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19" fillId="0" borderId="0"/>
    <xf numFmtId="0" fontId="53" fillId="0" borderId="0"/>
    <xf numFmtId="0" fontId="54" fillId="0" borderId="0"/>
    <xf numFmtId="0" fontId="50" fillId="0" borderId="0"/>
    <xf numFmtId="0" fontId="50" fillId="0" borderId="0"/>
    <xf numFmtId="0" fontId="50" fillId="0" borderId="0"/>
  </cellStyleXfs>
  <cellXfs count="397">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8"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10" applyFont="1" applyFill="1" applyAlignment="1">
      <alignment horizontal="center" vertical="top" wrapText="1"/>
    </xf>
    <xf numFmtId="0" fontId="16" fillId="5" borderId="0" xfId="10" applyFont="1" applyFill="1" applyAlignment="1">
      <alignment vertical="top"/>
    </xf>
    <xf numFmtId="0" fontId="7" fillId="5" borderId="0" xfId="10" applyFill="1" applyAlignment="1">
      <alignment horizontal="justify" vertical="top"/>
    </xf>
    <xf numFmtId="0" fontId="7" fillId="5" borderId="0" xfId="10" applyFill="1" applyAlignment="1">
      <alignment vertical="top"/>
    </xf>
    <xf numFmtId="0" fontId="7" fillId="5" borderId="0" xfId="10" applyFill="1" applyAlignment="1">
      <alignment vertical="top" wrapText="1"/>
    </xf>
    <xf numFmtId="0" fontId="59" fillId="5" borderId="0" xfId="10" applyFont="1" applyFill="1" applyAlignment="1">
      <alignment vertical="top"/>
    </xf>
    <xf numFmtId="0" fontId="7" fillId="5" borderId="0" xfId="10" applyFill="1" applyAlignment="1">
      <alignment horizontal="justify" vertical="top" wrapText="1"/>
    </xf>
    <xf numFmtId="0" fontId="7" fillId="5" borderId="0" xfId="10" applyFill="1" applyAlignment="1">
      <alignment horizontal="justify" wrapText="1"/>
    </xf>
    <xf numFmtId="0" fontId="6" fillId="5" borderId="0" xfId="10" applyFont="1" applyFill="1" applyAlignment="1">
      <alignment horizontal="justify" vertical="top" wrapText="1"/>
    </xf>
    <xf numFmtId="0" fontId="4" fillId="3" borderId="0" xfId="10" applyFont="1" applyFill="1" applyAlignment="1">
      <alignment vertical="center" wrapText="1"/>
    </xf>
    <xf numFmtId="0" fontId="5" fillId="5" borderId="0" xfId="10" applyFont="1" applyFill="1"/>
    <xf numFmtId="0" fontId="4" fillId="3" borderId="0" xfId="10" applyFont="1" applyFill="1" applyAlignment="1">
      <alignment horizontal="center" wrapText="1"/>
    </xf>
    <xf numFmtId="0" fontId="7" fillId="5" borderId="0" xfId="10" applyFill="1"/>
    <xf numFmtId="0" fontId="6" fillId="3" borderId="0" xfId="10" applyFont="1" applyFill="1" applyAlignment="1">
      <alignment horizontal="right"/>
    </xf>
    <xf numFmtId="0" fontId="10" fillId="4" borderId="1" xfId="10" applyFont="1" applyFill="1" applyBorder="1" applyAlignment="1">
      <alignment horizontal="center" vertical="center"/>
    </xf>
    <xf numFmtId="0" fontId="10" fillId="4" borderId="1" xfId="10" applyFont="1" applyFill="1" applyBorder="1" applyAlignment="1">
      <alignment horizontal="center" vertical="center" wrapText="1"/>
    </xf>
    <xf numFmtId="0" fontId="10" fillId="4" borderId="1" xfId="10" applyFont="1" applyFill="1" applyBorder="1" applyAlignment="1">
      <alignment vertical="center"/>
    </xf>
    <xf numFmtId="4" fontId="10" fillId="4" borderId="1" xfId="10" applyNumberFormat="1" applyFont="1" applyFill="1" applyBorder="1" applyAlignment="1">
      <alignment vertical="center"/>
    </xf>
    <xf numFmtId="0" fontId="1" fillId="3" borderId="0" xfId="10" applyFont="1" applyFill="1" applyProtection="1">
      <protection locked="0"/>
    </xf>
    <xf numFmtId="4" fontId="1" fillId="3" borderId="0" xfId="10" applyNumberFormat="1" applyFont="1" applyFill="1" applyProtection="1">
      <protection locked="0"/>
    </xf>
    <xf numFmtId="0" fontId="3" fillId="3" borderId="0" xfId="10" applyFont="1" applyFill="1"/>
    <xf numFmtId="0" fontId="1" fillId="3" borderId="0" xfId="10" applyFont="1" applyFill="1"/>
    <xf numFmtId="0" fontId="2" fillId="3" borderId="0" xfId="10" applyFont="1" applyFill="1"/>
    <xf numFmtId="0" fontId="4" fillId="3" borderId="0" xfId="10" applyFont="1" applyFill="1" applyAlignment="1">
      <alignment horizontal="center"/>
    </xf>
    <xf numFmtId="0" fontId="6" fillId="3" borderId="0" xfId="10" applyFont="1" applyFill="1" applyAlignment="1">
      <alignment horizontal="right" vertical="center"/>
    </xf>
    <xf numFmtId="0" fontId="5" fillId="3" borderId="0" xfId="10" applyFont="1" applyFill="1" applyProtection="1">
      <protection locked="0"/>
    </xf>
    <xf numFmtId="0" fontId="5" fillId="3" borderId="0" xfId="10" applyFont="1" applyFill="1" applyAlignment="1">
      <alignment horizontal="center"/>
    </xf>
    <xf numFmtId="0" fontId="7" fillId="3" borderId="0" xfId="10" applyFill="1"/>
    <xf numFmtId="0" fontId="10" fillId="3" borderId="0" xfId="10" applyFont="1" applyFill="1"/>
    <xf numFmtId="0" fontId="1" fillId="3" borderId="0" xfId="10" applyFont="1" applyFill="1" applyAlignment="1" applyProtection="1">
      <alignment vertical="top" wrapText="1"/>
      <protection locked="0"/>
    </xf>
    <xf numFmtId="49" fontId="1" fillId="3" borderId="0" xfId="10" applyNumberFormat="1" applyFont="1" applyFill="1" applyAlignment="1" applyProtection="1">
      <alignment vertical="top" wrapText="1"/>
      <protection locked="0"/>
    </xf>
    <xf numFmtId="14" fontId="1" fillId="3" borderId="0" xfId="10" applyNumberFormat="1" applyFont="1" applyFill="1" applyAlignment="1" applyProtection="1">
      <alignment vertical="top"/>
      <protection locked="0"/>
    </xf>
    <xf numFmtId="4" fontId="1" fillId="3" borderId="0" xfId="10" applyNumberFormat="1" applyFont="1" applyFill="1" applyAlignment="1" applyProtection="1">
      <alignment vertical="top"/>
      <protection locked="0"/>
    </xf>
    <xf numFmtId="17" fontId="1" fillId="3" borderId="0" xfId="10" applyNumberFormat="1" applyFont="1" applyFill="1" applyAlignment="1" applyProtection="1">
      <alignment vertical="top" wrapText="1"/>
      <protection locked="0"/>
    </xf>
    <xf numFmtId="0" fontId="1" fillId="3" borderId="0" xfId="10" applyFont="1" applyFill="1" applyAlignment="1" applyProtection="1">
      <alignment vertical="top"/>
      <protection locked="0"/>
    </xf>
    <xf numFmtId="1" fontId="3" fillId="3" borderId="0" xfId="10" applyNumberFormat="1" applyFont="1" applyFill="1"/>
    <xf numFmtId="1" fontId="1" fillId="3" borderId="0" xfId="10" applyNumberFormat="1" applyFont="1" applyFill="1"/>
    <xf numFmtId="1" fontId="2" fillId="3" borderId="0" xfId="10" applyNumberFormat="1" applyFont="1" applyFill="1"/>
    <xf numFmtId="1" fontId="1" fillId="3" borderId="0" xfId="10" applyNumberFormat="1" applyFont="1" applyFill="1" applyAlignment="1" applyProtection="1">
      <alignment vertical="top"/>
      <protection locked="0"/>
    </xf>
    <xf numFmtId="4" fontId="1" fillId="3" borderId="0" xfId="0" applyNumberFormat="1" applyFont="1" applyFill="1"/>
    <xf numFmtId="4" fontId="58"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8" fillId="2" borderId="0" xfId="0" applyNumberFormat="1" applyFont="1" applyFill="1" applyAlignment="1">
      <alignment horizontal="center" vertical="center" wrapText="1"/>
    </xf>
    <xf numFmtId="0" fontId="17" fillId="5" borderId="0" xfId="10" applyFont="1" applyFill="1" applyAlignment="1">
      <alignment vertical="top"/>
    </xf>
    <xf numFmtId="0" fontId="6" fillId="4" borderId="1" xfId="10" applyFont="1" applyFill="1" applyBorder="1" applyAlignment="1">
      <alignment horizontal="center" vertical="top"/>
    </xf>
    <xf numFmtId="0" fontId="7" fillId="6" borderId="1" xfId="10" applyFill="1" applyBorder="1" applyAlignment="1">
      <alignment vertical="top"/>
    </xf>
    <xf numFmtId="0" fontId="7" fillId="7" borderId="1" xfId="10" applyFill="1" applyBorder="1" applyAlignment="1" applyProtection="1">
      <alignment vertical="top"/>
      <protection locked="0"/>
    </xf>
    <xf numFmtId="0" fontId="6" fillId="3" borderId="0" xfId="0" applyFont="1" applyFill="1" applyAlignment="1">
      <alignment horizontal="right"/>
    </xf>
    <xf numFmtId="14" fontId="60"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0" fillId="3" borderId="0" xfId="0" applyFont="1" applyFill="1" applyAlignment="1">
      <alignment horizontal="right" vertical="center"/>
    </xf>
    <xf numFmtId="0" fontId="61" fillId="3" borderId="0" xfId="0" applyFont="1" applyFill="1" applyAlignment="1">
      <alignment horizontal="center"/>
    </xf>
    <xf numFmtId="4" fontId="61" fillId="3" borderId="0" xfId="0" applyNumberFormat="1" applyFont="1" applyFill="1" applyAlignment="1">
      <alignment horizontal="center"/>
    </xf>
    <xf numFmtId="3" fontId="61" fillId="3" borderId="0" xfId="0" applyNumberFormat="1" applyFont="1" applyFill="1" applyAlignment="1">
      <alignment horizontal="center"/>
    </xf>
    <xf numFmtId="0" fontId="61" fillId="3" borderId="0" xfId="0" applyFont="1" applyFill="1"/>
    <xf numFmtId="0" fontId="62" fillId="3" borderId="0" xfId="0" applyFont="1" applyFill="1"/>
    <xf numFmtId="0" fontId="56" fillId="3" borderId="0" xfId="0" applyFont="1" applyFill="1"/>
    <xf numFmtId="4" fontId="62" fillId="3" borderId="0" xfId="0" applyNumberFormat="1" applyFont="1" applyFill="1"/>
    <xf numFmtId="0" fontId="64" fillId="3" borderId="0" xfId="0" applyFont="1" applyFill="1" applyProtection="1">
      <protection locked="0"/>
    </xf>
    <xf numFmtId="0" fontId="64" fillId="3" borderId="0" xfId="0" applyFont="1" applyFill="1"/>
    <xf numFmtId="0" fontId="58" fillId="3" borderId="0" xfId="0" applyFont="1" applyFill="1"/>
    <xf numFmtId="0" fontId="63" fillId="3" borderId="2" xfId="0" applyFont="1" applyFill="1" applyBorder="1" applyProtection="1">
      <protection locked="0"/>
    </xf>
    <xf numFmtId="0" fontId="63" fillId="3" borderId="3" xfId="0" applyFont="1" applyFill="1" applyBorder="1" applyProtection="1">
      <protection locked="0"/>
    </xf>
    <xf numFmtId="0" fontId="63" fillId="3" borderId="4" xfId="0" applyFont="1" applyFill="1" applyBorder="1" applyProtection="1">
      <protection locked="0"/>
    </xf>
    <xf numFmtId="0" fontId="63" fillId="3" borderId="5" xfId="0" applyFont="1" applyFill="1" applyBorder="1" applyProtection="1">
      <protection locked="0"/>
    </xf>
    <xf numFmtId="0" fontId="63" fillId="3" borderId="6" xfId="0" applyFont="1" applyFill="1" applyBorder="1" applyProtection="1">
      <protection locked="0"/>
    </xf>
    <xf numFmtId="0" fontId="63" fillId="3" borderId="7" xfId="0" applyFont="1" applyFill="1" applyBorder="1" applyProtection="1">
      <protection locked="0"/>
    </xf>
    <xf numFmtId="0" fontId="63" fillId="3" borderId="8" xfId="0" applyFont="1" applyFill="1" applyBorder="1" applyProtection="1">
      <protection locked="0"/>
    </xf>
    <xf numFmtId="0" fontId="63" fillId="9" borderId="8" xfId="0" applyFont="1" applyFill="1" applyBorder="1" applyProtection="1">
      <protection locked="0"/>
    </xf>
    <xf numFmtId="0" fontId="63" fillId="10" borderId="5" xfId="0" applyFont="1" applyFill="1" applyBorder="1" applyProtection="1">
      <protection locked="0"/>
    </xf>
    <xf numFmtId="0" fontId="63" fillId="10" borderId="6" xfId="0" applyFont="1" applyFill="1" applyBorder="1" applyProtection="1">
      <protection locked="0"/>
    </xf>
    <xf numFmtId="0" fontId="63" fillId="10" borderId="7" xfId="0" applyFont="1" applyFill="1" applyBorder="1" applyProtection="1">
      <protection locked="0"/>
    </xf>
    <xf numFmtId="0" fontId="63" fillId="10" borderId="8" xfId="0" applyFont="1" applyFill="1" applyBorder="1" applyProtection="1">
      <protection locked="0"/>
    </xf>
    <xf numFmtId="0" fontId="63" fillId="3" borderId="9" xfId="0" applyFont="1" applyFill="1" applyBorder="1" applyProtection="1">
      <protection locked="0"/>
    </xf>
    <xf numFmtId="0" fontId="63" fillId="3" borderId="10" xfId="0" applyFont="1" applyFill="1" applyBorder="1" applyProtection="1">
      <protection locked="0"/>
    </xf>
    <xf numFmtId="0" fontId="63" fillId="10" borderId="11" xfId="0" applyFont="1" applyFill="1" applyBorder="1" applyProtection="1">
      <protection locked="0"/>
    </xf>
    <xf numFmtId="0" fontId="63" fillId="10" borderId="10"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2" fillId="3" borderId="0" xfId="0" applyFont="1" applyFill="1" applyAlignment="1">
      <alignment horizontal="left"/>
    </xf>
    <xf numFmtId="0" fontId="1" fillId="3" borderId="1" xfId="0" applyFont="1" applyFill="1" applyBorder="1" applyAlignment="1">
      <alignment horizontal="left" vertical="top" wrapText="1"/>
    </xf>
    <xf numFmtId="0" fontId="62"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10" applyFont="1" applyFill="1" applyAlignment="1">
      <alignment horizontal="left" vertical="top"/>
    </xf>
    <xf numFmtId="0" fontId="11" fillId="5" borderId="2" xfId="10" applyFont="1" applyFill="1" applyBorder="1" applyAlignment="1">
      <alignment horizontal="justify" vertical="top" wrapText="1"/>
    </xf>
    <xf numFmtId="0" fontId="7" fillId="5" borderId="14" xfId="10" applyFill="1" applyBorder="1" applyAlignment="1">
      <alignment horizontal="justify" vertical="top" wrapText="1"/>
    </xf>
    <xf numFmtId="0" fontId="7" fillId="5" borderId="14" xfId="10" applyFill="1" applyBorder="1" applyAlignment="1">
      <alignment horizontal="justify" vertical="top"/>
    </xf>
    <xf numFmtId="0" fontId="7" fillId="5" borderId="3" xfId="10" applyFill="1" applyBorder="1" applyAlignment="1">
      <alignment horizontal="justify" wrapText="1"/>
    </xf>
    <xf numFmtId="0" fontId="7" fillId="4" borderId="1" xfId="10" applyFill="1" applyBorder="1"/>
    <xf numFmtId="0" fontId="1" fillId="0" borderId="1" xfId="10" applyFont="1" applyBorder="1" applyAlignment="1">
      <alignment vertical="center"/>
    </xf>
    <xf numFmtId="0" fontId="7" fillId="0" borderId="1" xfId="10"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7" fillId="5" borderId="0" xfId="0" applyFont="1" applyFill="1" applyAlignment="1">
      <alignment vertical="top"/>
    </xf>
    <xf numFmtId="0" fontId="67"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7" fillId="5" borderId="16" xfId="0" applyFont="1" applyFill="1" applyBorder="1" applyAlignment="1">
      <alignment vertical="top"/>
    </xf>
    <xf numFmtId="0" fontId="67" fillId="5" borderId="17" xfId="0" applyFont="1" applyFill="1" applyBorder="1" applyAlignment="1">
      <alignment vertical="top"/>
    </xf>
    <xf numFmtId="0" fontId="67" fillId="5" borderId="18" xfId="0" applyFont="1" applyFill="1" applyBorder="1" applyAlignment="1">
      <alignment vertical="top"/>
    </xf>
    <xf numFmtId="0" fontId="67"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10" applyNumberFormat="1" applyFont="1" applyFill="1" applyAlignment="1" applyProtection="1">
      <alignment vertical="top" wrapText="1"/>
      <protection locked="0"/>
    </xf>
    <xf numFmtId="0" fontId="8" fillId="12" borderId="0" xfId="10" applyFont="1" applyFill="1" applyAlignment="1" applyProtection="1">
      <alignment vertical="top" wrapText="1"/>
      <protection locked="0"/>
    </xf>
    <xf numFmtId="4" fontId="8" fillId="12" borderId="0" xfId="10" applyNumberFormat="1" applyFont="1" applyFill="1" applyAlignment="1" applyProtection="1">
      <alignment vertical="top"/>
      <protection locked="0"/>
    </xf>
    <xf numFmtId="1" fontId="8" fillId="12" borderId="0" xfId="10" applyNumberFormat="1" applyFont="1" applyFill="1" applyAlignment="1" applyProtection="1">
      <alignment vertical="top"/>
      <protection locked="0"/>
    </xf>
    <xf numFmtId="49" fontId="8" fillId="3" borderId="0" xfId="10" applyNumberFormat="1" applyFont="1" applyFill="1" applyAlignment="1" applyProtection="1">
      <alignment vertical="top" wrapText="1"/>
      <protection locked="0"/>
    </xf>
    <xf numFmtId="0" fontId="8" fillId="3" borderId="0" xfId="10" applyFont="1" applyFill="1" applyAlignment="1" applyProtection="1">
      <alignment vertical="top" wrapText="1"/>
      <protection locked="0"/>
    </xf>
    <xf numFmtId="4" fontId="8" fillId="3" borderId="0" xfId="10" applyNumberFormat="1" applyFont="1" applyFill="1" applyAlignment="1" applyProtection="1">
      <alignment vertical="top"/>
      <protection locked="0"/>
    </xf>
    <xf numFmtId="1" fontId="8" fillId="3" borderId="0" xfId="10" applyNumberFormat="1" applyFont="1" applyFill="1" applyAlignment="1" applyProtection="1">
      <alignment vertical="top"/>
      <protection locked="0"/>
    </xf>
    <xf numFmtId="0" fontId="6" fillId="3" borderId="0" xfId="0" applyFont="1" applyFill="1" applyAlignment="1">
      <alignment horizontal="right" vertical="top"/>
    </xf>
    <xf numFmtId="0" fontId="62" fillId="3" borderId="1" xfId="0" applyFont="1" applyFill="1" applyBorder="1" applyAlignment="1">
      <alignment horizontal="left"/>
    </xf>
    <xf numFmtId="49" fontId="8" fillId="13" borderId="1" xfId="23" applyNumberFormat="1" applyFont="1" applyFill="1" applyBorder="1" applyAlignment="1">
      <alignment horizontal="center" vertical="center" wrapText="1"/>
    </xf>
    <xf numFmtId="0" fontId="8" fillId="13" borderId="1" xfId="23" applyFont="1" applyFill="1" applyBorder="1" applyAlignment="1">
      <alignment horizontal="center" vertical="center" wrapText="1"/>
    </xf>
    <xf numFmtId="3" fontId="8" fillId="13" borderId="1" xfId="23" applyNumberFormat="1" applyFont="1" applyFill="1" applyBorder="1" applyAlignment="1">
      <alignment horizontal="center" vertical="center" wrapText="1"/>
    </xf>
    <xf numFmtId="49" fontId="68" fillId="13" borderId="1" xfId="18" applyNumberFormat="1" applyFont="1" applyFill="1" applyBorder="1" applyAlignment="1">
      <alignment horizontal="center" vertical="center" wrapText="1"/>
    </xf>
    <xf numFmtId="49" fontId="57" fillId="5" borderId="1" xfId="18" applyNumberFormat="1" applyFont="1" applyFill="1" applyBorder="1" applyAlignment="1">
      <alignment vertical="top"/>
    </xf>
    <xf numFmtId="0" fontId="57" fillId="0" borderId="1" xfId="0" applyFont="1" applyBorder="1" applyAlignment="1">
      <alignment vertical="top"/>
    </xf>
    <xf numFmtId="0" fontId="68" fillId="13" borderId="1" xfId="18" applyFont="1" applyFill="1" applyBorder="1" applyAlignment="1">
      <alignment horizontal="center" vertical="center" wrapText="1"/>
    </xf>
    <xf numFmtId="0" fontId="57" fillId="5" borderId="1" xfId="18" applyFont="1" applyFill="1" applyBorder="1" applyAlignment="1">
      <alignment vertical="top"/>
    </xf>
    <xf numFmtId="3" fontId="68" fillId="13" borderId="1" xfId="18" applyNumberFormat="1" applyFont="1" applyFill="1" applyBorder="1" applyAlignment="1">
      <alignment horizontal="center" vertical="center" wrapText="1"/>
    </xf>
    <xf numFmtId="9" fontId="68" fillId="13" borderId="1" xfId="18" applyNumberFormat="1" applyFont="1" applyFill="1" applyBorder="1" applyAlignment="1">
      <alignment horizontal="center" vertical="center" wrapText="1"/>
    </xf>
    <xf numFmtId="3" fontId="57" fillId="5" borderId="1" xfId="18" applyNumberFormat="1" applyFont="1" applyFill="1" applyBorder="1" applyAlignment="1">
      <alignment vertical="top"/>
    </xf>
    <xf numFmtId="9" fontId="57" fillId="5" borderId="1" xfId="18" applyNumberFormat="1" applyFont="1" applyFill="1" applyBorder="1" applyAlignment="1">
      <alignment vertical="top"/>
    </xf>
    <xf numFmtId="14" fontId="4" fillId="11" borderId="1" xfId="10" applyNumberFormat="1" applyFont="1" applyFill="1" applyBorder="1" applyAlignment="1" applyProtection="1">
      <alignment horizontal="center" vertical="center"/>
      <protection locked="0"/>
    </xf>
    <xf numFmtId="4" fontId="1" fillId="11" borderId="1" xfId="10" applyNumberFormat="1" applyFont="1" applyFill="1" applyBorder="1" applyAlignment="1" applyProtection="1">
      <alignment vertical="center"/>
      <protection locked="0"/>
    </xf>
    <xf numFmtId="0" fontId="69" fillId="3" borderId="0" xfId="0" applyFont="1" applyFill="1"/>
    <xf numFmtId="0" fontId="70" fillId="3" borderId="0" xfId="0" applyFont="1" applyFill="1"/>
    <xf numFmtId="49" fontId="1" fillId="0" borderId="1" xfId="23" applyNumberFormat="1" applyFont="1" applyBorder="1"/>
    <xf numFmtId="49" fontId="1" fillId="5" borderId="0" xfId="23" applyNumberFormat="1" applyFont="1" applyFill="1"/>
    <xf numFmtId="0" fontId="1" fillId="5" borderId="0" xfId="23" applyFont="1" applyFill="1"/>
    <xf numFmtId="3" fontId="1" fillId="5" borderId="0" xfId="23" applyNumberFormat="1" applyFont="1" applyFill="1"/>
    <xf numFmtId="49" fontId="57" fillId="5" borderId="1" xfId="18" applyNumberFormat="1" applyFont="1" applyFill="1" applyBorder="1"/>
    <xf numFmtId="49" fontId="57" fillId="5" borderId="0" xfId="18" applyNumberFormat="1" applyFont="1" applyFill="1"/>
    <xf numFmtId="0" fontId="57" fillId="5" borderId="0" xfId="18" applyFont="1" applyFill="1"/>
    <xf numFmtId="0" fontId="57" fillId="5" borderId="1" xfId="18" applyFont="1" applyFill="1" applyBorder="1"/>
    <xf numFmtId="3" fontId="57" fillId="0" borderId="1" xfId="18" applyNumberFormat="1" applyFont="1" applyBorder="1"/>
    <xf numFmtId="3" fontId="57" fillId="5" borderId="1" xfId="18" applyNumberFormat="1" applyFont="1" applyFill="1" applyBorder="1"/>
    <xf numFmtId="3" fontId="57" fillId="5" borderId="0" xfId="18" applyNumberFormat="1" applyFont="1" applyFill="1"/>
    <xf numFmtId="9" fontId="57" fillId="5" borderId="0" xfId="18" applyNumberFormat="1" applyFont="1" applyFill="1"/>
    <xf numFmtId="0" fontId="57" fillId="5" borderId="1" xfId="18" applyFont="1" applyFill="1" applyBorder="1" applyAlignment="1">
      <alignment vertical="top" wrapText="1"/>
    </xf>
    <xf numFmtId="3" fontId="57" fillId="0" borderId="1" xfId="0" applyNumberFormat="1" applyFont="1" applyBorder="1"/>
    <xf numFmtId="49" fontId="57" fillId="0" borderId="1" xfId="0" applyNumberFormat="1" applyFont="1" applyBorder="1" applyAlignment="1">
      <alignment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4" fillId="5" borderId="1" xfId="0" applyFont="1" applyFill="1" applyBorder="1" applyAlignment="1">
      <alignment vertical="top" wrapText="1"/>
    </xf>
    <xf numFmtId="0" fontId="57" fillId="5" borderId="1" xfId="18" applyFont="1" applyFill="1" applyBorder="1" applyAlignment="1">
      <alignment wrapText="1"/>
    </xf>
    <xf numFmtId="0" fontId="57" fillId="0" borderId="1" xfId="0" applyFont="1" applyBorder="1" applyAlignment="1">
      <alignment wrapText="1"/>
    </xf>
    <xf numFmtId="49" fontId="1" fillId="0" borderId="1" xfId="23" applyNumberFormat="1" applyFont="1" applyBorder="1" applyAlignment="1">
      <alignment vertical="top"/>
    </xf>
    <xf numFmtId="0" fontId="1" fillId="0" borderId="1" xfId="23" applyFont="1" applyBorder="1" applyAlignment="1">
      <alignment vertical="top"/>
    </xf>
    <xf numFmtId="0" fontId="57" fillId="0" borderId="1" xfId="23" applyFont="1" applyBorder="1" applyAlignment="1">
      <alignment vertical="top"/>
    </xf>
    <xf numFmtId="3" fontId="1" fillId="0" borderId="1" xfId="23" applyNumberFormat="1" applyFont="1" applyBorder="1" applyAlignment="1">
      <alignment vertical="top"/>
    </xf>
    <xf numFmtId="49" fontId="1" fillId="5" borderId="1" xfId="23" applyNumberFormat="1" applyFont="1" applyFill="1" applyBorder="1" applyAlignment="1">
      <alignment vertical="top"/>
    </xf>
    <xf numFmtId="49" fontId="1" fillId="5" borderId="1" xfId="23" applyNumberFormat="1" applyFont="1" applyFill="1" applyBorder="1"/>
    <xf numFmtId="0" fontId="57" fillId="4" borderId="1" xfId="18" applyFont="1" applyFill="1" applyBorder="1"/>
    <xf numFmtId="0" fontId="17" fillId="5" borderId="0" xfId="10" applyFont="1" applyFill="1" applyAlignment="1">
      <alignment horizontal="center" vertical="top" wrapText="1"/>
    </xf>
    <xf numFmtId="0" fontId="0" fillId="5" borderId="15" xfId="0" applyFill="1" applyBorder="1" applyAlignment="1">
      <alignment wrapText="1"/>
    </xf>
    <xf numFmtId="0" fontId="67" fillId="5" borderId="20" xfId="0" applyFont="1" applyFill="1" applyBorder="1" applyAlignment="1">
      <alignment vertical="top"/>
    </xf>
    <xf numFmtId="0" fontId="67" fillId="5" borderId="21" xfId="0" applyFont="1" applyFill="1" applyBorder="1" applyAlignment="1">
      <alignment vertical="top"/>
    </xf>
    <xf numFmtId="0" fontId="67" fillId="5" borderId="22" xfId="0" applyFont="1" applyFill="1" applyBorder="1" applyAlignment="1">
      <alignment vertical="top"/>
    </xf>
    <xf numFmtId="0" fontId="67"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3" applyFont="1" applyFill="1" applyAlignment="1">
      <alignment vertical="center"/>
    </xf>
    <xf numFmtId="0" fontId="1" fillId="0" borderId="0" xfId="23"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0" fontId="7" fillId="5" borderId="0" xfId="10" applyFill="1" applyAlignment="1">
      <alignment horizontal="left" vertical="top" wrapText="1"/>
    </xf>
    <xf numFmtId="4" fontId="1" fillId="5" borderId="24" xfId="0" applyNumberFormat="1" applyFont="1" applyFill="1" applyBorder="1" applyAlignment="1">
      <alignment vertical="center"/>
    </xf>
    <xf numFmtId="0" fontId="62" fillId="3" borderId="0" xfId="0" applyFont="1" applyFill="1" applyAlignment="1">
      <alignment horizontal="right"/>
    </xf>
    <xf numFmtId="4" fontId="62" fillId="3" borderId="0" xfId="0" applyNumberFormat="1" applyFont="1" applyFill="1" applyAlignment="1">
      <alignment horizontal="right"/>
    </xf>
    <xf numFmtId="3" fontId="62" fillId="3" borderId="0" xfId="0" applyNumberFormat="1" applyFont="1" applyFill="1" applyAlignment="1">
      <alignment horizontal="center"/>
    </xf>
    <xf numFmtId="4" fontId="58"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1"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7" fillId="5" borderId="1" xfId="18" applyNumberFormat="1" applyFont="1" applyFill="1" applyBorder="1"/>
    <xf numFmtId="0" fontId="62" fillId="5" borderId="13" xfId="0" applyFont="1" applyFill="1" applyBorder="1" applyProtection="1">
      <protection locked="0"/>
    </xf>
    <xf numFmtId="0" fontId="72" fillId="9" borderId="25" xfId="0" applyFont="1" applyFill="1" applyBorder="1" applyAlignment="1" applyProtection="1">
      <alignment horizontal="center"/>
      <protection locked="0"/>
    </xf>
    <xf numFmtId="9" fontId="62" fillId="5" borderId="26" xfId="0" applyNumberFormat="1" applyFont="1" applyFill="1" applyBorder="1" applyAlignment="1" applyProtection="1">
      <alignment horizontal="center"/>
      <protection locked="0"/>
    </xf>
    <xf numFmtId="0" fontId="62" fillId="5" borderId="1" xfId="0" applyFont="1" applyFill="1" applyBorder="1" applyAlignment="1" applyProtection="1">
      <alignment horizontal="center"/>
      <protection locked="0"/>
    </xf>
    <xf numFmtId="0" fontId="62" fillId="5" borderId="1" xfId="0" applyFont="1" applyFill="1" applyBorder="1" applyProtection="1">
      <protection locked="0"/>
    </xf>
    <xf numFmtId="4" fontId="62" fillId="5" borderId="1" xfId="0" applyNumberFormat="1" applyFont="1" applyFill="1" applyBorder="1" applyProtection="1">
      <protection locked="0"/>
    </xf>
    <xf numFmtId="0" fontId="72" fillId="9" borderId="27" xfId="0" applyFont="1" applyFill="1" applyBorder="1" applyAlignment="1" applyProtection="1">
      <alignment horizontal="center"/>
      <protection locked="0"/>
    </xf>
    <xf numFmtId="0" fontId="72" fillId="9" borderId="28" xfId="0" applyFont="1" applyFill="1" applyBorder="1" applyAlignment="1" applyProtection="1">
      <alignment horizontal="center"/>
      <protection locked="0"/>
    </xf>
    <xf numFmtId="9" fontId="62" fillId="5" borderId="1" xfId="0" applyNumberFormat="1" applyFont="1" applyFill="1" applyBorder="1" applyAlignment="1" applyProtection="1">
      <alignment horizontal="center"/>
      <protection locked="0"/>
    </xf>
    <xf numFmtId="0" fontId="62" fillId="3" borderId="0" xfId="0" applyFont="1" applyFill="1" applyProtection="1">
      <protection locked="0"/>
    </xf>
    <xf numFmtId="0" fontId="62" fillId="5" borderId="0" xfId="0" applyFont="1" applyFill="1" applyAlignment="1" applyProtection="1">
      <alignment horizontal="center"/>
      <protection locked="0"/>
    </xf>
    <xf numFmtId="4" fontId="62" fillId="3" borderId="0" xfId="0" applyNumberFormat="1" applyFont="1" applyFill="1" applyProtection="1">
      <protection locked="0"/>
    </xf>
    <xf numFmtId="3" fontId="62" fillId="5" borderId="0" xfId="0" applyNumberFormat="1" applyFont="1" applyFill="1" applyAlignment="1" applyProtection="1">
      <alignment horizontal="center"/>
      <protection locked="0"/>
    </xf>
    <xf numFmtId="0" fontId="62" fillId="3" borderId="0" xfId="0" applyFont="1" applyFill="1" applyAlignment="1" applyProtection="1">
      <alignment vertical="top"/>
      <protection locked="0"/>
    </xf>
    <xf numFmtId="0" fontId="73" fillId="3" borderId="0" xfId="0" applyFont="1" applyFill="1" applyAlignment="1">
      <alignment horizontal="right" vertical="center"/>
    </xf>
    <xf numFmtId="0" fontId="74" fillId="3" borderId="0" xfId="0" applyFont="1" applyFill="1" applyAlignment="1" applyProtection="1">
      <alignment horizontal="center"/>
      <protection locked="0"/>
    </xf>
    <xf numFmtId="0" fontId="74" fillId="3" borderId="0" xfId="0" applyFont="1" applyFill="1" applyAlignment="1">
      <alignment horizontal="center"/>
    </xf>
    <xf numFmtId="164" fontId="5" fillId="5" borderId="0" xfId="10" applyNumberFormat="1" applyFont="1" applyFill="1"/>
    <xf numFmtId="164" fontId="36" fillId="5" borderId="0" xfId="10" applyNumberFormat="1" applyFont="1" applyFill="1"/>
    <xf numFmtId="0" fontId="11" fillId="5" borderId="0" xfId="0" applyFont="1" applyFill="1" applyAlignment="1">
      <alignment vertical="top"/>
    </xf>
    <xf numFmtId="9" fontId="7" fillId="5" borderId="0" xfId="10" applyNumberFormat="1" applyFill="1" applyAlignment="1">
      <alignment horizontal="center" vertical="center" wrapText="1"/>
    </xf>
    <xf numFmtId="9" fontId="7" fillId="5" borderId="0" xfId="10" applyNumberFormat="1" applyFill="1" applyAlignment="1">
      <alignment horizontal="center" vertical="center"/>
    </xf>
    <xf numFmtId="0" fontId="7" fillId="5" borderId="1" xfId="10" applyFill="1" applyBorder="1" applyAlignment="1">
      <alignment vertical="top" wrapText="1"/>
    </xf>
    <xf numFmtId="0" fontId="56" fillId="5" borderId="0" xfId="10" applyFont="1" applyFill="1" applyAlignment="1">
      <alignment vertical="top"/>
    </xf>
    <xf numFmtId="0" fontId="15" fillId="5" borderId="0" xfId="10" applyFont="1" applyFill="1" applyAlignment="1">
      <alignment horizontal="center" vertical="top"/>
    </xf>
    <xf numFmtId="0" fontId="44" fillId="5" borderId="0" xfId="10" applyFont="1" applyFill="1" applyAlignment="1" applyProtection="1">
      <alignment horizontal="justify" vertical="top" wrapText="1"/>
      <protection locked="0"/>
    </xf>
    <xf numFmtId="0" fontId="6" fillId="14" borderId="1" xfId="10" applyFont="1" applyFill="1" applyBorder="1" applyAlignment="1">
      <alignment horizontal="justify" vertical="top" wrapText="1"/>
    </xf>
    <xf numFmtId="0" fontId="56" fillId="5" borderId="0" xfId="10" applyFont="1" applyFill="1" applyAlignment="1">
      <alignment vertical="top" wrapText="1"/>
    </xf>
    <xf numFmtId="0" fontId="75" fillId="5" borderId="0" xfId="10"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2" applyFont="1" applyFill="1" applyBorder="1" applyAlignment="1" applyProtection="1">
      <alignment vertical="top"/>
    </xf>
    <xf numFmtId="0" fontId="76" fillId="3" borderId="0" xfId="0" applyFont="1" applyFill="1"/>
    <xf numFmtId="0" fontId="41" fillId="5" borderId="2" xfId="10" applyFont="1" applyFill="1" applyBorder="1" applyAlignment="1">
      <alignment horizontal="left" vertical="top" wrapText="1"/>
    </xf>
    <xf numFmtId="0" fontId="7" fillId="5" borderId="14" xfId="10" applyFill="1" applyBorder="1" applyAlignment="1">
      <alignment horizontal="left" vertical="top" wrapText="1"/>
    </xf>
    <xf numFmtId="0" fontId="7" fillId="5" borderId="14" xfId="10" applyFill="1" applyBorder="1" applyAlignment="1">
      <alignment horizontal="left" vertical="top"/>
    </xf>
    <xf numFmtId="0" fontId="7" fillId="5" borderId="3" xfId="10" applyFill="1" applyBorder="1" applyAlignment="1">
      <alignment horizontal="left" vertical="top" wrapText="1"/>
    </xf>
    <xf numFmtId="0" fontId="11" fillId="5" borderId="0" xfId="10" applyFont="1" applyFill="1" applyAlignment="1">
      <alignment horizontal="justify" vertical="top" wrapText="1"/>
    </xf>
    <xf numFmtId="0" fontId="77" fillId="5" borderId="0" xfId="10" applyFont="1" applyFill="1" applyAlignment="1">
      <alignment horizontal="justify" vertical="top"/>
    </xf>
    <xf numFmtId="0" fontId="7" fillId="0" borderId="0" xfId="10" applyAlignment="1">
      <alignment horizontal="justify" vertical="top"/>
    </xf>
    <xf numFmtId="0" fontId="11" fillId="5" borderId="0" xfId="10" applyFont="1" applyFill="1" applyAlignment="1">
      <alignment horizontal="justify" vertical="top"/>
    </xf>
    <xf numFmtId="0" fontId="6" fillId="5" borderId="0" xfId="10" applyFont="1" applyFill="1" applyAlignment="1">
      <alignment horizontal="justify" vertical="top"/>
    </xf>
    <xf numFmtId="0" fontId="22" fillId="5" borderId="0" xfId="10"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3" applyFont="1" applyFill="1" applyBorder="1" applyAlignment="1">
      <alignment horizontal="center" vertical="center"/>
    </xf>
    <xf numFmtId="0" fontId="1" fillId="0" borderId="1" xfId="23" applyFont="1" applyBorder="1" applyAlignment="1">
      <alignment vertical="top" wrapText="1"/>
    </xf>
    <xf numFmtId="49" fontId="1" fillId="0" borderId="0" xfId="23" applyNumberFormat="1" applyFont="1"/>
    <xf numFmtId="0" fontId="78" fillId="0" borderId="1" xfId="0" applyFont="1" applyBorder="1" applyAlignment="1">
      <alignment vertical="top"/>
    </xf>
    <xf numFmtId="0" fontId="57" fillId="0" borderId="0" xfId="0" applyFont="1" applyAlignment="1">
      <alignment vertical="center"/>
    </xf>
    <xf numFmtId="0" fontId="57" fillId="0" borderId="0" xfId="0" applyFont="1" applyAlignment="1">
      <alignment horizontal="justify" vertical="center"/>
    </xf>
    <xf numFmtId="0" fontId="1" fillId="0" borderId="0" xfId="23" applyFont="1" applyAlignment="1">
      <alignment vertical="top"/>
    </xf>
    <xf numFmtId="0" fontId="1" fillId="0" borderId="1" xfId="23" applyFont="1" applyBorder="1"/>
    <xf numFmtId="0" fontId="57" fillId="0" borderId="1" xfId="0" applyFont="1" applyBorder="1" applyAlignment="1">
      <alignment vertical="center"/>
    </xf>
    <xf numFmtId="0" fontId="62" fillId="0" borderId="1" xfId="0" applyFont="1" applyBorder="1" applyAlignment="1">
      <alignment vertical="top"/>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7" fillId="5" borderId="19" xfId="0" applyNumberFormat="1" applyFont="1" applyFill="1" applyBorder="1" applyAlignment="1">
      <alignment vertical="top"/>
    </xf>
    <xf numFmtId="3" fontId="67" fillId="5" borderId="23" xfId="0" applyNumberFormat="1" applyFont="1" applyFill="1" applyBorder="1" applyAlignment="1">
      <alignment vertical="top"/>
    </xf>
    <xf numFmtId="1" fontId="67" fillId="5" borderId="0" xfId="0" applyNumberFormat="1" applyFont="1" applyFill="1" applyAlignment="1">
      <alignment vertical="top"/>
    </xf>
    <xf numFmtId="0" fontId="1" fillId="5" borderId="1" xfId="23" applyFont="1" applyFill="1" applyBorder="1"/>
    <xf numFmtId="3" fontId="1" fillId="5" borderId="1" xfId="23" applyNumberFormat="1" applyFont="1" applyFill="1" applyBorder="1"/>
    <xf numFmtId="4" fontId="57" fillId="5" borderId="1" xfId="18" applyNumberFormat="1" applyFont="1" applyFill="1" applyBorder="1"/>
    <xf numFmtId="4" fontId="57" fillId="5" borderId="1" xfId="18" applyNumberFormat="1" applyFont="1" applyFill="1" applyBorder="1" applyAlignment="1">
      <alignment vertical="top"/>
    </xf>
    <xf numFmtId="4" fontId="57" fillId="0" borderId="1" xfId="18" applyNumberFormat="1" applyFont="1" applyBorder="1"/>
    <xf numFmtId="4" fontId="57" fillId="0" borderId="1" xfId="0" applyNumberFormat="1" applyFont="1" applyBorder="1"/>
    <xf numFmtId="49" fontId="1" fillId="0" borderId="1" xfId="0" applyNumberFormat="1" applyFont="1" applyBorder="1"/>
    <xf numFmtId="49" fontId="86" fillId="3" borderId="0" xfId="0" applyNumberFormat="1" applyFont="1" applyFill="1" applyAlignment="1" applyProtection="1">
      <alignment vertical="top" wrapText="1"/>
      <protection locked="0"/>
    </xf>
    <xf numFmtId="164" fontId="86" fillId="3" borderId="0" xfId="0" applyNumberFormat="1" applyFont="1" applyFill="1" applyAlignment="1" applyProtection="1">
      <alignment horizontal="center" vertical="top"/>
      <protection locked="0"/>
    </xf>
    <xf numFmtId="4" fontId="86" fillId="3" borderId="0" xfId="0" applyNumberFormat="1" applyFont="1" applyFill="1" applyAlignment="1" applyProtection="1">
      <alignment vertical="top"/>
      <protection locked="0"/>
    </xf>
    <xf numFmtId="3" fontId="86" fillId="3" borderId="0" xfId="0" applyNumberFormat="1" applyFont="1" applyFill="1" applyAlignment="1" applyProtection="1">
      <alignment horizontal="center" vertical="top"/>
      <protection locked="0"/>
    </xf>
    <xf numFmtId="49" fontId="86" fillId="10" borderId="0" xfId="0" applyNumberFormat="1" applyFont="1" applyFill="1" applyAlignment="1" applyProtection="1">
      <alignment vertical="top" wrapText="1"/>
      <protection locked="0"/>
    </xf>
    <xf numFmtId="49" fontId="86" fillId="10" borderId="0" xfId="0" applyNumberFormat="1" applyFont="1" applyFill="1" applyAlignment="1" applyProtection="1">
      <alignment horizontal="center" vertical="top" wrapText="1"/>
      <protection locked="0"/>
    </xf>
    <xf numFmtId="164" fontId="86" fillId="10" borderId="0" xfId="0" applyNumberFormat="1" applyFont="1" applyFill="1" applyAlignment="1" applyProtection="1">
      <alignment horizontal="center" vertical="top"/>
      <protection locked="0"/>
    </xf>
    <xf numFmtId="4" fontId="86" fillId="10" borderId="0" xfId="0" applyNumberFormat="1" applyFont="1" applyFill="1" applyAlignment="1" applyProtection="1">
      <alignment vertical="top"/>
      <protection locked="0"/>
    </xf>
    <xf numFmtId="3" fontId="86" fillId="10" borderId="0" xfId="0" applyNumberFormat="1" applyFont="1" applyFill="1" applyAlignment="1" applyProtection="1">
      <alignment horizontal="center" vertical="top"/>
      <protection locked="0"/>
    </xf>
    <xf numFmtId="49" fontId="86" fillId="3" borderId="0" xfId="0" applyNumberFormat="1" applyFont="1" applyFill="1" applyAlignment="1" applyProtection="1">
      <alignment horizontal="center" vertical="top" wrapText="1"/>
      <protection locked="0"/>
    </xf>
    <xf numFmtId="49" fontId="1" fillId="3" borderId="0" xfId="0" applyNumberFormat="1" applyFont="1" applyFill="1" applyAlignment="1" applyProtection="1">
      <alignment horizontal="center" vertical="top" wrapText="1"/>
      <protection locked="0"/>
    </xf>
    <xf numFmtId="0" fontId="1" fillId="3" borderId="0" xfId="0" applyFont="1" applyFill="1" applyAlignment="1" applyProtection="1">
      <alignment horizontal="center"/>
      <protection locked="0"/>
    </xf>
    <xf numFmtId="164" fontId="86" fillId="3" borderId="0" xfId="0" applyNumberFormat="1" applyFont="1" applyFill="1" applyAlignment="1" applyProtection="1">
      <alignment vertical="top"/>
      <protection locked="0"/>
    </xf>
    <xf numFmtId="0" fontId="72" fillId="5" borderId="3" xfId="0" applyFont="1" applyFill="1" applyBorder="1" applyAlignment="1" applyProtection="1">
      <alignment horizontal="center"/>
      <protection locked="0"/>
    </xf>
    <xf numFmtId="0" fontId="62" fillId="3" borderId="0" xfId="0" applyFont="1" applyFill="1" applyAlignment="1" applyProtection="1">
      <alignment horizontal="center"/>
      <protection locked="0"/>
    </xf>
    <xf numFmtId="0" fontId="62" fillId="3" borderId="0" xfId="0" applyFont="1" applyFill="1" applyAlignment="1" applyProtection="1">
      <alignment horizontal="center" wrapText="1"/>
      <protection locked="0"/>
    </xf>
    <xf numFmtId="0" fontId="62" fillId="5" borderId="1" xfId="0" applyFont="1" applyFill="1" applyBorder="1" applyAlignment="1" applyProtection="1">
      <alignment horizontal="center" wrapText="1"/>
      <protection locked="0"/>
    </xf>
    <xf numFmtId="0" fontId="62" fillId="3" borderId="1" xfId="0" applyFont="1" applyFill="1" applyBorder="1" applyAlignment="1" applyProtection="1">
      <alignment wrapText="1"/>
      <protection locked="0"/>
    </xf>
    <xf numFmtId="0" fontId="62" fillId="3" borderId="1" xfId="0" applyFont="1" applyFill="1" applyBorder="1" applyAlignment="1" applyProtection="1">
      <alignment vertical="top" wrapText="1"/>
      <protection locked="0"/>
    </xf>
    <xf numFmtId="0" fontId="74" fillId="3" borderId="0" xfId="0" applyFont="1" applyFill="1" applyAlignment="1">
      <alignment horizontal="center" wrapText="1"/>
    </xf>
    <xf numFmtId="0" fontId="61" fillId="3" borderId="0" xfId="0" applyFont="1" applyFill="1" applyAlignment="1">
      <alignment horizontal="center" wrapText="1"/>
    </xf>
    <xf numFmtId="0" fontId="1" fillId="3" borderId="0" xfId="0" applyFont="1" applyFill="1" applyAlignment="1" applyProtection="1">
      <alignment wrapText="1"/>
      <protection locked="0"/>
    </xf>
    <xf numFmtId="49" fontId="86" fillId="9" borderId="0" xfId="0" applyNumberFormat="1" applyFont="1" applyFill="1" applyAlignment="1" applyProtection="1">
      <alignment horizontal="center" vertical="top" wrapText="1"/>
      <protection locked="0"/>
    </xf>
    <xf numFmtId="4" fontId="64" fillId="3" borderId="0" xfId="0" applyNumberFormat="1" applyFont="1" applyFill="1"/>
    <xf numFmtId="0" fontId="86" fillId="3" borderId="0" xfId="0" applyFont="1" applyFill="1"/>
    <xf numFmtId="4" fontId="8" fillId="12" borderId="0" xfId="0" applyNumberFormat="1" applyFont="1" applyFill="1"/>
    <xf numFmtId="0" fontId="87" fillId="3" borderId="0" xfId="0" applyFont="1" applyFill="1"/>
    <xf numFmtId="14" fontId="86" fillId="10" borderId="0" xfId="0" applyNumberFormat="1" applyFont="1" applyFill="1" applyAlignment="1" applyProtection="1">
      <alignment horizontal="center" vertical="top"/>
      <protection locked="0"/>
    </xf>
    <xf numFmtId="14" fontId="86" fillId="10" borderId="0" xfId="0" applyNumberFormat="1" applyFont="1" applyFill="1" applyAlignment="1" applyProtection="1">
      <alignment horizontal="center" vertical="top" wrapText="1"/>
      <protection locked="0"/>
    </xf>
    <xf numFmtId="164" fontId="86" fillId="10" borderId="0" xfId="0" applyNumberFormat="1" applyFont="1" applyFill="1" applyAlignment="1" applyProtection="1">
      <alignment horizontal="center" vertical="top" wrapText="1"/>
      <protection locked="0"/>
    </xf>
    <xf numFmtId="164" fontId="86" fillId="3" borderId="0" xfId="0" applyNumberFormat="1" applyFont="1" applyFill="1" applyAlignment="1" applyProtection="1">
      <alignment horizontal="right" vertical="top" wrapText="1"/>
      <protection locked="0"/>
    </xf>
    <xf numFmtId="0" fontId="66" fillId="0" borderId="0" xfId="0" applyFont="1"/>
    <xf numFmtId="0" fontId="63" fillId="0" borderId="12" xfId="0" applyFont="1" applyBorder="1" applyProtection="1">
      <protection locked="0"/>
    </xf>
    <xf numFmtId="0" fontId="63" fillId="0" borderId="0" xfId="0" applyFont="1" applyProtection="1">
      <protection locked="0"/>
    </xf>
    <xf numFmtId="0" fontId="65" fillId="0" borderId="0" xfId="0" applyFont="1"/>
    <xf numFmtId="0" fontId="63" fillId="0" borderId="0" xfId="0" applyFont="1"/>
    <xf numFmtId="0" fontId="88" fillId="0" borderId="0" xfId="0" applyFont="1"/>
    <xf numFmtId="0" fontId="36" fillId="0" borderId="0" xfId="0" applyFont="1"/>
    <xf numFmtId="9" fontId="7" fillId="0" borderId="0" xfId="10" applyNumberFormat="1" applyAlignment="1">
      <alignment horizontal="center" vertical="center"/>
    </xf>
    <xf numFmtId="0" fontId="7" fillId="0" borderId="0" xfId="10" applyAlignment="1">
      <alignment horizontal="center" vertical="center"/>
    </xf>
    <xf numFmtId="0" fontId="17" fillId="5" borderId="0" xfId="10" applyFont="1" applyFill="1" applyAlignment="1">
      <alignment horizontal="center" vertical="top" wrapText="1"/>
    </xf>
    <xf numFmtId="0" fontId="7" fillId="5" borderId="0" xfId="10" applyFill="1" applyAlignment="1">
      <alignment horizontal="center" vertical="center"/>
    </xf>
    <xf numFmtId="9" fontId="7" fillId="5" borderId="0" xfId="10" applyNumberFormat="1" applyFill="1" applyAlignment="1">
      <alignment horizontal="center" vertical="center"/>
    </xf>
    <xf numFmtId="0" fontId="17" fillId="3" borderId="0" xfId="10" applyFont="1" applyFill="1" applyAlignment="1">
      <alignment horizontal="center"/>
    </xf>
    <xf numFmtId="0" fontId="5" fillId="3" borderId="13" xfId="10" applyFont="1" applyFill="1" applyBorder="1" applyProtection="1">
      <protection locked="0"/>
    </xf>
    <xf numFmtId="0" fontId="5" fillId="3" borderId="29" xfId="10" applyFont="1" applyFill="1" applyBorder="1" applyProtection="1">
      <protection locked="0"/>
    </xf>
    <xf numFmtId="0" fontId="5" fillId="3" borderId="26" xfId="10" applyFont="1" applyFill="1" applyBorder="1" applyProtection="1">
      <protection locked="0"/>
    </xf>
    <xf numFmtId="2" fontId="79" fillId="8" borderId="0" xfId="0" applyNumberFormat="1" applyFont="1" applyFill="1" applyAlignment="1">
      <alignment horizontal="center"/>
    </xf>
    <xf numFmtId="164" fontId="79" fillId="8" borderId="0" xfId="0" applyNumberFormat="1" applyFont="1" applyFill="1" applyAlignment="1">
      <alignment horizontal="center"/>
    </xf>
    <xf numFmtId="0" fontId="20" fillId="3" borderId="0" xfId="0" applyFont="1" applyFill="1" applyAlignment="1">
      <alignment horizontal="center"/>
    </xf>
    <xf numFmtId="0" fontId="7" fillId="5" borderId="0" xfId="10" applyFill="1"/>
    <xf numFmtId="0" fontId="7" fillId="5" borderId="0" xfId="10" applyFill="1" applyAlignment="1">
      <alignment vertical="top" wrapText="1"/>
    </xf>
    <xf numFmtId="0" fontId="4" fillId="3" borderId="0" xfId="10" applyFont="1" applyFill="1" applyAlignment="1">
      <alignment vertical="center" wrapText="1"/>
    </xf>
    <xf numFmtId="0" fontId="4" fillId="3" borderId="30" xfId="10"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80" fillId="5" borderId="0" xfId="0" applyNumberFormat="1" applyFont="1" applyFill="1" applyAlignment="1">
      <alignment horizontal="left" vertical="top" wrapText="1"/>
    </xf>
    <xf numFmtId="0" fontId="80"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81" fillId="4" borderId="33" xfId="0" applyFont="1" applyFill="1" applyBorder="1" applyAlignment="1">
      <alignment horizontal="center" vertical="center" wrapText="1"/>
    </xf>
    <xf numFmtId="0" fontId="81"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3" fontId="7" fillId="5" borderId="15" xfId="0" applyNumberFormat="1" applyFont="1" applyFill="1" applyBorder="1" applyAlignment="1" applyProtection="1">
      <alignment horizontal="center"/>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70" fillId="3" borderId="0" xfId="0" applyFont="1" applyFill="1" applyAlignment="1">
      <alignment horizontal="center"/>
    </xf>
    <xf numFmtId="164" fontId="82" fillId="8" borderId="0" xfId="0" applyNumberFormat="1" applyFont="1" applyFill="1" applyAlignment="1">
      <alignment horizontal="center"/>
    </xf>
    <xf numFmtId="2" fontId="82" fillId="8" borderId="0" xfId="0" applyNumberFormat="1" applyFont="1" applyFill="1" applyAlignment="1">
      <alignment horizontal="center"/>
    </xf>
    <xf numFmtId="0" fontId="83" fillId="15" borderId="13" xfId="0" applyFont="1" applyFill="1" applyBorder="1" applyAlignment="1">
      <alignment horizontal="center" vertical="center" wrapText="1"/>
    </xf>
    <xf numFmtId="0" fontId="83" fillId="15" borderId="29" xfId="0" applyFont="1" applyFill="1" applyBorder="1" applyAlignment="1">
      <alignment horizontal="center" vertical="center" wrapText="1"/>
    </xf>
    <xf numFmtId="0" fontId="83" fillId="15" borderId="26" xfId="0" applyFont="1" applyFill="1" applyBorder="1" applyAlignment="1">
      <alignment horizontal="center" vertical="center" wrapText="1"/>
    </xf>
    <xf numFmtId="0" fontId="0" fillId="5" borderId="0" xfId="0" applyFill="1" applyAlignment="1">
      <alignment horizontal="center" vertical="top" wrapText="1"/>
    </xf>
    <xf numFmtId="0" fontId="67" fillId="5" borderId="15" xfId="0" applyFont="1" applyFill="1" applyBorder="1" applyAlignment="1">
      <alignment horizontal="center" vertical="center" wrapText="1"/>
    </xf>
    <xf numFmtId="0" fontId="84" fillId="16" borderId="0" xfId="0" applyFont="1" applyFill="1" applyAlignment="1">
      <alignment horizontal="center" vertical="center" wrapText="1"/>
    </xf>
    <xf numFmtId="0" fontId="84" fillId="16" borderId="0" xfId="0" applyFont="1" applyFill="1" applyAlignment="1">
      <alignment horizontal="center" vertical="center"/>
    </xf>
    <xf numFmtId="0" fontId="85" fillId="5" borderId="0" xfId="0" applyFont="1" applyFill="1" applyAlignment="1">
      <alignment horizontal="center"/>
    </xf>
    <xf numFmtId="0" fontId="0" fillId="5" borderId="0" xfId="0" applyFill="1" applyAlignment="1">
      <alignment horizontal="justify" vertical="top" wrapText="1"/>
    </xf>
    <xf numFmtId="0" fontId="55" fillId="11" borderId="13" xfId="0" applyFont="1" applyFill="1" applyBorder="1" applyAlignment="1" applyProtection="1">
      <alignment horizontal="justify" vertical="top" wrapText="1"/>
      <protection locked="0"/>
    </xf>
    <xf numFmtId="0" fontId="55"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10" applyFill="1" applyBorder="1" applyAlignment="1">
      <alignment vertical="top" wrapText="1"/>
    </xf>
  </cellXfs>
  <cellStyles count="32">
    <cellStyle name="Hyperlink" xfId="1" xr:uid="{00000000-0005-0000-0000-000000000000}"/>
    <cellStyle name="Hypertextové prepojenie" xfId="2" builtinId="8"/>
    <cellStyle name="Hypertextové prepojenie 2" xfId="3" xr:uid="{00000000-0005-0000-0000-000002000000}"/>
    <cellStyle name="Normal 2" xfId="4" xr:uid="{00000000-0005-0000-0000-000003000000}"/>
    <cellStyle name="Normal 3" xfId="5" xr:uid="{00000000-0005-0000-0000-000004000000}"/>
    <cellStyle name="Normal 3 2" xfId="6" xr:uid="{00000000-0005-0000-0000-000005000000}"/>
    <cellStyle name="Normal 3_2013-01-000-SportoveOdvetvia" xfId="7" xr:uid="{00000000-0005-0000-0000-000006000000}"/>
    <cellStyle name="Normal 4" xfId="8" xr:uid="{00000000-0005-0000-0000-000007000000}"/>
    <cellStyle name="Normal 5" xfId="9" xr:uid="{00000000-0005-0000-0000-000008000000}"/>
    <cellStyle name="Normálna" xfId="0" builtinId="0"/>
    <cellStyle name="Normálna 2" xfId="10" xr:uid="{00000000-0005-0000-0000-00000A000000}"/>
    <cellStyle name="Normálna 2 2" xfId="11" xr:uid="{00000000-0005-0000-0000-00000B000000}"/>
    <cellStyle name="Normálna 2 3" xfId="12" xr:uid="{00000000-0005-0000-0000-00000C000000}"/>
    <cellStyle name="Normálna 3" xfId="13" xr:uid="{00000000-0005-0000-0000-00000D000000}"/>
    <cellStyle name="Normálna 3 2" xfId="14" xr:uid="{00000000-0005-0000-0000-00000E000000}"/>
    <cellStyle name="Normálna 3 3" xfId="15" xr:uid="{00000000-0005-0000-0000-00000F000000}"/>
    <cellStyle name="Normálna 4" xfId="16" xr:uid="{00000000-0005-0000-0000-000010000000}"/>
    <cellStyle name="Normálna 4 2" xfId="17" xr:uid="{00000000-0005-0000-0000-000011000000}"/>
    <cellStyle name="Normálna 5" xfId="18" xr:uid="{00000000-0005-0000-0000-000012000000}"/>
    <cellStyle name="Normálna 5 2" xfId="19" xr:uid="{00000000-0005-0000-0000-000013000000}"/>
    <cellStyle name="Normálna 5 3" xfId="20" xr:uid="{00000000-0005-0000-0000-000014000000}"/>
    <cellStyle name="Normálna 5 4" xfId="21" xr:uid="{00000000-0005-0000-0000-000015000000}"/>
    <cellStyle name="Normálna 6" xfId="22" xr:uid="{00000000-0005-0000-0000-000016000000}"/>
    <cellStyle name="Normálna 7" xfId="23" xr:uid="{00000000-0005-0000-0000-000017000000}"/>
    <cellStyle name="Normálna 7 2" xfId="24" xr:uid="{00000000-0005-0000-0000-000018000000}"/>
    <cellStyle name="Normálna 8" xfId="25" xr:uid="{00000000-0005-0000-0000-000019000000}"/>
    <cellStyle name="normálne 2" xfId="26" xr:uid="{00000000-0005-0000-0000-00001A000000}"/>
    <cellStyle name="normálne 2 2" xfId="27" xr:uid="{00000000-0005-0000-0000-00001B000000}"/>
    <cellStyle name="normálne 2 2 2" xfId="28" xr:uid="{00000000-0005-0000-0000-00001C000000}"/>
    <cellStyle name="normálne 2 3" xfId="29" xr:uid="{00000000-0005-0000-0000-00001D000000}"/>
    <cellStyle name="normálne 2 4" xfId="30" xr:uid="{00000000-0005-0000-0000-00001E000000}"/>
    <cellStyle name="Normálne 3" xfId="31" xr:uid="{00000000-0005-0000-0000-00001F000000}"/>
  </cellStyles>
  <dxfs count="7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135" noThreeD="1" sel="77" val="7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101</xdr:row>
          <xdr:rowOff>0</xdr:rowOff>
        </xdr:from>
        <xdr:to>
          <xdr:col>5</xdr:col>
          <xdr:colOff>1905000</xdr:colOff>
          <xdr:row>102</xdr:row>
          <xdr:rowOff>25400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1091565</xdr:colOff>
      <xdr:row>3</xdr:row>
      <xdr:rowOff>503555</xdr:rowOff>
    </xdr:from>
    <xdr:to>
      <xdr:col>5</xdr:col>
      <xdr:colOff>1308736</xdr:colOff>
      <xdr:row>4</xdr:row>
      <xdr:rowOff>240782</xdr:rowOff>
    </xdr:to>
    <xdr:sp macro="" textlink="">
      <xdr:nvSpPr>
        <xdr:cNvPr id="2" name="Šípka dolu 1">
          <a:extLst>
            <a:ext uri="{FF2B5EF4-FFF2-40B4-BE49-F238E27FC236}">
              <a16:creationId xmlns:a16="http://schemas.microsoft.com/office/drawing/2014/main" id="{EF670F34-222F-9BF1-25B3-329F6451C44D}"/>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693737</xdr:colOff>
      <xdr:row>14</xdr:row>
      <xdr:rowOff>43499</xdr:rowOff>
    </xdr:from>
    <xdr:to>
      <xdr:col>4</xdr:col>
      <xdr:colOff>523785</xdr:colOff>
      <xdr:row>14</xdr:row>
      <xdr:rowOff>333485</xdr:rowOff>
    </xdr:to>
    <xdr:sp macro="" textlink="">
      <xdr:nvSpPr>
        <xdr:cNvPr id="3" name="Šípka dolu 2">
          <a:extLst>
            <a:ext uri="{FF2B5EF4-FFF2-40B4-BE49-F238E27FC236}">
              <a16:creationId xmlns:a16="http://schemas.microsoft.com/office/drawing/2014/main" id="{FBF400E1-43C9-6D09-7EC9-423CB9AFF5A7}"/>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1091565</xdr:colOff>
      <xdr:row>3</xdr:row>
      <xdr:rowOff>503555</xdr:rowOff>
    </xdr:from>
    <xdr:to>
      <xdr:col>5</xdr:col>
      <xdr:colOff>1308736</xdr:colOff>
      <xdr:row>4</xdr:row>
      <xdr:rowOff>240782</xdr:rowOff>
    </xdr:to>
    <xdr:sp macro="" textlink="">
      <xdr:nvSpPr>
        <xdr:cNvPr id="2" name="Šípka dolu 1">
          <a:extLst>
            <a:ext uri="{FF2B5EF4-FFF2-40B4-BE49-F238E27FC236}">
              <a16:creationId xmlns:a16="http://schemas.microsoft.com/office/drawing/2014/main" id="{C559C5C3-FCC3-FFEE-69A6-254F70B5B222}"/>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691832</xdr:colOff>
      <xdr:row>14</xdr:row>
      <xdr:rowOff>414974</xdr:rowOff>
    </xdr:from>
    <xdr:to>
      <xdr:col>4</xdr:col>
      <xdr:colOff>475571</xdr:colOff>
      <xdr:row>15</xdr:row>
      <xdr:rowOff>186319</xdr:rowOff>
    </xdr:to>
    <xdr:sp macro="" textlink="">
      <xdr:nvSpPr>
        <xdr:cNvPr id="3" name="Šípka dolu 2">
          <a:extLst>
            <a:ext uri="{FF2B5EF4-FFF2-40B4-BE49-F238E27FC236}">
              <a16:creationId xmlns:a16="http://schemas.microsoft.com/office/drawing/2014/main" id="{3216A61D-4C05-800A-EF44-D7350C89303A}"/>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16</xdr:row>
      <xdr:rowOff>39690</xdr:rowOff>
    </xdr:from>
    <xdr:to>
      <xdr:col>4</xdr:col>
      <xdr:colOff>470948</xdr:colOff>
      <xdr:row>16</xdr:row>
      <xdr:rowOff>334068</xdr:rowOff>
    </xdr:to>
    <xdr:sp macro="" textlink="">
      <xdr:nvSpPr>
        <xdr:cNvPr id="4" name="Šípka dolu 3">
          <a:extLst>
            <a:ext uri="{FF2B5EF4-FFF2-40B4-BE49-F238E27FC236}">
              <a16:creationId xmlns:a16="http://schemas.microsoft.com/office/drawing/2014/main" id="{121EA39C-3A32-256E-2D6A-C2834BB2AB22}"/>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17" Type="http://schemas.openxmlformats.org/officeDocument/2006/relationships/hyperlink" Target="mailto:office@deaflympic.sk" TargetMode="External"/><Relationship Id="rId21" Type="http://schemas.openxmlformats.org/officeDocument/2006/relationships/hyperlink" Target="mailto:office@deaflympic.sk" TargetMode="External"/><Relationship Id="rId63" Type="http://schemas.openxmlformats.org/officeDocument/2006/relationships/hyperlink" Target="mailto:office@deaflympic.sk" TargetMode="External"/><Relationship Id="rId159" Type="http://schemas.openxmlformats.org/officeDocument/2006/relationships/hyperlink" Target="http://www.deaflympic.sk/" TargetMode="External"/><Relationship Id="rId170" Type="http://schemas.openxmlformats.org/officeDocument/2006/relationships/hyperlink" Target="http://www.deaflympic.sk/" TargetMode="External"/><Relationship Id="rId191" Type="http://schemas.openxmlformats.org/officeDocument/2006/relationships/hyperlink" Target="http://www.deaflympic.sk/" TargetMode="External"/><Relationship Id="rId205" Type="http://schemas.openxmlformats.org/officeDocument/2006/relationships/hyperlink" Target="http://www.deaflympic.sk/" TargetMode="External"/><Relationship Id="rId226" Type="http://schemas.openxmlformats.org/officeDocument/2006/relationships/hyperlink" Target="http://www.deaflympic.sk/" TargetMode="External"/><Relationship Id="rId247" Type="http://schemas.openxmlformats.org/officeDocument/2006/relationships/hyperlink" Target="http://www.deaflympic.sk/" TargetMode="External"/><Relationship Id="rId107" Type="http://schemas.openxmlformats.org/officeDocument/2006/relationships/hyperlink" Target="mailto:office@deaflympic.sk" TargetMode="External"/><Relationship Id="rId11" Type="http://schemas.openxmlformats.org/officeDocument/2006/relationships/hyperlink" Target="mailto:office@deaflympic.sk" TargetMode="External"/><Relationship Id="rId32" Type="http://schemas.openxmlformats.org/officeDocument/2006/relationships/hyperlink" Target="mailto:office@deaflympic.sk" TargetMode="External"/><Relationship Id="rId53" Type="http://schemas.openxmlformats.org/officeDocument/2006/relationships/hyperlink" Target="mailto:office@deaflympic.sk" TargetMode="External"/><Relationship Id="rId74" Type="http://schemas.openxmlformats.org/officeDocument/2006/relationships/hyperlink" Target="mailto:office@deaflympic.sk" TargetMode="External"/><Relationship Id="rId128" Type="http://schemas.openxmlformats.org/officeDocument/2006/relationships/hyperlink" Target="mailto:office@deaflympic.sk" TargetMode="External"/><Relationship Id="rId149" Type="http://schemas.openxmlformats.org/officeDocument/2006/relationships/hyperlink" Target="http://www.deaflympic.sk/" TargetMode="External"/><Relationship Id="rId5" Type="http://schemas.openxmlformats.org/officeDocument/2006/relationships/hyperlink" Target="mailto:office@deaflympic.sk" TargetMode="External"/><Relationship Id="rId95" Type="http://schemas.openxmlformats.org/officeDocument/2006/relationships/hyperlink" Target="mailto:office@deaflympic.sk" TargetMode="External"/><Relationship Id="rId160" Type="http://schemas.openxmlformats.org/officeDocument/2006/relationships/hyperlink" Target="http://www.deaflympic.sk/" TargetMode="External"/><Relationship Id="rId181" Type="http://schemas.openxmlformats.org/officeDocument/2006/relationships/hyperlink" Target="http://www.deaflympic.sk/" TargetMode="External"/><Relationship Id="rId216" Type="http://schemas.openxmlformats.org/officeDocument/2006/relationships/hyperlink" Target="http://www.deaflympic.sk/" TargetMode="External"/><Relationship Id="rId237" Type="http://schemas.openxmlformats.org/officeDocument/2006/relationships/hyperlink" Target="http://www.deaflympic.sk/" TargetMode="External"/><Relationship Id="rId258" Type="http://schemas.openxmlformats.org/officeDocument/2006/relationships/hyperlink" Target="http://www.deaflympic.sk/" TargetMode="External"/><Relationship Id="rId22" Type="http://schemas.openxmlformats.org/officeDocument/2006/relationships/hyperlink" Target="mailto:office@deaflympic.sk" TargetMode="External"/><Relationship Id="rId43" Type="http://schemas.openxmlformats.org/officeDocument/2006/relationships/hyperlink" Target="mailto:office@deaflympic.sk" TargetMode="External"/><Relationship Id="rId64" Type="http://schemas.openxmlformats.org/officeDocument/2006/relationships/hyperlink" Target="mailto:office@deaflympic.sk" TargetMode="External"/><Relationship Id="rId118" Type="http://schemas.openxmlformats.org/officeDocument/2006/relationships/hyperlink" Target="mailto:office@deaflympic.sk" TargetMode="External"/><Relationship Id="rId139" Type="http://schemas.openxmlformats.org/officeDocument/2006/relationships/hyperlink" Target="http://www.deaflympic.sk/" TargetMode="External"/><Relationship Id="rId85" Type="http://schemas.openxmlformats.org/officeDocument/2006/relationships/hyperlink" Target="mailto:office@deaflympic.sk" TargetMode="External"/><Relationship Id="rId150" Type="http://schemas.openxmlformats.org/officeDocument/2006/relationships/hyperlink" Target="http://www.deaflympic.sk/" TargetMode="External"/><Relationship Id="rId171" Type="http://schemas.openxmlformats.org/officeDocument/2006/relationships/hyperlink" Target="http://www.deaflympic.sk/" TargetMode="External"/><Relationship Id="rId192" Type="http://schemas.openxmlformats.org/officeDocument/2006/relationships/hyperlink" Target="http://www.deaflympic.sk/" TargetMode="External"/><Relationship Id="rId206" Type="http://schemas.openxmlformats.org/officeDocument/2006/relationships/hyperlink" Target="http://www.deaflympic.sk/" TargetMode="External"/><Relationship Id="rId227" Type="http://schemas.openxmlformats.org/officeDocument/2006/relationships/hyperlink" Target="http://www.deaflympic.sk/" TargetMode="External"/><Relationship Id="rId248" Type="http://schemas.openxmlformats.org/officeDocument/2006/relationships/hyperlink" Target="http://www.deaflympic.sk/" TargetMode="External"/><Relationship Id="rId12" Type="http://schemas.openxmlformats.org/officeDocument/2006/relationships/hyperlink" Target="mailto:office@deaflympic.sk" TargetMode="External"/><Relationship Id="rId33" Type="http://schemas.openxmlformats.org/officeDocument/2006/relationships/hyperlink" Target="mailto:office@deaflympic.sk" TargetMode="External"/><Relationship Id="rId108" Type="http://schemas.openxmlformats.org/officeDocument/2006/relationships/hyperlink" Target="mailto:office@deaflympic.sk" TargetMode="External"/><Relationship Id="rId129" Type="http://schemas.openxmlformats.org/officeDocument/2006/relationships/hyperlink" Target="mailto:office@deaflympic.sk" TargetMode="External"/><Relationship Id="rId54" Type="http://schemas.openxmlformats.org/officeDocument/2006/relationships/hyperlink" Target="mailto:office@deaflympic.sk" TargetMode="External"/><Relationship Id="rId75" Type="http://schemas.openxmlformats.org/officeDocument/2006/relationships/hyperlink" Target="mailto:office@deaflympic.sk" TargetMode="External"/><Relationship Id="rId96" Type="http://schemas.openxmlformats.org/officeDocument/2006/relationships/hyperlink" Target="mailto:office@deaflympic.sk" TargetMode="External"/><Relationship Id="rId140" Type="http://schemas.openxmlformats.org/officeDocument/2006/relationships/hyperlink" Target="http://www.deaflympic.sk/" TargetMode="External"/><Relationship Id="rId161" Type="http://schemas.openxmlformats.org/officeDocument/2006/relationships/hyperlink" Target="http://www.deaflympic.sk/" TargetMode="External"/><Relationship Id="rId182" Type="http://schemas.openxmlformats.org/officeDocument/2006/relationships/hyperlink" Target="http://www.deaflympic.sk/" TargetMode="External"/><Relationship Id="rId217" Type="http://schemas.openxmlformats.org/officeDocument/2006/relationships/hyperlink" Target="http://www.deaflympic.sk/" TargetMode="External"/><Relationship Id="rId6" Type="http://schemas.openxmlformats.org/officeDocument/2006/relationships/hyperlink" Target="mailto:office@deaflympic.sk" TargetMode="External"/><Relationship Id="rId238" Type="http://schemas.openxmlformats.org/officeDocument/2006/relationships/hyperlink" Target="http://www.deaflympic.sk/" TargetMode="External"/><Relationship Id="rId259" Type="http://schemas.openxmlformats.org/officeDocument/2006/relationships/hyperlink" Target="http://www.deaflympic.sk/" TargetMode="External"/><Relationship Id="rId23" Type="http://schemas.openxmlformats.org/officeDocument/2006/relationships/hyperlink" Target="mailto:office@deaflympic.sk" TargetMode="External"/><Relationship Id="rId119" Type="http://schemas.openxmlformats.org/officeDocument/2006/relationships/hyperlink" Target="mailto:office@deaflympic.sk" TargetMode="External"/><Relationship Id="rId44" Type="http://schemas.openxmlformats.org/officeDocument/2006/relationships/hyperlink" Target="mailto:office@deaflympic.sk" TargetMode="External"/><Relationship Id="rId65" Type="http://schemas.openxmlformats.org/officeDocument/2006/relationships/hyperlink" Target="mailto:office@deaflympic.sk" TargetMode="External"/><Relationship Id="rId86" Type="http://schemas.openxmlformats.org/officeDocument/2006/relationships/hyperlink" Target="mailto:office@deaflympic.sk" TargetMode="External"/><Relationship Id="rId130" Type="http://schemas.openxmlformats.org/officeDocument/2006/relationships/hyperlink" Target="mailto:office@deaflympic.sk" TargetMode="External"/><Relationship Id="rId151" Type="http://schemas.openxmlformats.org/officeDocument/2006/relationships/hyperlink" Target="http://www.deaflympic.sk/" TargetMode="External"/><Relationship Id="rId172" Type="http://schemas.openxmlformats.org/officeDocument/2006/relationships/hyperlink" Target="http://www.deaflympic.sk/" TargetMode="External"/><Relationship Id="rId193" Type="http://schemas.openxmlformats.org/officeDocument/2006/relationships/hyperlink" Target="http://www.deaflympic.sk/" TargetMode="External"/><Relationship Id="rId207" Type="http://schemas.openxmlformats.org/officeDocument/2006/relationships/hyperlink" Target="http://www.deaflympic.sk/" TargetMode="External"/><Relationship Id="rId228" Type="http://schemas.openxmlformats.org/officeDocument/2006/relationships/hyperlink" Target="http://www.deaflympic.sk/" TargetMode="External"/><Relationship Id="rId249" Type="http://schemas.openxmlformats.org/officeDocument/2006/relationships/hyperlink" Target="http://www.deaflympic.sk/" TargetMode="External"/><Relationship Id="rId13" Type="http://schemas.openxmlformats.org/officeDocument/2006/relationships/hyperlink" Target="mailto:office@deaflympic.sk" TargetMode="External"/><Relationship Id="rId109" Type="http://schemas.openxmlformats.org/officeDocument/2006/relationships/hyperlink" Target="mailto:office@deaflympic.sk" TargetMode="External"/><Relationship Id="rId260" Type="http://schemas.openxmlformats.org/officeDocument/2006/relationships/hyperlink" Target="http://www.deaflympic.sk/" TargetMode="External"/><Relationship Id="rId34" Type="http://schemas.openxmlformats.org/officeDocument/2006/relationships/hyperlink" Target="mailto:office@deaflympic.sk" TargetMode="External"/><Relationship Id="rId55" Type="http://schemas.openxmlformats.org/officeDocument/2006/relationships/hyperlink" Target="mailto:office@deaflympic.sk" TargetMode="External"/><Relationship Id="rId76" Type="http://schemas.openxmlformats.org/officeDocument/2006/relationships/hyperlink" Target="mailto:office@deaflympic.sk" TargetMode="External"/><Relationship Id="rId97" Type="http://schemas.openxmlformats.org/officeDocument/2006/relationships/hyperlink" Target="mailto:office@deaflympic.sk" TargetMode="External"/><Relationship Id="rId120" Type="http://schemas.openxmlformats.org/officeDocument/2006/relationships/hyperlink" Target="mailto:office@deaflympic.sk" TargetMode="External"/><Relationship Id="rId141" Type="http://schemas.openxmlformats.org/officeDocument/2006/relationships/hyperlink" Target="http://www.deaflympic.sk/" TargetMode="External"/><Relationship Id="rId7" Type="http://schemas.openxmlformats.org/officeDocument/2006/relationships/hyperlink" Target="mailto:office@deaflympic.sk" TargetMode="External"/><Relationship Id="rId162" Type="http://schemas.openxmlformats.org/officeDocument/2006/relationships/hyperlink" Target="http://www.deaflympic.sk/" TargetMode="External"/><Relationship Id="rId183" Type="http://schemas.openxmlformats.org/officeDocument/2006/relationships/hyperlink" Target="http://www.deaflympic.sk/" TargetMode="External"/><Relationship Id="rId218" Type="http://schemas.openxmlformats.org/officeDocument/2006/relationships/hyperlink" Target="http://www.deaflympic.sk/" TargetMode="External"/><Relationship Id="rId239" Type="http://schemas.openxmlformats.org/officeDocument/2006/relationships/hyperlink" Target="http://www.deaflympic.sk/" TargetMode="External"/><Relationship Id="rId250" Type="http://schemas.openxmlformats.org/officeDocument/2006/relationships/hyperlink" Target="http://www.deaflympic.sk/" TargetMode="External"/><Relationship Id="rId24" Type="http://schemas.openxmlformats.org/officeDocument/2006/relationships/hyperlink" Target="mailto:office@deaflympic.sk" TargetMode="External"/><Relationship Id="rId45" Type="http://schemas.openxmlformats.org/officeDocument/2006/relationships/hyperlink" Target="mailto:office@deaflympic.sk" TargetMode="External"/><Relationship Id="rId66" Type="http://schemas.openxmlformats.org/officeDocument/2006/relationships/hyperlink" Target="mailto:office@deaflympic.sk" TargetMode="External"/><Relationship Id="rId87" Type="http://schemas.openxmlformats.org/officeDocument/2006/relationships/hyperlink" Target="mailto:office@deaflympic.sk" TargetMode="External"/><Relationship Id="rId110" Type="http://schemas.openxmlformats.org/officeDocument/2006/relationships/hyperlink" Target="mailto:office@deaflympic.sk" TargetMode="External"/><Relationship Id="rId131" Type="http://schemas.openxmlformats.org/officeDocument/2006/relationships/hyperlink" Target="mailto:office@deaflympic.sk" TargetMode="External"/><Relationship Id="rId152" Type="http://schemas.openxmlformats.org/officeDocument/2006/relationships/hyperlink" Target="http://www.deaflympic.sk/" TargetMode="External"/><Relationship Id="rId173" Type="http://schemas.openxmlformats.org/officeDocument/2006/relationships/hyperlink" Target="http://www.deaflympic.sk/" TargetMode="External"/><Relationship Id="rId194" Type="http://schemas.openxmlformats.org/officeDocument/2006/relationships/hyperlink" Target="http://www.deaflympic.sk/" TargetMode="External"/><Relationship Id="rId208" Type="http://schemas.openxmlformats.org/officeDocument/2006/relationships/hyperlink" Target="http://www.deaflympic.sk/" TargetMode="External"/><Relationship Id="rId229" Type="http://schemas.openxmlformats.org/officeDocument/2006/relationships/hyperlink" Target="http://www.deaflympic.sk/" TargetMode="External"/><Relationship Id="rId240" Type="http://schemas.openxmlformats.org/officeDocument/2006/relationships/hyperlink" Target="http://www.deaflympic.sk/" TargetMode="External"/><Relationship Id="rId261" Type="http://schemas.openxmlformats.org/officeDocument/2006/relationships/printerSettings" Target="../printerSettings/printerSettings6.bin"/><Relationship Id="rId14" Type="http://schemas.openxmlformats.org/officeDocument/2006/relationships/hyperlink" Target="mailto:office@deaflympic.sk" TargetMode="External"/><Relationship Id="rId35" Type="http://schemas.openxmlformats.org/officeDocument/2006/relationships/hyperlink" Target="mailto:office@deaflympic.sk" TargetMode="External"/><Relationship Id="rId56" Type="http://schemas.openxmlformats.org/officeDocument/2006/relationships/hyperlink" Target="mailto:office@deaflympic.sk" TargetMode="External"/><Relationship Id="rId77" Type="http://schemas.openxmlformats.org/officeDocument/2006/relationships/hyperlink" Target="mailto:office@deaflympic.sk" TargetMode="External"/><Relationship Id="rId100" Type="http://schemas.openxmlformats.org/officeDocument/2006/relationships/hyperlink" Target="mailto:office@deaflympic.sk" TargetMode="External"/><Relationship Id="rId8" Type="http://schemas.openxmlformats.org/officeDocument/2006/relationships/hyperlink" Target="mailto:office@deaflympic.sk" TargetMode="External"/><Relationship Id="rId98" Type="http://schemas.openxmlformats.org/officeDocument/2006/relationships/hyperlink" Target="mailto:office@deaflympic.sk" TargetMode="External"/><Relationship Id="rId121" Type="http://schemas.openxmlformats.org/officeDocument/2006/relationships/hyperlink" Target="mailto:office@deaflympic.sk" TargetMode="External"/><Relationship Id="rId142" Type="http://schemas.openxmlformats.org/officeDocument/2006/relationships/hyperlink" Target="http://www.deaflympic.sk/" TargetMode="External"/><Relationship Id="rId163" Type="http://schemas.openxmlformats.org/officeDocument/2006/relationships/hyperlink" Target="http://www.deaflympic.sk/" TargetMode="External"/><Relationship Id="rId184" Type="http://schemas.openxmlformats.org/officeDocument/2006/relationships/hyperlink" Target="http://www.deaflympic.sk/" TargetMode="External"/><Relationship Id="rId219" Type="http://schemas.openxmlformats.org/officeDocument/2006/relationships/hyperlink" Target="http://www.deaflympic.sk/" TargetMode="External"/><Relationship Id="rId230" Type="http://schemas.openxmlformats.org/officeDocument/2006/relationships/hyperlink" Target="http://www.deaflympic.sk/" TargetMode="External"/><Relationship Id="rId251" Type="http://schemas.openxmlformats.org/officeDocument/2006/relationships/hyperlink" Target="http://www.deaflympic.sk/" TargetMode="External"/><Relationship Id="rId25" Type="http://schemas.openxmlformats.org/officeDocument/2006/relationships/hyperlink" Target="mailto:office@deaflympic.sk" TargetMode="External"/><Relationship Id="rId46" Type="http://schemas.openxmlformats.org/officeDocument/2006/relationships/hyperlink" Target="mailto:office@deaflympic.sk" TargetMode="External"/><Relationship Id="rId67" Type="http://schemas.openxmlformats.org/officeDocument/2006/relationships/hyperlink" Target="mailto:office@deaflympic.sk" TargetMode="External"/><Relationship Id="rId88" Type="http://schemas.openxmlformats.org/officeDocument/2006/relationships/hyperlink" Target="mailto:office@deaflympic.sk" TargetMode="External"/><Relationship Id="rId111" Type="http://schemas.openxmlformats.org/officeDocument/2006/relationships/hyperlink" Target="mailto:office@deaflympic.sk" TargetMode="External"/><Relationship Id="rId132" Type="http://schemas.openxmlformats.org/officeDocument/2006/relationships/hyperlink" Target="http://www.deaflympic.sk/" TargetMode="External"/><Relationship Id="rId153" Type="http://schemas.openxmlformats.org/officeDocument/2006/relationships/hyperlink" Target="http://www.deaflympic.sk/" TargetMode="External"/><Relationship Id="rId174" Type="http://schemas.openxmlformats.org/officeDocument/2006/relationships/hyperlink" Target="http://www.deaflympic.sk/" TargetMode="External"/><Relationship Id="rId195" Type="http://schemas.openxmlformats.org/officeDocument/2006/relationships/hyperlink" Target="http://www.deaflympic.sk/" TargetMode="External"/><Relationship Id="rId209" Type="http://schemas.openxmlformats.org/officeDocument/2006/relationships/hyperlink" Target="http://www.deaflympic.sk/" TargetMode="External"/><Relationship Id="rId220" Type="http://schemas.openxmlformats.org/officeDocument/2006/relationships/hyperlink" Target="http://www.deaflympic.sk/" TargetMode="External"/><Relationship Id="rId241" Type="http://schemas.openxmlformats.org/officeDocument/2006/relationships/hyperlink" Target="http://www.deaflympic.sk/" TargetMode="External"/><Relationship Id="rId15" Type="http://schemas.openxmlformats.org/officeDocument/2006/relationships/hyperlink" Target="mailto:office@deaflympic.sk" TargetMode="External"/><Relationship Id="rId36" Type="http://schemas.openxmlformats.org/officeDocument/2006/relationships/hyperlink" Target="mailto:office@deaflympic.sk" TargetMode="External"/><Relationship Id="rId57" Type="http://schemas.openxmlformats.org/officeDocument/2006/relationships/hyperlink" Target="mailto:office@deaflympic.sk" TargetMode="External"/><Relationship Id="rId78" Type="http://schemas.openxmlformats.org/officeDocument/2006/relationships/hyperlink" Target="mailto:office@deaflympic.sk" TargetMode="External"/><Relationship Id="rId99" Type="http://schemas.openxmlformats.org/officeDocument/2006/relationships/hyperlink" Target="mailto:office@deaflympic.sk" TargetMode="External"/><Relationship Id="rId101" Type="http://schemas.openxmlformats.org/officeDocument/2006/relationships/hyperlink" Target="mailto:office@deaflympic.sk" TargetMode="External"/><Relationship Id="rId122" Type="http://schemas.openxmlformats.org/officeDocument/2006/relationships/hyperlink" Target="mailto:office@deaflympic.sk" TargetMode="External"/><Relationship Id="rId143" Type="http://schemas.openxmlformats.org/officeDocument/2006/relationships/hyperlink" Target="http://www.deaflympic.sk/" TargetMode="External"/><Relationship Id="rId164" Type="http://schemas.openxmlformats.org/officeDocument/2006/relationships/hyperlink" Target="http://www.deaflympic.sk/" TargetMode="External"/><Relationship Id="rId185" Type="http://schemas.openxmlformats.org/officeDocument/2006/relationships/hyperlink" Target="http://www.deaflympic.sk/" TargetMode="External"/><Relationship Id="rId9" Type="http://schemas.openxmlformats.org/officeDocument/2006/relationships/hyperlink" Target="mailto:office@deaflympic.sk" TargetMode="External"/><Relationship Id="rId210" Type="http://schemas.openxmlformats.org/officeDocument/2006/relationships/hyperlink" Target="http://www.deaflympic.sk/" TargetMode="External"/><Relationship Id="rId26" Type="http://schemas.openxmlformats.org/officeDocument/2006/relationships/hyperlink" Target="mailto:office@deaflympic.sk" TargetMode="External"/><Relationship Id="rId231" Type="http://schemas.openxmlformats.org/officeDocument/2006/relationships/hyperlink" Target="http://www.deaflympic.sk/" TargetMode="External"/><Relationship Id="rId252" Type="http://schemas.openxmlformats.org/officeDocument/2006/relationships/hyperlink" Target="http://www.deaflympic.sk/" TargetMode="External"/><Relationship Id="rId47" Type="http://schemas.openxmlformats.org/officeDocument/2006/relationships/hyperlink" Target="mailto:office@deaflympic.sk" TargetMode="External"/><Relationship Id="rId68" Type="http://schemas.openxmlformats.org/officeDocument/2006/relationships/hyperlink" Target="mailto:office@deaflympic.sk" TargetMode="External"/><Relationship Id="rId89" Type="http://schemas.openxmlformats.org/officeDocument/2006/relationships/hyperlink" Target="mailto:office@deaflympic.sk" TargetMode="External"/><Relationship Id="rId112" Type="http://schemas.openxmlformats.org/officeDocument/2006/relationships/hyperlink" Target="mailto:office@deaflympic.sk" TargetMode="External"/><Relationship Id="rId133" Type="http://schemas.openxmlformats.org/officeDocument/2006/relationships/hyperlink" Target="http://www.deaflympic.sk/" TargetMode="External"/><Relationship Id="rId154" Type="http://schemas.openxmlformats.org/officeDocument/2006/relationships/hyperlink" Target="http://www.deaflympic.sk/" TargetMode="External"/><Relationship Id="rId175" Type="http://schemas.openxmlformats.org/officeDocument/2006/relationships/hyperlink" Target="http://www.deaflympic.sk/" TargetMode="External"/><Relationship Id="rId196" Type="http://schemas.openxmlformats.org/officeDocument/2006/relationships/hyperlink" Target="http://www.deaflympic.sk/" TargetMode="External"/><Relationship Id="rId200" Type="http://schemas.openxmlformats.org/officeDocument/2006/relationships/hyperlink" Target="http://www.deaflympic.sk/" TargetMode="External"/><Relationship Id="rId16" Type="http://schemas.openxmlformats.org/officeDocument/2006/relationships/hyperlink" Target="mailto:office@deaflympic.sk" TargetMode="External"/><Relationship Id="rId221" Type="http://schemas.openxmlformats.org/officeDocument/2006/relationships/hyperlink" Target="http://www.deaflympic.sk/" TargetMode="External"/><Relationship Id="rId242" Type="http://schemas.openxmlformats.org/officeDocument/2006/relationships/hyperlink" Target="http://www.deaflympic.sk/" TargetMode="External"/><Relationship Id="rId37" Type="http://schemas.openxmlformats.org/officeDocument/2006/relationships/hyperlink" Target="mailto:office@deaflympic.sk" TargetMode="External"/><Relationship Id="rId58" Type="http://schemas.openxmlformats.org/officeDocument/2006/relationships/hyperlink" Target="mailto:office@deaflympic.sk" TargetMode="External"/><Relationship Id="rId79" Type="http://schemas.openxmlformats.org/officeDocument/2006/relationships/hyperlink" Target="mailto:office@deaflympic.sk" TargetMode="External"/><Relationship Id="rId102" Type="http://schemas.openxmlformats.org/officeDocument/2006/relationships/hyperlink" Target="mailto:office@deaflympic.sk" TargetMode="External"/><Relationship Id="rId123" Type="http://schemas.openxmlformats.org/officeDocument/2006/relationships/hyperlink" Target="mailto:office@deaflympic.sk" TargetMode="External"/><Relationship Id="rId144" Type="http://schemas.openxmlformats.org/officeDocument/2006/relationships/hyperlink" Target="http://www.deaflympic.sk/" TargetMode="External"/><Relationship Id="rId90" Type="http://schemas.openxmlformats.org/officeDocument/2006/relationships/hyperlink" Target="mailto:office@deaflympic.sk" TargetMode="External"/><Relationship Id="rId165" Type="http://schemas.openxmlformats.org/officeDocument/2006/relationships/hyperlink" Target="http://www.deaflympic.sk/" TargetMode="External"/><Relationship Id="rId186" Type="http://schemas.openxmlformats.org/officeDocument/2006/relationships/hyperlink" Target="http://www.deaflympic.sk/" TargetMode="External"/><Relationship Id="rId211" Type="http://schemas.openxmlformats.org/officeDocument/2006/relationships/hyperlink" Target="http://www.deaflympic.sk/" TargetMode="External"/><Relationship Id="rId232" Type="http://schemas.openxmlformats.org/officeDocument/2006/relationships/hyperlink" Target="http://www.deaflympic.sk/" TargetMode="External"/><Relationship Id="rId253" Type="http://schemas.openxmlformats.org/officeDocument/2006/relationships/hyperlink" Target="http://www.deaflympic.sk/" TargetMode="External"/><Relationship Id="rId27" Type="http://schemas.openxmlformats.org/officeDocument/2006/relationships/hyperlink" Target="mailto:office@deaflympic.sk" TargetMode="External"/><Relationship Id="rId48" Type="http://schemas.openxmlformats.org/officeDocument/2006/relationships/hyperlink" Target="mailto:office@deaflympic.sk" TargetMode="External"/><Relationship Id="rId69" Type="http://schemas.openxmlformats.org/officeDocument/2006/relationships/hyperlink" Target="mailto:office@deaflympic.sk" TargetMode="External"/><Relationship Id="rId113" Type="http://schemas.openxmlformats.org/officeDocument/2006/relationships/hyperlink" Target="mailto:office@deaflympic.sk" TargetMode="External"/><Relationship Id="rId134" Type="http://schemas.openxmlformats.org/officeDocument/2006/relationships/hyperlink" Target="http://www.deaflympic.sk/" TargetMode="External"/><Relationship Id="rId80" Type="http://schemas.openxmlformats.org/officeDocument/2006/relationships/hyperlink" Target="mailto:office@deaflympic.sk" TargetMode="External"/><Relationship Id="rId155" Type="http://schemas.openxmlformats.org/officeDocument/2006/relationships/hyperlink" Target="http://www.deaflympic.sk/" TargetMode="External"/><Relationship Id="rId176" Type="http://schemas.openxmlformats.org/officeDocument/2006/relationships/hyperlink" Target="http://www.deaflympic.sk/" TargetMode="External"/><Relationship Id="rId197" Type="http://schemas.openxmlformats.org/officeDocument/2006/relationships/hyperlink" Target="http://www.deaflympic.sk/" TargetMode="External"/><Relationship Id="rId201" Type="http://schemas.openxmlformats.org/officeDocument/2006/relationships/hyperlink" Target="http://www.deaflympic.sk/" TargetMode="External"/><Relationship Id="rId222" Type="http://schemas.openxmlformats.org/officeDocument/2006/relationships/hyperlink" Target="http://www.deaflympic.sk/" TargetMode="External"/><Relationship Id="rId243" Type="http://schemas.openxmlformats.org/officeDocument/2006/relationships/hyperlink" Target="http://www.deaflympic.sk/" TargetMode="External"/><Relationship Id="rId17" Type="http://schemas.openxmlformats.org/officeDocument/2006/relationships/hyperlink" Target="mailto:office@deaflympic.sk" TargetMode="External"/><Relationship Id="rId38" Type="http://schemas.openxmlformats.org/officeDocument/2006/relationships/hyperlink" Target="mailto:office@deaflympic.sk" TargetMode="External"/><Relationship Id="rId59" Type="http://schemas.openxmlformats.org/officeDocument/2006/relationships/hyperlink" Target="mailto:office@deaflympic.sk" TargetMode="External"/><Relationship Id="rId103" Type="http://schemas.openxmlformats.org/officeDocument/2006/relationships/hyperlink" Target="mailto:office@deaflympic.sk" TargetMode="External"/><Relationship Id="rId124" Type="http://schemas.openxmlformats.org/officeDocument/2006/relationships/hyperlink" Target="mailto:office@deaflympic.sk" TargetMode="External"/><Relationship Id="rId70" Type="http://schemas.openxmlformats.org/officeDocument/2006/relationships/hyperlink" Target="mailto:office@deaflympic.sk" TargetMode="External"/><Relationship Id="rId91" Type="http://schemas.openxmlformats.org/officeDocument/2006/relationships/hyperlink" Target="mailto:office@deaflympic.sk" TargetMode="External"/><Relationship Id="rId145" Type="http://schemas.openxmlformats.org/officeDocument/2006/relationships/hyperlink" Target="http://www.deaflympic.sk/" TargetMode="External"/><Relationship Id="rId166" Type="http://schemas.openxmlformats.org/officeDocument/2006/relationships/hyperlink" Target="http://www.deaflympic.sk/" TargetMode="External"/><Relationship Id="rId187" Type="http://schemas.openxmlformats.org/officeDocument/2006/relationships/hyperlink" Target="http://www.deaflympic.sk/" TargetMode="External"/><Relationship Id="rId1" Type="http://schemas.openxmlformats.org/officeDocument/2006/relationships/hyperlink" Target="mailto:office@deaflympic.sk" TargetMode="External"/><Relationship Id="rId212" Type="http://schemas.openxmlformats.org/officeDocument/2006/relationships/hyperlink" Target="http://www.deaflympic.sk/" TargetMode="External"/><Relationship Id="rId233" Type="http://schemas.openxmlformats.org/officeDocument/2006/relationships/hyperlink" Target="http://www.deaflympic.sk/" TargetMode="External"/><Relationship Id="rId254" Type="http://schemas.openxmlformats.org/officeDocument/2006/relationships/hyperlink" Target="http://www.deaflympic.sk/" TargetMode="External"/><Relationship Id="rId28" Type="http://schemas.openxmlformats.org/officeDocument/2006/relationships/hyperlink" Target="mailto:office@deaflympic.sk" TargetMode="External"/><Relationship Id="rId49" Type="http://schemas.openxmlformats.org/officeDocument/2006/relationships/hyperlink" Target="mailto:office@deaflympic.sk" TargetMode="External"/><Relationship Id="rId114" Type="http://schemas.openxmlformats.org/officeDocument/2006/relationships/hyperlink" Target="mailto:office@deaflympic.sk" TargetMode="External"/><Relationship Id="rId60" Type="http://schemas.openxmlformats.org/officeDocument/2006/relationships/hyperlink" Target="mailto:office@deaflympic.sk" TargetMode="External"/><Relationship Id="rId81" Type="http://schemas.openxmlformats.org/officeDocument/2006/relationships/hyperlink" Target="mailto:office@deaflympic.sk" TargetMode="External"/><Relationship Id="rId135" Type="http://schemas.openxmlformats.org/officeDocument/2006/relationships/hyperlink" Target="http://www.deaflympic.sk/" TargetMode="External"/><Relationship Id="rId156" Type="http://schemas.openxmlformats.org/officeDocument/2006/relationships/hyperlink" Target="http://www.deaflympic.sk/" TargetMode="External"/><Relationship Id="rId177" Type="http://schemas.openxmlformats.org/officeDocument/2006/relationships/hyperlink" Target="http://www.deaflympic.sk/" TargetMode="External"/><Relationship Id="rId198" Type="http://schemas.openxmlformats.org/officeDocument/2006/relationships/hyperlink" Target="http://www.deaflympic.sk/" TargetMode="External"/><Relationship Id="rId202" Type="http://schemas.openxmlformats.org/officeDocument/2006/relationships/hyperlink" Target="http://www.deaflympic.sk/" TargetMode="External"/><Relationship Id="rId223" Type="http://schemas.openxmlformats.org/officeDocument/2006/relationships/hyperlink" Target="http://www.deaflympic.sk/" TargetMode="External"/><Relationship Id="rId244" Type="http://schemas.openxmlformats.org/officeDocument/2006/relationships/hyperlink" Target="http://www.deaflympic.sk/" TargetMode="External"/><Relationship Id="rId18" Type="http://schemas.openxmlformats.org/officeDocument/2006/relationships/hyperlink" Target="mailto:office@deaflympic.sk" TargetMode="External"/><Relationship Id="rId39" Type="http://schemas.openxmlformats.org/officeDocument/2006/relationships/hyperlink" Target="mailto:office@deaflympic.sk" TargetMode="External"/><Relationship Id="rId50" Type="http://schemas.openxmlformats.org/officeDocument/2006/relationships/hyperlink" Target="mailto:office@deaflympic.sk" TargetMode="External"/><Relationship Id="rId104" Type="http://schemas.openxmlformats.org/officeDocument/2006/relationships/hyperlink" Target="mailto:office@deaflympic.sk" TargetMode="External"/><Relationship Id="rId125" Type="http://schemas.openxmlformats.org/officeDocument/2006/relationships/hyperlink" Target="mailto:office@deaflympic.sk" TargetMode="External"/><Relationship Id="rId146" Type="http://schemas.openxmlformats.org/officeDocument/2006/relationships/hyperlink" Target="http://www.deaflympic.sk/" TargetMode="External"/><Relationship Id="rId167" Type="http://schemas.openxmlformats.org/officeDocument/2006/relationships/hyperlink" Target="http://www.deaflympic.sk/" TargetMode="External"/><Relationship Id="rId188" Type="http://schemas.openxmlformats.org/officeDocument/2006/relationships/hyperlink" Target="http://www.deaflympic.sk/" TargetMode="External"/><Relationship Id="rId71" Type="http://schemas.openxmlformats.org/officeDocument/2006/relationships/hyperlink" Target="mailto:office@deaflympic.sk" TargetMode="External"/><Relationship Id="rId92" Type="http://schemas.openxmlformats.org/officeDocument/2006/relationships/hyperlink" Target="mailto:office@deaflympic.sk" TargetMode="External"/><Relationship Id="rId213" Type="http://schemas.openxmlformats.org/officeDocument/2006/relationships/hyperlink" Target="http://www.deaflympic.sk/" TargetMode="External"/><Relationship Id="rId234" Type="http://schemas.openxmlformats.org/officeDocument/2006/relationships/hyperlink" Target="http://www.deaflympic.sk/" TargetMode="External"/><Relationship Id="rId2" Type="http://schemas.openxmlformats.org/officeDocument/2006/relationships/hyperlink" Target="http://www.deaflympic.sk/" TargetMode="External"/><Relationship Id="rId29" Type="http://schemas.openxmlformats.org/officeDocument/2006/relationships/hyperlink" Target="mailto:office@deaflympic.sk" TargetMode="External"/><Relationship Id="rId255" Type="http://schemas.openxmlformats.org/officeDocument/2006/relationships/hyperlink" Target="http://www.deaflympic.sk/" TargetMode="External"/><Relationship Id="rId40" Type="http://schemas.openxmlformats.org/officeDocument/2006/relationships/hyperlink" Target="mailto:office@deaflympic.sk" TargetMode="External"/><Relationship Id="rId115" Type="http://schemas.openxmlformats.org/officeDocument/2006/relationships/hyperlink" Target="mailto:office@deaflympic.sk" TargetMode="External"/><Relationship Id="rId136" Type="http://schemas.openxmlformats.org/officeDocument/2006/relationships/hyperlink" Target="http://www.deaflympic.sk/" TargetMode="External"/><Relationship Id="rId157" Type="http://schemas.openxmlformats.org/officeDocument/2006/relationships/hyperlink" Target="http://www.deaflympic.sk/" TargetMode="External"/><Relationship Id="rId178" Type="http://schemas.openxmlformats.org/officeDocument/2006/relationships/hyperlink" Target="http://www.deaflympic.sk/" TargetMode="External"/><Relationship Id="rId61" Type="http://schemas.openxmlformats.org/officeDocument/2006/relationships/hyperlink" Target="mailto:office@deaflympic.sk" TargetMode="External"/><Relationship Id="rId82" Type="http://schemas.openxmlformats.org/officeDocument/2006/relationships/hyperlink" Target="mailto:office@deaflympic.sk" TargetMode="External"/><Relationship Id="rId199" Type="http://schemas.openxmlformats.org/officeDocument/2006/relationships/hyperlink" Target="http://www.deaflympic.sk/" TargetMode="External"/><Relationship Id="rId203" Type="http://schemas.openxmlformats.org/officeDocument/2006/relationships/hyperlink" Target="http://www.deaflympic.sk/" TargetMode="External"/><Relationship Id="rId19" Type="http://schemas.openxmlformats.org/officeDocument/2006/relationships/hyperlink" Target="mailto:office@deaflympic.sk" TargetMode="External"/><Relationship Id="rId224" Type="http://schemas.openxmlformats.org/officeDocument/2006/relationships/hyperlink" Target="http://www.deaflympic.sk/" TargetMode="External"/><Relationship Id="rId245" Type="http://schemas.openxmlformats.org/officeDocument/2006/relationships/hyperlink" Target="http://www.deaflympic.sk/" TargetMode="External"/><Relationship Id="rId30" Type="http://schemas.openxmlformats.org/officeDocument/2006/relationships/hyperlink" Target="mailto:office@deaflympic.sk" TargetMode="External"/><Relationship Id="rId105" Type="http://schemas.openxmlformats.org/officeDocument/2006/relationships/hyperlink" Target="mailto:office@deaflympic.sk" TargetMode="External"/><Relationship Id="rId126" Type="http://schemas.openxmlformats.org/officeDocument/2006/relationships/hyperlink" Target="mailto:office@deaflympic.sk" TargetMode="External"/><Relationship Id="rId147" Type="http://schemas.openxmlformats.org/officeDocument/2006/relationships/hyperlink" Target="http://www.deaflympic.sk/" TargetMode="External"/><Relationship Id="rId168" Type="http://schemas.openxmlformats.org/officeDocument/2006/relationships/hyperlink" Target="http://www.deaflympic.sk/" TargetMode="External"/><Relationship Id="rId51" Type="http://schemas.openxmlformats.org/officeDocument/2006/relationships/hyperlink" Target="mailto:office@deaflympic.sk" TargetMode="External"/><Relationship Id="rId72" Type="http://schemas.openxmlformats.org/officeDocument/2006/relationships/hyperlink" Target="mailto:office@deaflympic.sk" TargetMode="External"/><Relationship Id="rId93" Type="http://schemas.openxmlformats.org/officeDocument/2006/relationships/hyperlink" Target="mailto:office@deaflympic.sk" TargetMode="External"/><Relationship Id="rId189" Type="http://schemas.openxmlformats.org/officeDocument/2006/relationships/hyperlink" Target="http://www.deaflympic.sk/" TargetMode="External"/><Relationship Id="rId3" Type="http://schemas.openxmlformats.org/officeDocument/2006/relationships/hyperlink" Target="mailto:office@deaflympic.sk" TargetMode="External"/><Relationship Id="rId214" Type="http://schemas.openxmlformats.org/officeDocument/2006/relationships/hyperlink" Target="http://www.deaflympic.sk/" TargetMode="External"/><Relationship Id="rId235" Type="http://schemas.openxmlformats.org/officeDocument/2006/relationships/hyperlink" Target="http://www.deaflympic.sk/" TargetMode="External"/><Relationship Id="rId256" Type="http://schemas.openxmlformats.org/officeDocument/2006/relationships/hyperlink" Target="http://www.deaflympic.sk/" TargetMode="External"/><Relationship Id="rId116" Type="http://schemas.openxmlformats.org/officeDocument/2006/relationships/hyperlink" Target="mailto:office@deaflympic.sk" TargetMode="External"/><Relationship Id="rId137" Type="http://schemas.openxmlformats.org/officeDocument/2006/relationships/hyperlink" Target="http://www.deaflympic.sk/" TargetMode="External"/><Relationship Id="rId158" Type="http://schemas.openxmlformats.org/officeDocument/2006/relationships/hyperlink" Target="http://www.deaflympic.sk/" TargetMode="External"/><Relationship Id="rId20" Type="http://schemas.openxmlformats.org/officeDocument/2006/relationships/hyperlink" Target="mailto:office@deaflympic.sk" TargetMode="External"/><Relationship Id="rId41" Type="http://schemas.openxmlformats.org/officeDocument/2006/relationships/hyperlink" Target="mailto:office@deaflympic.sk" TargetMode="External"/><Relationship Id="rId62" Type="http://schemas.openxmlformats.org/officeDocument/2006/relationships/hyperlink" Target="mailto:office@deaflympic.sk" TargetMode="External"/><Relationship Id="rId83" Type="http://schemas.openxmlformats.org/officeDocument/2006/relationships/hyperlink" Target="mailto:office@deaflympic.sk" TargetMode="External"/><Relationship Id="rId179" Type="http://schemas.openxmlformats.org/officeDocument/2006/relationships/hyperlink" Target="http://www.deaflympic.sk/" TargetMode="External"/><Relationship Id="rId190" Type="http://schemas.openxmlformats.org/officeDocument/2006/relationships/hyperlink" Target="http://www.deaflympic.sk/" TargetMode="External"/><Relationship Id="rId204" Type="http://schemas.openxmlformats.org/officeDocument/2006/relationships/hyperlink" Target="http://www.deaflympic.sk/" TargetMode="External"/><Relationship Id="rId225" Type="http://schemas.openxmlformats.org/officeDocument/2006/relationships/hyperlink" Target="http://www.deaflympic.sk/" TargetMode="External"/><Relationship Id="rId246" Type="http://schemas.openxmlformats.org/officeDocument/2006/relationships/hyperlink" Target="http://www.deaflympic.sk/" TargetMode="External"/><Relationship Id="rId106" Type="http://schemas.openxmlformats.org/officeDocument/2006/relationships/hyperlink" Target="mailto:office@deaflympic.sk" TargetMode="External"/><Relationship Id="rId127" Type="http://schemas.openxmlformats.org/officeDocument/2006/relationships/hyperlink" Target="mailto:office@deaflympic.sk" TargetMode="External"/><Relationship Id="rId10" Type="http://schemas.openxmlformats.org/officeDocument/2006/relationships/hyperlink" Target="mailto:office@deaflympic.sk" TargetMode="External"/><Relationship Id="rId31" Type="http://schemas.openxmlformats.org/officeDocument/2006/relationships/hyperlink" Target="mailto:office@deaflympic.sk" TargetMode="External"/><Relationship Id="rId52" Type="http://schemas.openxmlformats.org/officeDocument/2006/relationships/hyperlink" Target="mailto:office@deaflympic.sk" TargetMode="External"/><Relationship Id="rId73" Type="http://schemas.openxmlformats.org/officeDocument/2006/relationships/hyperlink" Target="mailto:office@deaflympic.sk" TargetMode="External"/><Relationship Id="rId94" Type="http://schemas.openxmlformats.org/officeDocument/2006/relationships/hyperlink" Target="mailto:office@deaflympic.sk" TargetMode="External"/><Relationship Id="rId148" Type="http://schemas.openxmlformats.org/officeDocument/2006/relationships/hyperlink" Target="http://www.deaflympic.sk/" TargetMode="External"/><Relationship Id="rId169" Type="http://schemas.openxmlformats.org/officeDocument/2006/relationships/hyperlink" Target="http://www.deaflympic.sk/" TargetMode="External"/><Relationship Id="rId4" Type="http://schemas.openxmlformats.org/officeDocument/2006/relationships/hyperlink" Target="mailto:office@deaflympic.sk" TargetMode="External"/><Relationship Id="rId180" Type="http://schemas.openxmlformats.org/officeDocument/2006/relationships/hyperlink" Target="http://www.deaflympic.sk/" TargetMode="External"/><Relationship Id="rId215" Type="http://schemas.openxmlformats.org/officeDocument/2006/relationships/hyperlink" Target="http://www.deaflympic.sk/" TargetMode="External"/><Relationship Id="rId236" Type="http://schemas.openxmlformats.org/officeDocument/2006/relationships/hyperlink" Target="http://www.deaflympic.sk/" TargetMode="External"/><Relationship Id="rId257" Type="http://schemas.openxmlformats.org/officeDocument/2006/relationships/hyperlink" Target="http://www.deaflympic.sk/" TargetMode="External"/><Relationship Id="rId42" Type="http://schemas.openxmlformats.org/officeDocument/2006/relationships/hyperlink" Target="mailto:office@deaflympic.sk" TargetMode="External"/><Relationship Id="rId84" Type="http://schemas.openxmlformats.org/officeDocument/2006/relationships/hyperlink" Target="mailto:office@deaflympic.sk" TargetMode="External"/><Relationship Id="rId138" Type="http://schemas.openxmlformats.org/officeDocument/2006/relationships/hyperlink" Target="http://www.deaflympi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4"/>
  <sheetViews>
    <sheetView showGridLines="0" zoomScaleNormal="100" workbookViewId="0">
      <selection activeCell="A14" sqref="A14"/>
    </sheetView>
  </sheetViews>
  <sheetFormatPr defaultColWidth="11.453125" defaultRowHeight="12.5" x14ac:dyDescent="0.25"/>
  <cols>
    <col min="1" max="1" width="105" style="19" customWidth="1"/>
    <col min="2" max="2" width="103.54296875" style="20" customWidth="1"/>
    <col min="3" max="4" width="4.6328125" style="20" customWidth="1"/>
    <col min="5" max="5" width="11.453125" style="20" customWidth="1"/>
    <col min="6" max="16384" width="11.453125" style="20"/>
  </cols>
  <sheetData>
    <row r="1" spans="1:4" s="18" customFormat="1" ht="41.4" customHeight="1" x14ac:dyDescent="0.25">
      <c r="A1" s="17" t="s">
        <v>1322</v>
      </c>
      <c r="C1" s="335"/>
      <c r="D1" s="335"/>
    </row>
    <row r="2" spans="1:4" s="18" customFormat="1" ht="18" x14ac:dyDescent="0.25">
      <c r="A2" s="17"/>
      <c r="C2" s="200"/>
      <c r="D2" s="200"/>
    </row>
    <row r="3" spans="1:4" s="18" customFormat="1" ht="18" customHeight="1" x14ac:dyDescent="0.25">
      <c r="A3" s="260" t="s">
        <v>1433</v>
      </c>
      <c r="C3" s="200"/>
      <c r="D3" s="200"/>
    </row>
    <row r="4" spans="1:4" s="18" customFormat="1" ht="15" customHeight="1" x14ac:dyDescent="0.25">
      <c r="A4" s="261" t="s">
        <v>1427</v>
      </c>
      <c r="C4" s="200"/>
      <c r="D4" s="200"/>
    </row>
    <row r="5" spans="1:4" s="18" customFormat="1" ht="15" customHeight="1" x14ac:dyDescent="0.25">
      <c r="A5" s="261" t="s">
        <v>1428</v>
      </c>
      <c r="C5" s="200"/>
      <c r="D5" s="200"/>
    </row>
    <row r="6" spans="1:4" s="18" customFormat="1" ht="15" customHeight="1" x14ac:dyDescent="0.25">
      <c r="A6" s="261" t="s">
        <v>1640</v>
      </c>
      <c r="C6" s="200"/>
      <c r="D6" s="200"/>
    </row>
    <row r="7" spans="1:4" s="18" customFormat="1" ht="15" customHeight="1" x14ac:dyDescent="0.25">
      <c r="A7" s="262" t="s">
        <v>1429</v>
      </c>
      <c r="C7" s="200"/>
      <c r="D7" s="200"/>
    </row>
    <row r="8" spans="1:4" s="18" customFormat="1" ht="15" customHeight="1" x14ac:dyDescent="0.25">
      <c r="A8" s="262" t="s">
        <v>1431</v>
      </c>
      <c r="C8" s="200"/>
      <c r="D8" s="200"/>
    </row>
    <row r="9" spans="1:4" s="18" customFormat="1" ht="15" customHeight="1" x14ac:dyDescent="0.25">
      <c r="A9" s="262" t="s">
        <v>1430</v>
      </c>
      <c r="C9" s="200"/>
      <c r="D9" s="200"/>
    </row>
    <row r="10" spans="1:4" s="18" customFormat="1" ht="15" customHeight="1" x14ac:dyDescent="0.25">
      <c r="A10" s="261" t="s">
        <v>1432</v>
      </c>
      <c r="C10" s="200"/>
      <c r="D10" s="200"/>
    </row>
    <row r="11" spans="1:4" s="18" customFormat="1" ht="41.25" customHeight="1" x14ac:dyDescent="0.25">
      <c r="A11" s="261" t="s">
        <v>1641</v>
      </c>
      <c r="C11" s="200"/>
      <c r="D11" s="200"/>
    </row>
    <row r="12" spans="1:4" s="18" customFormat="1" ht="28.5" customHeight="1" x14ac:dyDescent="0.25">
      <c r="A12" s="263" t="s">
        <v>847</v>
      </c>
      <c r="C12" s="200"/>
      <c r="D12" s="200"/>
    </row>
    <row r="13" spans="1:4" ht="13.5" customHeight="1" x14ac:dyDescent="0.25">
      <c r="A13" s="122"/>
      <c r="C13" s="21"/>
    </row>
    <row r="14" spans="1:4" ht="303" x14ac:dyDescent="0.25">
      <c r="A14" s="249" t="s">
        <v>1351</v>
      </c>
      <c r="C14" s="21"/>
    </row>
    <row r="15" spans="1:4" x14ac:dyDescent="0.25">
      <c r="A15" s="21"/>
      <c r="C15" s="21"/>
    </row>
    <row r="16" spans="1:4" ht="226.25" customHeight="1" x14ac:dyDescent="0.25">
      <c r="A16" s="249" t="s">
        <v>2184</v>
      </c>
      <c r="B16" s="250"/>
      <c r="C16" s="21"/>
    </row>
    <row r="17" spans="1:4" ht="13.5" customHeight="1" x14ac:dyDescent="0.25">
      <c r="A17" s="21"/>
      <c r="B17" s="250"/>
      <c r="C17" s="21"/>
    </row>
    <row r="18" spans="1:4" ht="26.25" customHeight="1" x14ac:dyDescent="0.25">
      <c r="A18" s="269" t="s">
        <v>1426</v>
      </c>
      <c r="C18" s="21"/>
    </row>
    <row r="19" spans="1:4" ht="38" x14ac:dyDescent="0.25">
      <c r="A19" s="19" t="s">
        <v>1349</v>
      </c>
      <c r="C19" s="336"/>
      <c r="D19" s="336"/>
    </row>
    <row r="20" spans="1:4" x14ac:dyDescent="0.25">
      <c r="C20" s="337"/>
      <c r="D20" s="336"/>
    </row>
    <row r="21" spans="1:4" ht="71" customHeight="1" x14ac:dyDescent="0.25">
      <c r="A21" s="23" t="s">
        <v>2185</v>
      </c>
      <c r="C21" s="247"/>
      <c r="D21" s="248"/>
    </row>
    <row r="22" spans="1:4" ht="12.75" customHeight="1" x14ac:dyDescent="0.25">
      <c r="C22" s="333"/>
      <c r="D22" s="334"/>
    </row>
    <row r="23" spans="1:4" ht="25.5" x14ac:dyDescent="0.25">
      <c r="A23" s="212" t="s">
        <v>1350</v>
      </c>
    </row>
    <row r="24" spans="1:4" ht="2.25" customHeight="1" x14ac:dyDescent="0.25"/>
    <row r="25" spans="1:4" ht="25.5" x14ac:dyDescent="0.25">
      <c r="A25" s="19" t="s">
        <v>1323</v>
      </c>
      <c r="B25" s="254"/>
    </row>
    <row r="26" spans="1:4" x14ac:dyDescent="0.25">
      <c r="A26" s="20"/>
    </row>
    <row r="27" spans="1:4" ht="38" x14ac:dyDescent="0.25">
      <c r="A27" s="21" t="s">
        <v>1090</v>
      </c>
    </row>
    <row r="28" spans="1:4" ht="12.75" customHeight="1" x14ac:dyDescent="0.25"/>
    <row r="29" spans="1:4" ht="31.5" customHeight="1" x14ac:dyDescent="0.25">
      <c r="A29" s="19" t="s">
        <v>2193</v>
      </c>
    </row>
    <row r="31" spans="1:4" ht="15.75" customHeight="1" x14ac:dyDescent="0.25">
      <c r="A31" s="19" t="s">
        <v>1091</v>
      </c>
    </row>
    <row r="33" spans="1:3" ht="52" x14ac:dyDescent="0.25">
      <c r="A33" s="19" t="s">
        <v>2186</v>
      </c>
    </row>
    <row r="35" spans="1:3" ht="25.5" x14ac:dyDescent="0.25">
      <c r="A35" s="266" t="s">
        <v>1336</v>
      </c>
    </row>
    <row r="37" spans="1:3" ht="87" customHeight="1" x14ac:dyDescent="0.25">
      <c r="A37" s="23" t="s">
        <v>1092</v>
      </c>
    </row>
    <row r="38" spans="1:3" ht="12.75" customHeight="1" x14ac:dyDescent="0.25"/>
    <row r="39" spans="1:3" ht="26" x14ac:dyDescent="0.25">
      <c r="A39" s="19" t="s">
        <v>1340</v>
      </c>
    </row>
    <row r="40" spans="1:3" ht="12.75" customHeight="1" x14ac:dyDescent="0.25"/>
    <row r="41" spans="1:3" ht="122.25" customHeight="1" x14ac:dyDescent="0.25">
      <c r="A41" s="19" t="s">
        <v>1341</v>
      </c>
      <c r="C41" s="22"/>
    </row>
    <row r="42" spans="1:3" ht="63" x14ac:dyDescent="0.25">
      <c r="A42" s="267" t="s">
        <v>1337</v>
      </c>
    </row>
    <row r="43" spans="1:3" ht="12.75" customHeight="1" x14ac:dyDescent="0.25"/>
    <row r="44" spans="1:3" ht="13" x14ac:dyDescent="0.25">
      <c r="A44" s="19" t="s">
        <v>1093</v>
      </c>
    </row>
    <row r="46" spans="1:3" ht="52" x14ac:dyDescent="0.25">
      <c r="A46" s="19" t="s">
        <v>1332</v>
      </c>
    </row>
    <row r="47" spans="1:3" ht="12.75" customHeight="1" x14ac:dyDescent="0.25"/>
    <row r="48" spans="1:3" ht="31.25" customHeight="1" x14ac:dyDescent="0.25">
      <c r="A48" s="19" t="s">
        <v>1094</v>
      </c>
    </row>
    <row r="49" spans="1:1" ht="13" x14ac:dyDescent="0.25">
      <c r="A49" s="268"/>
    </row>
    <row r="50" spans="1:1" ht="52" x14ac:dyDescent="0.25">
      <c r="A50" s="19" t="s">
        <v>1095</v>
      </c>
    </row>
    <row r="51" spans="1:1" ht="12.75" customHeight="1" x14ac:dyDescent="0.25"/>
    <row r="52" spans="1:1" ht="38" x14ac:dyDescent="0.25">
      <c r="A52" s="19" t="s">
        <v>1096</v>
      </c>
    </row>
    <row r="54" spans="1:1" ht="13" x14ac:dyDescent="0.25">
      <c r="A54" s="19" t="s">
        <v>1097</v>
      </c>
    </row>
    <row r="56" spans="1:1" ht="13" x14ac:dyDescent="0.25">
      <c r="A56" s="19" t="s">
        <v>1098</v>
      </c>
    </row>
    <row r="58" spans="1:1" ht="116" x14ac:dyDescent="0.25">
      <c r="A58" s="23" t="s">
        <v>1435</v>
      </c>
    </row>
    <row r="59" spans="1:1" ht="9.75" customHeight="1" x14ac:dyDescent="0.25">
      <c r="A59" s="23"/>
    </row>
    <row r="60" spans="1:1" ht="14.25" customHeight="1" x14ac:dyDescent="0.25">
      <c r="A60" s="19" t="s">
        <v>1099</v>
      </c>
    </row>
    <row r="61" spans="1:1" ht="26" x14ac:dyDescent="0.25">
      <c r="A61" s="19" t="s">
        <v>1333</v>
      </c>
    </row>
    <row r="62" spans="1:1" ht="28.25" customHeight="1" x14ac:dyDescent="0.25">
      <c r="A62" s="19" t="s">
        <v>2194</v>
      </c>
    </row>
    <row r="63" spans="1:1" ht="8.25" customHeight="1" x14ac:dyDescent="0.25"/>
    <row r="64" spans="1:1" ht="93.65" customHeight="1" x14ac:dyDescent="0.25">
      <c r="A64" s="23" t="s">
        <v>2187</v>
      </c>
    </row>
    <row r="66" spans="1:1" ht="18" x14ac:dyDescent="0.25">
      <c r="A66" s="251" t="s">
        <v>455</v>
      </c>
    </row>
    <row r="68" spans="1:1" ht="184.5" customHeight="1" x14ac:dyDescent="0.25">
      <c r="A68" s="252" t="s">
        <v>1334</v>
      </c>
    </row>
    <row r="69" spans="1:1" hidden="1" x14ac:dyDescent="0.25">
      <c r="A69" s="252"/>
    </row>
    <row r="70" spans="1:1" ht="225" customHeight="1" x14ac:dyDescent="0.25">
      <c r="A70" s="23" t="s">
        <v>1436</v>
      </c>
    </row>
    <row r="71" spans="1:1" ht="20.25" customHeight="1" x14ac:dyDescent="0.25">
      <c r="A71" s="23"/>
    </row>
    <row r="72" spans="1:1" ht="13" x14ac:dyDescent="0.25">
      <c r="A72" s="25" t="s">
        <v>459</v>
      </c>
    </row>
    <row r="73" spans="1:1" ht="66" customHeight="1" x14ac:dyDescent="0.25">
      <c r="A73" s="23" t="s">
        <v>1342</v>
      </c>
    </row>
    <row r="74" spans="1:1" ht="28.5" customHeight="1" x14ac:dyDescent="0.25">
      <c r="A74" s="23" t="s">
        <v>1106</v>
      </c>
    </row>
    <row r="75" spans="1:1" ht="13" x14ac:dyDescent="0.25">
      <c r="A75" s="123" t="s">
        <v>720</v>
      </c>
    </row>
    <row r="76" spans="1:1" x14ac:dyDescent="0.25">
      <c r="A76" s="124" t="s">
        <v>919</v>
      </c>
    </row>
    <row r="77" spans="1:1" x14ac:dyDescent="0.25">
      <c r="A77" s="124" t="s">
        <v>1324</v>
      </c>
    </row>
    <row r="78" spans="1:1" x14ac:dyDescent="0.25">
      <c r="A78" s="124" t="s">
        <v>721</v>
      </c>
    </row>
    <row r="79" spans="1:1" x14ac:dyDescent="0.25">
      <c r="A79" s="125" t="s">
        <v>722</v>
      </c>
    </row>
    <row r="80" spans="1:1" x14ac:dyDescent="0.25">
      <c r="A80" s="124" t="s">
        <v>723</v>
      </c>
    </row>
    <row r="81" spans="1:2" x14ac:dyDescent="0.25">
      <c r="A81" s="125" t="s">
        <v>724</v>
      </c>
    </row>
    <row r="82" spans="1:2" x14ac:dyDescent="0.25">
      <c r="A82" s="124" t="s">
        <v>1101</v>
      </c>
    </row>
    <row r="83" spans="1:2" x14ac:dyDescent="0.25">
      <c r="A83" s="126" t="s">
        <v>725</v>
      </c>
    </row>
    <row r="84" spans="1:2" x14ac:dyDescent="0.25">
      <c r="A84" s="24"/>
    </row>
    <row r="85" spans="1:2" ht="18" x14ac:dyDescent="0.25">
      <c r="A85" s="251" t="s">
        <v>456</v>
      </c>
    </row>
    <row r="87" spans="1:2" ht="13" x14ac:dyDescent="0.25">
      <c r="A87" s="253" t="s">
        <v>457</v>
      </c>
    </row>
    <row r="88" spans="1:2" x14ac:dyDescent="0.25">
      <c r="A88" s="23" t="s">
        <v>458</v>
      </c>
    </row>
    <row r="89" spans="1:2" ht="13" x14ac:dyDescent="0.25">
      <c r="A89" s="25" t="s">
        <v>459</v>
      </c>
    </row>
    <row r="90" spans="1:2" x14ac:dyDescent="0.25">
      <c r="A90" s="23" t="s">
        <v>1107</v>
      </c>
      <c r="B90" s="255"/>
    </row>
    <row r="91" spans="1:2" x14ac:dyDescent="0.25">
      <c r="A91" s="23"/>
    </row>
    <row r="92" spans="1:2" ht="13" x14ac:dyDescent="0.25">
      <c r="A92" s="253" t="s">
        <v>460</v>
      </c>
    </row>
    <row r="93" spans="1:2" ht="37.5" x14ac:dyDescent="0.25">
      <c r="A93" s="23" t="s">
        <v>1000</v>
      </c>
    </row>
    <row r="94" spans="1:2" x14ac:dyDescent="0.25">
      <c r="A94" s="23"/>
    </row>
    <row r="95" spans="1:2" ht="13" x14ac:dyDescent="0.25">
      <c r="A95" s="253" t="s">
        <v>461</v>
      </c>
    </row>
    <row r="96" spans="1:2" ht="50" x14ac:dyDescent="0.25">
      <c r="A96" s="23" t="s">
        <v>1338</v>
      </c>
    </row>
    <row r="97" spans="1:2" x14ac:dyDescent="0.25">
      <c r="A97" s="23"/>
    </row>
    <row r="98" spans="1:2" ht="13" x14ac:dyDescent="0.25">
      <c r="A98" s="253" t="s">
        <v>462</v>
      </c>
    </row>
    <row r="99" spans="1:2" ht="19.5" customHeight="1" x14ac:dyDescent="0.25">
      <c r="A99" s="23" t="s">
        <v>1330</v>
      </c>
    </row>
    <row r="100" spans="1:2" ht="13" x14ac:dyDescent="0.25">
      <c r="A100" s="264" t="s">
        <v>459</v>
      </c>
    </row>
    <row r="101" spans="1:2" x14ac:dyDescent="0.25">
      <c r="A101" s="23" t="s">
        <v>463</v>
      </c>
    </row>
    <row r="102" spans="1:2" x14ac:dyDescent="0.25">
      <c r="A102" s="23" t="s">
        <v>464</v>
      </c>
    </row>
    <row r="103" spans="1:2" x14ac:dyDescent="0.25">
      <c r="A103" s="23" t="s">
        <v>1331</v>
      </c>
    </row>
    <row r="104" spans="1:2" x14ac:dyDescent="0.25">
      <c r="A104" s="23"/>
    </row>
    <row r="105" spans="1:2" ht="13" x14ac:dyDescent="0.25">
      <c r="A105" s="253" t="s">
        <v>1328</v>
      </c>
    </row>
    <row r="106" spans="1:2" ht="13" x14ac:dyDescent="0.25">
      <c r="A106" s="23" t="s">
        <v>1339</v>
      </c>
    </row>
    <row r="107" spans="1:2" ht="25" x14ac:dyDescent="0.25">
      <c r="A107" s="23" t="s">
        <v>1335</v>
      </c>
    </row>
    <row r="108" spans="1:2" x14ac:dyDescent="0.25">
      <c r="A108" s="23" t="s">
        <v>1343</v>
      </c>
    </row>
    <row r="109" spans="1:2" x14ac:dyDescent="0.25">
      <c r="A109" s="23"/>
      <c r="B109" s="20" t="s">
        <v>446</v>
      </c>
    </row>
    <row r="110" spans="1:2" ht="13" x14ac:dyDescent="0.25">
      <c r="A110" s="253" t="s">
        <v>1084</v>
      </c>
    </row>
    <row r="111" spans="1:2" ht="50.5" x14ac:dyDescent="0.25">
      <c r="A111" s="19" t="s">
        <v>1425</v>
      </c>
    </row>
    <row r="112" spans="1:2" ht="37.5" x14ac:dyDescent="0.25">
      <c r="A112" s="19" t="s">
        <v>726</v>
      </c>
    </row>
    <row r="113" spans="1:4" ht="10.5" customHeight="1" x14ac:dyDescent="0.25">
      <c r="D113" s="20" t="s">
        <v>446</v>
      </c>
    </row>
    <row r="114" spans="1:4" ht="99.75" customHeight="1" x14ac:dyDescent="0.25">
      <c r="A114" s="23" t="s">
        <v>2188</v>
      </c>
    </row>
    <row r="115" spans="1:4" ht="39.75" customHeight="1" x14ac:dyDescent="0.25">
      <c r="A115" s="19" t="s">
        <v>1085</v>
      </c>
    </row>
    <row r="116" spans="1:4" ht="168" customHeight="1" x14ac:dyDescent="0.25">
      <c r="A116" s="19" t="s">
        <v>1329</v>
      </c>
    </row>
    <row r="117" spans="1:4" ht="11.25" customHeight="1" x14ac:dyDescent="0.25">
      <c r="A117" s="265"/>
      <c r="B117" s="250"/>
    </row>
    <row r="118" spans="1:4" ht="13" x14ac:dyDescent="0.25">
      <c r="A118" s="253" t="s">
        <v>1086</v>
      </c>
    </row>
    <row r="119" spans="1:4" ht="32.75" customHeight="1" x14ac:dyDescent="0.25">
      <c r="A119" s="23" t="s">
        <v>1100</v>
      </c>
    </row>
    <row r="120" spans="1:4" x14ac:dyDescent="0.25">
      <c r="A120" s="23"/>
    </row>
    <row r="121" spans="1:4" ht="13" x14ac:dyDescent="0.25">
      <c r="A121" s="253" t="s">
        <v>1087</v>
      </c>
    </row>
    <row r="122" spans="1:4" ht="12" customHeight="1" x14ac:dyDescent="0.25">
      <c r="A122" s="23" t="s">
        <v>465</v>
      </c>
    </row>
    <row r="123" spans="1:4" ht="3" hidden="1" customHeight="1" x14ac:dyDescent="0.25">
      <c r="A123" s="23"/>
    </row>
    <row r="124" spans="1:4" x14ac:dyDescent="0.25">
      <c r="A124" s="23" t="s">
        <v>1345</v>
      </c>
    </row>
    <row r="125" spans="1:4" ht="25" x14ac:dyDescent="0.25">
      <c r="A125" s="23" t="s">
        <v>1346</v>
      </c>
    </row>
    <row r="126" spans="1:4" x14ac:dyDescent="0.25">
      <c r="A126" s="23" t="s">
        <v>1347</v>
      </c>
    </row>
    <row r="127" spans="1:4" ht="25" x14ac:dyDescent="0.25">
      <c r="A127" s="23" t="s">
        <v>466</v>
      </c>
    </row>
    <row r="128" spans="1:4" ht="37.5" x14ac:dyDescent="0.25">
      <c r="A128" s="23" t="s">
        <v>1348</v>
      </c>
    </row>
    <row r="129" spans="1:1" ht="33.75" customHeight="1" x14ac:dyDescent="0.25">
      <c r="A129" s="23" t="s">
        <v>1352</v>
      </c>
    </row>
    <row r="130" spans="1:1" ht="12.75" customHeight="1" x14ac:dyDescent="0.25">
      <c r="A130" s="25" t="s">
        <v>459</v>
      </c>
    </row>
    <row r="131" spans="1:1" ht="15.75" customHeight="1" x14ac:dyDescent="0.25">
      <c r="A131" s="23" t="s">
        <v>1353</v>
      </c>
    </row>
    <row r="132" spans="1:1" ht="12.75" customHeight="1" x14ac:dyDescent="0.25">
      <c r="A132" s="23"/>
    </row>
    <row r="133" spans="1:1" ht="13" x14ac:dyDescent="0.25">
      <c r="A133" s="253" t="s">
        <v>1088</v>
      </c>
    </row>
    <row r="134" spans="1:1" ht="93.75" customHeight="1" x14ac:dyDescent="0.25">
      <c r="A134" s="23" t="s">
        <v>1434</v>
      </c>
    </row>
    <row r="135" spans="1:1" ht="12.75" customHeight="1" x14ac:dyDescent="0.25"/>
    <row r="136" spans="1:1" ht="13" x14ac:dyDescent="0.25">
      <c r="A136" s="253" t="s">
        <v>1089</v>
      </c>
    </row>
    <row r="137" spans="1:1" ht="153.65" customHeight="1" x14ac:dyDescent="0.25">
      <c r="A137" s="212" t="s">
        <v>1102</v>
      </c>
    </row>
    <row r="139" spans="1:1" ht="77.400000000000006" customHeight="1" x14ac:dyDescent="0.25">
      <c r="A139" s="19" t="s">
        <v>1344</v>
      </c>
    </row>
    <row r="144" spans="1:1" x14ac:dyDescent="0.25">
      <c r="A144" s="24"/>
    </row>
  </sheetData>
  <sheetProtection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zoomScaleNormal="100" workbookViewId="0">
      <selection activeCell="F6" sqref="F6"/>
    </sheetView>
  </sheetViews>
  <sheetFormatPr defaultColWidth="9.08984375" defaultRowHeight="15.5" x14ac:dyDescent="0.25"/>
  <cols>
    <col min="1" max="1" width="18.453125" style="134" customWidth="1"/>
    <col min="2" max="2" width="37" style="134" customWidth="1"/>
    <col min="3" max="3" width="37.6328125" style="134" customWidth="1"/>
    <col min="4" max="4" width="10.36328125" style="132" customWidth="1"/>
    <col min="5" max="5" width="37.6328125" style="132" customWidth="1"/>
    <col min="6" max="6" width="36.453125" style="132" customWidth="1"/>
    <col min="7" max="7" width="19.36328125" style="132" bestFit="1" customWidth="1"/>
    <col min="8" max="8" width="3.36328125" style="132" customWidth="1"/>
    <col min="9" max="13" width="9.08984375" style="132"/>
    <col min="14" max="14" width="38.54296875" style="132" hidden="1" customWidth="1"/>
    <col min="15" max="16" width="9.08984375" style="132" hidden="1" customWidth="1"/>
    <col min="17" max="17" width="9.08984375" style="132" customWidth="1"/>
    <col min="18" max="16384" width="9.08984375" style="132"/>
  </cols>
  <sheetData>
    <row r="1" spans="1:16" ht="37.5" customHeight="1" x14ac:dyDescent="0.25">
      <c r="A1" s="387" t="str">
        <f>Spolu!C3&amp;", "&amp;Spolu!C6</f>
        <v>Slovenský stolnotenisový zväz, Černockého 6, Bratislava, 831 53</v>
      </c>
      <c r="B1" s="387"/>
      <c r="C1" s="387"/>
      <c r="N1" s="132" t="str">
        <f>O1&amp;" - "&amp;P1</f>
        <v>a - príspevok uznaným športom</v>
      </c>
      <c r="O1" s="132" t="s">
        <v>200</v>
      </c>
      <c r="P1" s="132" t="str">
        <f>Spolu!B17</f>
        <v>príspevok uznaným športom</v>
      </c>
    </row>
    <row r="2" spans="1:16" x14ac:dyDescent="0.25">
      <c r="N2" s="132" t="str">
        <f t="shared" ref="N2:N19" si="0">O2&amp;" - "&amp;P2</f>
        <v>b - príspevok Slovenskému olympijskému a športovému výboru</v>
      </c>
      <c r="O2" s="132" t="s">
        <v>201</v>
      </c>
      <c r="P2" s="132" t="str">
        <f>Spolu!B18</f>
        <v>príspevok Slovenskému olympijskému a športovému výboru</v>
      </c>
    </row>
    <row r="3" spans="1:16" x14ac:dyDescent="0.25">
      <c r="E3" s="388" t="s">
        <v>745</v>
      </c>
      <c r="F3" s="389"/>
      <c r="N3" s="132" t="str">
        <f t="shared" si="0"/>
        <v>c - príspevok Slovenskému paralympijskému výboru</v>
      </c>
      <c r="O3" s="132" t="s">
        <v>202</v>
      </c>
      <c r="P3" s="132" t="str">
        <f>Spolu!B19</f>
        <v>príspevok Slovenskému paralympijskému výboru</v>
      </c>
    </row>
    <row r="4" spans="1:16" ht="45.75" customHeight="1" x14ac:dyDescent="0.25">
      <c r="E4" s="389"/>
      <c r="F4" s="389"/>
      <c r="N4" s="132" t="str">
        <f t="shared" si="0"/>
        <v>d - príspevok športovcom top tímu</v>
      </c>
      <c r="O4" s="132" t="s">
        <v>203</v>
      </c>
      <c r="P4" s="132" t="str">
        <f>Spolu!B20</f>
        <v>príspevok športovcom top tímu</v>
      </c>
    </row>
    <row r="5" spans="1:16" ht="30.75" customHeight="1" x14ac:dyDescent="0.25">
      <c r="C5" s="270" t="s">
        <v>1639</v>
      </c>
      <c r="N5" s="132" t="str">
        <f t="shared" si="0"/>
        <v>e - organizácia významnej súťaže alebo účasť na významnej súťaži podľa § 3 písm. h) vrátane prípravy na túto súťaž</v>
      </c>
      <c r="O5" s="132" t="s">
        <v>204</v>
      </c>
      <c r="P5" s="132" t="str">
        <f>Spolu!B21</f>
        <v>organizácia významnej súťaže alebo účasť na významnej súťaži podľa § 3 písm. h) vrátane prípravy na túto súťaž</v>
      </c>
    </row>
    <row r="6" spans="1:16" ht="31" x14ac:dyDescent="0.25">
      <c r="C6" s="133" t="s">
        <v>1642</v>
      </c>
      <c r="E6" s="135" t="s">
        <v>736</v>
      </c>
      <c r="F6" s="144"/>
      <c r="N6" s="132" t="str">
        <f t="shared" si="0"/>
        <v>f - plnenie úloh verejného záujmu v športe</v>
      </c>
      <c r="O6" s="132" t="s">
        <v>205</v>
      </c>
      <c r="P6" s="132" t="str">
        <f>Spolu!B22</f>
        <v>plnenie úloh verejného záujmu v športe</v>
      </c>
    </row>
    <row r="7" spans="1:16" x14ac:dyDescent="0.25">
      <c r="C7" s="133" t="s">
        <v>1643</v>
      </c>
      <c r="E7" s="135" t="s">
        <v>740</v>
      </c>
      <c r="F7" s="145"/>
      <c r="N7" s="132" t="str">
        <f t="shared" si="0"/>
        <v>g - rozvoj športov, ktoré nie sú uznanými podľa zákona č. 440/2015 Z. z.</v>
      </c>
      <c r="O7" s="132" t="s">
        <v>206</v>
      </c>
      <c r="P7" s="132" t="str">
        <f>Spolu!B23</f>
        <v>rozvoj športov, ktoré nie sú uznanými podľa zákona č. 440/2015 Z. z.</v>
      </c>
    </row>
    <row r="8" spans="1:16" x14ac:dyDescent="0.25">
      <c r="C8" s="133" t="s">
        <v>1644</v>
      </c>
      <c r="E8" s="135" t="s">
        <v>737</v>
      </c>
      <c r="F8" s="146"/>
      <c r="N8" s="132" t="str">
        <f t="shared" si="0"/>
        <v>h - podpora a rozvoj turistických a cykloturistických trás</v>
      </c>
      <c r="O8" s="132" t="s">
        <v>207</v>
      </c>
      <c r="P8" s="132" t="str">
        <f>Spolu!B24</f>
        <v>podpora a rozvoj turistických a cykloturistických trás</v>
      </c>
    </row>
    <row r="9" spans="1:16" x14ac:dyDescent="0.25">
      <c r="C9" s="271"/>
      <c r="E9" s="135" t="s">
        <v>738</v>
      </c>
      <c r="F9" s="146"/>
      <c r="N9" s="132" t="str">
        <f t="shared" si="0"/>
        <v>i - finančné odmeny športovcom a trénerom mládeže za dosiahnuté výsledky</v>
      </c>
      <c r="O9" s="132" t="s">
        <v>208</v>
      </c>
      <c r="P9" s="132" t="str">
        <f>Spolu!B25</f>
        <v>finančné odmeny športovcom a trénerom mládeže za dosiahnuté výsledky</v>
      </c>
    </row>
    <row r="10" spans="1:16" x14ac:dyDescent="0.25">
      <c r="E10" s="135" t="s">
        <v>739</v>
      </c>
      <c r="F10" s="144"/>
      <c r="N10" s="132" t="str">
        <f t="shared" si="0"/>
        <v>j - projekty školského športu, univerzitného športu a športu pre všetkých</v>
      </c>
      <c r="O10" s="132" t="s">
        <v>209</v>
      </c>
      <c r="P10" s="132" t="str">
        <f>Spolu!B26</f>
        <v>projekty školského športu, univerzitného športu a športu pre všetkých</v>
      </c>
    </row>
    <row r="11" spans="1:16" x14ac:dyDescent="0.25">
      <c r="N11" s="132" t="str">
        <f t="shared" si="0"/>
        <v>k - výstavba, modernizácia a rekonštrukcia športovej infraštruktúry národného významu</v>
      </c>
      <c r="O11" s="132" t="s">
        <v>210</v>
      </c>
      <c r="P11" s="132" t="str">
        <f>Spolu!B27</f>
        <v>výstavba, modernizácia a rekonštrukcia športovej infraštruktúry národného významu</v>
      </c>
    </row>
    <row r="12" spans="1:16" ht="54.75" customHeight="1" x14ac:dyDescent="0.35">
      <c r="A12" s="390" t="s">
        <v>731</v>
      </c>
      <c r="B12" s="390"/>
      <c r="C12" s="390"/>
      <c r="D12" s="133"/>
      <c r="E12" s="133"/>
      <c r="F12" s="190" t="s">
        <v>1645</v>
      </c>
      <c r="G12" s="133"/>
      <c r="N12" s="132" t="str">
        <f t="shared" si="0"/>
        <v>l - podpora zdravotne postihnutých športovcov</v>
      </c>
      <c r="O12" s="132" t="s">
        <v>211</v>
      </c>
      <c r="P12" s="132" t="str">
        <f>Spolu!B28</f>
        <v>podpora zdravotne postihnutých športovcov</v>
      </c>
    </row>
    <row r="13" spans="1:16" ht="55.25" customHeight="1" x14ac:dyDescent="0.25">
      <c r="A13" s="391"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391"/>
      <c r="C13" s="391"/>
      <c r="F13" s="190" t="s">
        <v>1646</v>
      </c>
      <c r="N13" s="132" t="str">
        <f t="shared" si="0"/>
        <v>m - Organizácia tradičných športových podujatí</v>
      </c>
      <c r="O13" s="132" t="s">
        <v>212</v>
      </c>
      <c r="P13" s="132" t="str">
        <f>Spolu!B29</f>
        <v>Organizácia tradičných športových podujatí</v>
      </c>
    </row>
    <row r="14" spans="1:16" ht="34.25" customHeight="1" x14ac:dyDescent="0.25">
      <c r="A14" s="134" t="s">
        <v>732</v>
      </c>
      <c r="B14" s="392" t="s">
        <v>1307</v>
      </c>
      <c r="C14" s="393"/>
      <c r="F14" s="190" t="s">
        <v>1647</v>
      </c>
      <c r="N14" s="132" t="str">
        <f t="shared" si="0"/>
        <v xml:space="preserve">n - </v>
      </c>
      <c r="O14" s="132" t="s">
        <v>213</v>
      </c>
    </row>
    <row r="15" spans="1:16" ht="34.25" customHeight="1" x14ac:dyDescent="0.25">
      <c r="A15" s="134" t="s">
        <v>733</v>
      </c>
      <c r="B15" s="392"/>
      <c r="C15" s="393"/>
      <c r="F15" s="395"/>
      <c r="N15" s="132" t="str">
        <f t="shared" si="0"/>
        <v xml:space="preserve">o - </v>
      </c>
      <c r="O15" s="132" t="s">
        <v>214</v>
      </c>
    </row>
    <row r="16" spans="1:16" x14ac:dyDescent="0.25">
      <c r="A16" s="134" t="s">
        <v>734</v>
      </c>
      <c r="B16" s="137">
        <f>F8</f>
        <v>0</v>
      </c>
      <c r="C16" s="132"/>
      <c r="F16" s="395"/>
      <c r="N16" s="132" t="str">
        <f t="shared" si="0"/>
        <v xml:space="preserve">p - </v>
      </c>
      <c r="O16" s="132" t="s">
        <v>215</v>
      </c>
    </row>
    <row r="17" spans="1:16" ht="32.15" customHeight="1" x14ac:dyDescent="0.25">
      <c r="A17" s="134" t="s">
        <v>735</v>
      </c>
      <c r="B17" s="137">
        <f>F9</f>
        <v>0</v>
      </c>
      <c r="C17" s="132"/>
      <c r="F17" s="395"/>
      <c r="N17" s="132" t="str">
        <f t="shared" si="0"/>
        <v xml:space="preserve">q - </v>
      </c>
      <c r="O17" s="132" t="s">
        <v>216</v>
      </c>
    </row>
    <row r="18" spans="1:16" ht="16" thickBot="1" x14ac:dyDescent="0.3">
      <c r="B18" s="188" t="s">
        <v>852</v>
      </c>
      <c r="C18" s="189">
        <v>31</v>
      </c>
      <c r="N18" s="132" t="str">
        <f t="shared" si="0"/>
        <v xml:space="preserve">r - </v>
      </c>
      <c r="O18" s="132" t="s">
        <v>217</v>
      </c>
    </row>
    <row r="19" spans="1:16" x14ac:dyDescent="0.25">
      <c r="B19" s="188" t="s">
        <v>851</v>
      </c>
      <c r="C19" s="137" t="str">
        <f>Spolu!C4</f>
        <v>30806836</v>
      </c>
      <c r="F19" s="140" t="s">
        <v>744</v>
      </c>
      <c r="G19" s="202"/>
      <c r="H19" s="141"/>
      <c r="N19" s="132" t="str">
        <f t="shared" si="0"/>
        <v xml:space="preserve"> - </v>
      </c>
    </row>
    <row r="20" spans="1:16" x14ac:dyDescent="0.25">
      <c r="A20" s="134" t="s">
        <v>698</v>
      </c>
      <c r="B20" s="138">
        <f>F6</f>
        <v>0</v>
      </c>
      <c r="C20" s="132"/>
      <c r="F20" s="142" t="s">
        <v>1103</v>
      </c>
      <c r="G20" s="287">
        <v>421947749445</v>
      </c>
      <c r="H20" s="143"/>
    </row>
    <row r="21" spans="1:16" x14ac:dyDescent="0.25">
      <c r="B21" s="132"/>
      <c r="C21" s="132"/>
      <c r="F21" s="142" t="s">
        <v>875</v>
      </c>
      <c r="G21" s="287">
        <v>421947749446</v>
      </c>
      <c r="H21" s="143"/>
      <c r="N21" s="132" t="str">
        <f>O21&amp;" - "&amp;P21</f>
        <v>026 01 - Šport pre všetkých, školský a univerzitný šport</v>
      </c>
      <c r="O21" s="132" t="s">
        <v>7</v>
      </c>
      <c r="P21" s="132" t="s">
        <v>845</v>
      </c>
    </row>
    <row r="22" spans="1:16" x14ac:dyDescent="0.25">
      <c r="A22" s="132"/>
      <c r="B22" s="132"/>
      <c r="F22" s="142" t="s">
        <v>2513</v>
      </c>
      <c r="G22" s="287">
        <v>421947749717</v>
      </c>
      <c r="H22" s="143"/>
      <c r="N22" s="132" t="str">
        <f>O22&amp;" - "&amp;P22</f>
        <v>026 02 - Uznané športy</v>
      </c>
      <c r="O22" s="132" t="s">
        <v>6</v>
      </c>
      <c r="P22" s="132" t="s">
        <v>196</v>
      </c>
    </row>
    <row r="23" spans="1:16" ht="80.400000000000006" customHeight="1" thickBot="1" x14ac:dyDescent="0.3">
      <c r="B23" s="206"/>
      <c r="C23" s="201"/>
      <c r="E23" s="133"/>
      <c r="F23" s="203"/>
      <c r="G23" s="204"/>
      <c r="H23" s="205"/>
      <c r="N23" s="132" t="str">
        <f>O23&amp;" - "&amp;P23</f>
        <v>026 03 - Národné športové projekty</v>
      </c>
      <c r="O23" s="132" t="s">
        <v>10</v>
      </c>
      <c r="P23" s="132" t="s">
        <v>197</v>
      </c>
    </row>
    <row r="24" spans="1:16" ht="39.75" customHeight="1" x14ac:dyDescent="0.25">
      <c r="A24" s="257"/>
      <c r="B24" s="394" t="s">
        <v>747</v>
      </c>
      <c r="C24" s="394"/>
      <c r="N24" s="132" t="str">
        <f>O24&amp;" - "&amp;P24</f>
        <v>026 04 - Športová infraštruktúra</v>
      </c>
      <c r="O24" s="132" t="s">
        <v>9</v>
      </c>
      <c r="P24" s="132" t="s">
        <v>198</v>
      </c>
    </row>
    <row r="25" spans="1:16" x14ac:dyDescent="0.25">
      <c r="N25" s="132" t="str">
        <f>O25&amp;" - "&amp;P25</f>
        <v>026 05 - Prierezové činnosti v športe</v>
      </c>
      <c r="O25" s="132" t="s">
        <v>12</v>
      </c>
      <c r="P25" s="132" t="s">
        <v>691</v>
      </c>
    </row>
    <row r="27" spans="1:16" x14ac:dyDescent="0.25">
      <c r="N27" s="132" t="s">
        <v>2190</v>
      </c>
    </row>
    <row r="28" spans="1:16" x14ac:dyDescent="0.25">
      <c r="N28" s="132" t="s">
        <v>2191</v>
      </c>
    </row>
    <row r="29" spans="1:16" x14ac:dyDescent="0.25">
      <c r="N29" s="132" t="s">
        <v>2192</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D33" sqref="D33"/>
    </sheetView>
  </sheetViews>
  <sheetFormatPr defaultColWidth="11.453125" defaultRowHeight="12.5" x14ac:dyDescent="0.25"/>
  <cols>
    <col min="1" max="1" width="20.08984375" style="20" customWidth="1"/>
    <col min="2" max="2" width="41.453125" style="20" customWidth="1"/>
    <col min="3" max="16384" width="11.453125" style="20"/>
  </cols>
  <sheetData>
    <row r="1" spans="1:2" s="60" customFormat="1" ht="15.5" x14ac:dyDescent="0.25">
      <c r="A1" s="60" t="s">
        <v>636</v>
      </c>
    </row>
    <row r="2" spans="1:2" ht="30" customHeight="1" x14ac:dyDescent="0.25">
      <c r="A2" s="396" t="s">
        <v>637</v>
      </c>
      <c r="B2" s="396"/>
    </row>
    <row r="3" spans="1:2" ht="13" x14ac:dyDescent="0.25">
      <c r="A3" s="61" t="s">
        <v>638</v>
      </c>
      <c r="B3" s="61" t="s">
        <v>639</v>
      </c>
    </row>
    <row r="4" spans="1:2" x14ac:dyDescent="0.25">
      <c r="A4" s="62" t="s">
        <v>640</v>
      </c>
      <c r="B4" s="62" t="s">
        <v>641</v>
      </c>
    </row>
    <row r="5" spans="1:2" x14ac:dyDescent="0.25">
      <c r="A5" s="62" t="s">
        <v>642</v>
      </c>
      <c r="B5" s="62" t="s">
        <v>643</v>
      </c>
    </row>
    <row r="6" spans="1:2" x14ac:dyDescent="0.25">
      <c r="A6" s="62" t="s">
        <v>644</v>
      </c>
      <c r="B6" s="62" t="s">
        <v>645</v>
      </c>
    </row>
    <row r="7" spans="1:2" x14ac:dyDescent="0.25">
      <c r="A7" s="62" t="s">
        <v>646</v>
      </c>
      <c r="B7" s="62" t="s">
        <v>647</v>
      </c>
    </row>
    <row r="8" spans="1:2" x14ac:dyDescent="0.25">
      <c r="A8" s="62" t="s">
        <v>648</v>
      </c>
      <c r="B8" s="62" t="s">
        <v>649</v>
      </c>
    </row>
    <row r="9" spans="1:2" x14ac:dyDescent="0.25">
      <c r="A9" s="62" t="s">
        <v>650</v>
      </c>
      <c r="B9" s="62" t="s">
        <v>651</v>
      </c>
    </row>
    <row r="10" spans="1:2" x14ac:dyDescent="0.25">
      <c r="A10" s="62" t="s">
        <v>652</v>
      </c>
      <c r="B10" s="62" t="s">
        <v>653</v>
      </c>
    </row>
    <row r="11" spans="1:2" x14ac:dyDescent="0.25">
      <c r="A11" s="62" t="s">
        <v>654</v>
      </c>
      <c r="B11" s="62" t="s">
        <v>655</v>
      </c>
    </row>
    <row r="12" spans="1:2" x14ac:dyDescent="0.25">
      <c r="A12" s="62" t="s">
        <v>656</v>
      </c>
      <c r="B12" s="62" t="s">
        <v>657</v>
      </c>
    </row>
    <row r="13" spans="1:2" x14ac:dyDescent="0.25">
      <c r="A13" s="62" t="s">
        <v>658</v>
      </c>
      <c r="B13" s="62" t="s">
        <v>659</v>
      </c>
    </row>
    <row r="14" spans="1:2" x14ac:dyDescent="0.25">
      <c r="A14" s="62" t="s">
        <v>660</v>
      </c>
      <c r="B14" s="62" t="s">
        <v>661</v>
      </c>
    </row>
    <row r="15" spans="1:2" x14ac:dyDescent="0.25">
      <c r="A15" s="62" t="s">
        <v>662</v>
      </c>
      <c r="B15" s="62" t="s">
        <v>663</v>
      </c>
    </row>
    <row r="16" spans="1:2" x14ac:dyDescent="0.25">
      <c r="A16" s="62" t="s">
        <v>664</v>
      </c>
      <c r="B16" s="62" t="s">
        <v>665</v>
      </c>
    </row>
    <row r="17" spans="1:2" x14ac:dyDescent="0.25">
      <c r="A17" s="62" t="s">
        <v>666</v>
      </c>
      <c r="B17" s="62" t="s">
        <v>667</v>
      </c>
    </row>
    <row r="18" spans="1:2" x14ac:dyDescent="0.25">
      <c r="A18" s="62" t="s">
        <v>668</v>
      </c>
      <c r="B18" s="62" t="s">
        <v>669</v>
      </c>
    </row>
    <row r="19" spans="1:2" x14ac:dyDescent="0.25">
      <c r="A19" s="62" t="s">
        <v>670</v>
      </c>
      <c r="B19" s="62" t="s">
        <v>671</v>
      </c>
    </row>
    <row r="20" spans="1:2" x14ac:dyDescent="0.25">
      <c r="A20" s="62" t="s">
        <v>672</v>
      </c>
      <c r="B20" s="62" t="s">
        <v>673</v>
      </c>
    </row>
    <row r="21" spans="1:2" x14ac:dyDescent="0.25">
      <c r="A21" s="62" t="s">
        <v>674</v>
      </c>
      <c r="B21" s="62" t="s">
        <v>675</v>
      </c>
    </row>
    <row r="22" spans="1:2" x14ac:dyDescent="0.25">
      <c r="A22" s="63" t="s">
        <v>5717</v>
      </c>
      <c r="B22" s="63" t="s">
        <v>5725</v>
      </c>
    </row>
    <row r="23" spans="1:2" x14ac:dyDescent="0.25">
      <c r="A23" s="63" t="s">
        <v>3839</v>
      </c>
      <c r="B23" s="63" t="s">
        <v>5708</v>
      </c>
    </row>
    <row r="24" spans="1:2" x14ac:dyDescent="0.25">
      <c r="A24" s="63" t="s">
        <v>5707</v>
      </c>
      <c r="B24" s="63" t="s">
        <v>5709</v>
      </c>
    </row>
    <row r="25" spans="1:2" x14ac:dyDescent="0.25">
      <c r="A25" s="63" t="s">
        <v>5718</v>
      </c>
      <c r="B25" s="63" t="s">
        <v>5726</v>
      </c>
    </row>
    <row r="26" spans="1:2" x14ac:dyDescent="0.25">
      <c r="A26" s="63" t="s">
        <v>5714</v>
      </c>
      <c r="B26" s="63" t="s">
        <v>5723</v>
      </c>
    </row>
    <row r="27" spans="1:2" x14ac:dyDescent="0.25">
      <c r="A27" s="63" t="s">
        <v>5710</v>
      </c>
      <c r="B27" s="63" t="s">
        <v>5711</v>
      </c>
    </row>
    <row r="28" spans="1:2" x14ac:dyDescent="0.25">
      <c r="A28" s="63" t="s">
        <v>5720</v>
      </c>
      <c r="B28" s="63" t="s">
        <v>5727</v>
      </c>
    </row>
    <row r="29" spans="1:2" x14ac:dyDescent="0.25">
      <c r="A29" s="63" t="s">
        <v>5716</v>
      </c>
      <c r="B29" s="63" t="s">
        <v>5724</v>
      </c>
    </row>
    <row r="30" spans="1:2" x14ac:dyDescent="0.25">
      <c r="A30" s="63" t="s">
        <v>5715</v>
      </c>
      <c r="B30" s="63" t="s">
        <v>2746</v>
      </c>
    </row>
    <row r="31" spans="1:2" x14ac:dyDescent="0.25">
      <c r="A31" s="63" t="s">
        <v>5712</v>
      </c>
      <c r="B31" s="63" t="s">
        <v>5721</v>
      </c>
    </row>
    <row r="32" spans="1:2" x14ac:dyDescent="0.25">
      <c r="A32" s="63" t="s">
        <v>5713</v>
      </c>
      <c r="B32" s="63" t="s">
        <v>5722</v>
      </c>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sortState xmlns:xlrd2="http://schemas.microsoft.com/office/spreadsheetml/2017/richdata2" ref="A22:B32">
    <sortCondition ref="A22:A32"/>
  </sortState>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zoomScaleNormal="100" workbookViewId="0">
      <pane ySplit="7" topLeftCell="A8" activePane="bottomLeft" state="frozen"/>
      <selection pane="bottomLeft" activeCell="A4" sqref="A4"/>
    </sheetView>
  </sheetViews>
  <sheetFormatPr defaultColWidth="11.453125" defaultRowHeight="10" x14ac:dyDescent="0.2"/>
  <cols>
    <col min="1" max="1" width="26.6328125" style="35" customWidth="1"/>
    <col min="2" max="2" width="10.90625" style="35" bestFit="1" customWidth="1"/>
    <col min="3" max="3" width="12" style="35" bestFit="1" customWidth="1"/>
    <col min="4" max="4" width="9.6328125" style="35" customWidth="1"/>
    <col min="5" max="5" width="33" style="35" customWidth="1"/>
    <col min="6" max="6" width="9.54296875" style="35" bestFit="1" customWidth="1"/>
    <col min="7" max="7" width="23.90625" style="35" customWidth="1"/>
    <col min="8" max="8" width="11.6328125" style="36" customWidth="1"/>
    <col min="9" max="9" width="7.90625" style="54" bestFit="1" customWidth="1"/>
    <col min="10" max="10" width="5.36328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8" t="s">
        <v>473</v>
      </c>
      <c r="B1" s="338"/>
      <c r="C1" s="338"/>
      <c r="D1" s="338"/>
      <c r="E1" s="338"/>
      <c r="F1" s="338"/>
      <c r="G1" s="338"/>
      <c r="H1" s="338"/>
      <c r="I1" s="52"/>
      <c r="J1" s="37"/>
    </row>
    <row r="2" spans="1:11" ht="15.5" x14ac:dyDescent="0.35">
      <c r="A2" s="344" t="s">
        <v>1325</v>
      </c>
      <c r="B2" s="344"/>
      <c r="C2" s="344"/>
      <c r="D2" s="344"/>
      <c r="E2" s="344"/>
      <c r="F2" s="344"/>
      <c r="G2" s="344"/>
      <c r="H2" s="342" t="str">
        <f>+Doklady!I100</f>
        <v>V2</v>
      </c>
      <c r="I2" s="342"/>
    </row>
    <row r="3" spans="1:11" ht="14" x14ac:dyDescent="0.3">
      <c r="A3" s="40"/>
      <c r="B3" s="40"/>
      <c r="C3" s="40"/>
      <c r="D3" s="40"/>
      <c r="E3" s="40"/>
      <c r="F3" s="40"/>
      <c r="G3" s="40"/>
      <c r="H3" s="343">
        <f>+Doklady!I101</f>
        <v>45684</v>
      </c>
      <c r="I3" s="343"/>
    </row>
    <row r="4" spans="1:11" ht="15.75" customHeight="1" x14ac:dyDescent="0.3">
      <c r="A4" s="41" t="s">
        <v>445</v>
      </c>
      <c r="B4" s="339" t="s">
        <v>474</v>
      </c>
      <c r="C4" s="340"/>
      <c r="D4" s="340"/>
      <c r="E4" s="341"/>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454</v>
      </c>
      <c r="B7" s="10" t="s">
        <v>447</v>
      </c>
      <c r="C7" s="10" t="s">
        <v>448</v>
      </c>
      <c r="D7" s="10" t="s">
        <v>449</v>
      </c>
      <c r="E7" s="10" t="s">
        <v>452</v>
      </c>
      <c r="F7" s="10" t="s">
        <v>840</v>
      </c>
      <c r="G7" s="10" t="s">
        <v>450</v>
      </c>
      <c r="H7" s="11" t="s">
        <v>453</v>
      </c>
      <c r="I7" s="58" t="s">
        <v>432</v>
      </c>
      <c r="J7" s="44"/>
    </row>
    <row r="8" spans="1:11" ht="73.5" x14ac:dyDescent="0.25">
      <c r="A8" s="46" t="s">
        <v>628</v>
      </c>
      <c r="B8" s="147"/>
      <c r="C8" s="147"/>
      <c r="D8" s="48">
        <v>45414</v>
      </c>
      <c r="E8" s="148" t="s">
        <v>1354</v>
      </c>
      <c r="F8" s="148"/>
      <c r="G8" s="148"/>
      <c r="H8" s="149"/>
      <c r="I8" s="150"/>
      <c r="J8" s="44"/>
    </row>
    <row r="9" spans="1:11" ht="40" x14ac:dyDescent="0.25">
      <c r="A9" s="46" t="s">
        <v>628</v>
      </c>
      <c r="B9" s="47" t="s">
        <v>1355</v>
      </c>
      <c r="C9" s="47" t="s">
        <v>475</v>
      </c>
      <c r="D9" s="48">
        <v>45415</v>
      </c>
      <c r="E9" s="46" t="s">
        <v>476</v>
      </c>
      <c r="F9" s="46"/>
      <c r="G9" s="46" t="s">
        <v>477</v>
      </c>
      <c r="H9" s="49">
        <v>400</v>
      </c>
      <c r="I9" s="55">
        <v>3</v>
      </c>
      <c r="J9" s="44"/>
    </row>
    <row r="10" spans="1:11" ht="12.5" x14ac:dyDescent="0.25">
      <c r="A10" s="46" t="s">
        <v>628</v>
      </c>
      <c r="B10" s="47" t="s">
        <v>1356</v>
      </c>
      <c r="C10" s="47" t="s">
        <v>478</v>
      </c>
      <c r="D10" s="48">
        <v>45416</v>
      </c>
      <c r="E10" s="46" t="s">
        <v>479</v>
      </c>
      <c r="F10" s="46"/>
      <c r="G10" s="46" t="s">
        <v>480</v>
      </c>
      <c r="H10" s="49"/>
      <c r="I10" s="55">
        <v>3</v>
      </c>
      <c r="J10" s="44"/>
    </row>
    <row r="11" spans="1:11" ht="12.5" x14ac:dyDescent="0.25">
      <c r="A11" s="46" t="s">
        <v>628</v>
      </c>
      <c r="B11" s="47" t="s">
        <v>1357</v>
      </c>
      <c r="C11" s="47" t="s">
        <v>481</v>
      </c>
      <c r="D11" s="48">
        <v>45417</v>
      </c>
      <c r="E11" s="46" t="s">
        <v>482</v>
      </c>
      <c r="F11" s="46"/>
      <c r="G11" s="46" t="s">
        <v>483</v>
      </c>
      <c r="H11" s="49">
        <v>100</v>
      </c>
      <c r="I11" s="55">
        <v>3</v>
      </c>
      <c r="J11" s="44"/>
    </row>
    <row r="12" spans="1:11" ht="12.5" x14ac:dyDescent="0.25">
      <c r="A12" s="46" t="s">
        <v>628</v>
      </c>
      <c r="B12" s="47" t="s">
        <v>1358</v>
      </c>
      <c r="C12" s="47" t="s">
        <v>484</v>
      </c>
      <c r="D12" s="48">
        <v>45418</v>
      </c>
      <c r="E12" s="46" t="s">
        <v>485</v>
      </c>
      <c r="F12" s="46"/>
      <c r="G12" s="46" t="s">
        <v>486</v>
      </c>
      <c r="H12" s="49">
        <v>50</v>
      </c>
      <c r="I12" s="55">
        <v>3</v>
      </c>
      <c r="J12" s="44"/>
    </row>
    <row r="13" spans="1:11" ht="12.5" x14ac:dyDescent="0.25">
      <c r="A13" s="46" t="s">
        <v>628</v>
      </c>
      <c r="B13" s="47" t="s">
        <v>1359</v>
      </c>
      <c r="C13" s="47" t="s">
        <v>487</v>
      </c>
      <c r="D13" s="48">
        <v>45419</v>
      </c>
      <c r="E13" s="46" t="s">
        <v>488</v>
      </c>
      <c r="F13" s="46"/>
      <c r="G13" s="46" t="s">
        <v>489</v>
      </c>
      <c r="H13" s="49">
        <v>200</v>
      </c>
      <c r="I13" s="55">
        <v>3</v>
      </c>
      <c r="J13" s="44"/>
    </row>
    <row r="14" spans="1:11" ht="12.5" x14ac:dyDescent="0.25">
      <c r="A14" s="46" t="s">
        <v>628</v>
      </c>
      <c r="B14" s="47" t="s">
        <v>1360</v>
      </c>
      <c r="C14" s="47" t="s">
        <v>490</v>
      </c>
      <c r="D14" s="48">
        <v>45420</v>
      </c>
      <c r="E14" s="46" t="s">
        <v>491</v>
      </c>
      <c r="F14" s="46"/>
      <c r="G14" s="46" t="s">
        <v>492</v>
      </c>
      <c r="H14" s="49"/>
      <c r="I14" s="55">
        <v>3</v>
      </c>
      <c r="J14" s="44"/>
    </row>
    <row r="15" spans="1:11" ht="12.5" x14ac:dyDescent="0.25">
      <c r="A15" s="46" t="s">
        <v>628</v>
      </c>
      <c r="B15" s="47" t="s">
        <v>1361</v>
      </c>
      <c r="C15" s="47" t="s">
        <v>493</v>
      </c>
      <c r="D15" s="48">
        <v>45421</v>
      </c>
      <c r="E15" s="46" t="s">
        <v>494</v>
      </c>
      <c r="F15" s="46"/>
      <c r="G15" s="46" t="s">
        <v>495</v>
      </c>
      <c r="H15" s="49">
        <v>505</v>
      </c>
      <c r="I15" s="55">
        <v>3</v>
      </c>
      <c r="J15" s="44"/>
    </row>
    <row r="16" spans="1:11" ht="126" x14ac:dyDescent="0.25">
      <c r="A16" s="46" t="s">
        <v>628</v>
      </c>
      <c r="B16" s="151"/>
      <c r="C16" s="151"/>
      <c r="D16" s="48">
        <v>45422</v>
      </c>
      <c r="E16" s="152" t="s">
        <v>1362</v>
      </c>
      <c r="F16" s="152"/>
      <c r="G16" s="152"/>
      <c r="H16" s="153"/>
      <c r="I16" s="154"/>
      <c r="J16" s="44"/>
    </row>
    <row r="17" spans="1:18" ht="12.5" x14ac:dyDescent="0.25">
      <c r="A17" s="46" t="s">
        <v>628</v>
      </c>
      <c r="B17" s="47" t="s">
        <v>1363</v>
      </c>
      <c r="C17" s="47" t="s">
        <v>496</v>
      </c>
      <c r="D17" s="48">
        <v>45423</v>
      </c>
      <c r="E17" s="46" t="s">
        <v>497</v>
      </c>
      <c r="F17" s="46"/>
      <c r="G17" s="46" t="s">
        <v>498</v>
      </c>
      <c r="H17" s="49"/>
      <c r="I17" s="55">
        <v>2</v>
      </c>
      <c r="J17" s="44"/>
    </row>
    <row r="18" spans="1:18" ht="20" x14ac:dyDescent="0.25">
      <c r="A18" s="46" t="s">
        <v>628</v>
      </c>
      <c r="B18" s="47" t="s">
        <v>1364</v>
      </c>
      <c r="C18" s="47" t="s">
        <v>921</v>
      </c>
      <c r="D18" s="48">
        <v>45424</v>
      </c>
      <c r="E18" s="46" t="s">
        <v>499</v>
      </c>
      <c r="F18" s="46"/>
      <c r="G18" s="46" t="s">
        <v>500</v>
      </c>
      <c r="H18" s="49"/>
      <c r="I18" s="55">
        <v>2</v>
      </c>
      <c r="J18" s="44"/>
    </row>
    <row r="19" spans="1:18" ht="12.5" x14ac:dyDescent="0.25">
      <c r="A19" s="46" t="s">
        <v>628</v>
      </c>
      <c r="B19" s="47" t="s">
        <v>1365</v>
      </c>
      <c r="C19" s="47" t="s">
        <v>501</v>
      </c>
      <c r="D19" s="48">
        <v>45425</v>
      </c>
      <c r="E19" s="46" t="s">
        <v>502</v>
      </c>
      <c r="F19" s="46"/>
      <c r="G19" s="46" t="s">
        <v>503</v>
      </c>
      <c r="H19" s="49">
        <v>1000</v>
      </c>
      <c r="I19" s="55">
        <v>2</v>
      </c>
      <c r="J19" s="44"/>
    </row>
    <row r="20" spans="1:18" ht="12.5" x14ac:dyDescent="0.25">
      <c r="A20" s="46" t="s">
        <v>628</v>
      </c>
      <c r="B20" s="47" t="s">
        <v>1366</v>
      </c>
      <c r="C20" s="47" t="s">
        <v>504</v>
      </c>
      <c r="D20" s="48">
        <v>45426</v>
      </c>
      <c r="E20" s="46" t="s">
        <v>505</v>
      </c>
      <c r="F20" s="46"/>
      <c r="G20" s="46" t="s">
        <v>506</v>
      </c>
      <c r="H20" s="49">
        <v>300</v>
      </c>
      <c r="I20" s="55">
        <v>2</v>
      </c>
      <c r="J20" s="44"/>
    </row>
    <row r="21" spans="1:18" ht="12.5" x14ac:dyDescent="0.25">
      <c r="A21" s="46" t="s">
        <v>628</v>
      </c>
      <c r="B21" s="47" t="s">
        <v>1367</v>
      </c>
      <c r="C21" s="47" t="s">
        <v>507</v>
      </c>
      <c r="D21" s="48">
        <v>45427</v>
      </c>
      <c r="E21" s="46" t="s">
        <v>508</v>
      </c>
      <c r="F21" s="46"/>
      <c r="G21" s="46" t="s">
        <v>509</v>
      </c>
      <c r="H21" s="49">
        <v>600</v>
      </c>
      <c r="I21" s="55">
        <v>2</v>
      </c>
      <c r="J21" s="44"/>
    </row>
    <row r="22" spans="1:18" ht="20" x14ac:dyDescent="0.25">
      <c r="A22" s="46" t="s">
        <v>628</v>
      </c>
      <c r="B22" s="47" t="s">
        <v>1368</v>
      </c>
      <c r="C22" s="47" t="s">
        <v>510</v>
      </c>
      <c r="D22" s="48">
        <v>45428</v>
      </c>
      <c r="E22" s="46" t="s">
        <v>1369</v>
      </c>
      <c r="F22" s="46"/>
      <c r="G22" s="46" t="s">
        <v>511</v>
      </c>
      <c r="H22" s="49">
        <v>25.9</v>
      </c>
      <c r="I22" s="55">
        <v>2</v>
      </c>
      <c r="J22" s="44"/>
    </row>
    <row r="23" spans="1:18" ht="12.5" x14ac:dyDescent="0.25">
      <c r="A23" s="46" t="s">
        <v>628</v>
      </c>
      <c r="B23" s="47" t="s">
        <v>1370</v>
      </c>
      <c r="C23" s="47" t="s">
        <v>512</v>
      </c>
      <c r="D23" s="48">
        <v>45429</v>
      </c>
      <c r="E23" s="46" t="s">
        <v>513</v>
      </c>
      <c r="F23" s="46"/>
      <c r="G23" s="46" t="s">
        <v>514</v>
      </c>
      <c r="H23" s="49"/>
      <c r="I23" s="55">
        <v>2</v>
      </c>
      <c r="J23" s="44"/>
    </row>
    <row r="24" spans="1:18" ht="12.5" x14ac:dyDescent="0.25">
      <c r="A24" s="46" t="s">
        <v>628</v>
      </c>
      <c r="B24" s="151"/>
      <c r="C24" s="151"/>
      <c r="D24" s="48">
        <v>45430</v>
      </c>
      <c r="E24" s="152" t="s">
        <v>515</v>
      </c>
      <c r="F24" s="152"/>
      <c r="G24" s="152"/>
      <c r="H24" s="153"/>
      <c r="I24" s="154"/>
      <c r="J24" s="44"/>
      <c r="M24" s="44"/>
      <c r="N24" s="44"/>
      <c r="O24" s="44"/>
      <c r="P24" s="44"/>
      <c r="Q24" s="44"/>
      <c r="R24" s="44"/>
    </row>
    <row r="25" spans="1:18" ht="30" x14ac:dyDescent="0.25">
      <c r="A25" s="46" t="s">
        <v>628</v>
      </c>
      <c r="B25" s="47" t="s">
        <v>516</v>
      </c>
      <c r="C25" s="47" t="s">
        <v>516</v>
      </c>
      <c r="D25" s="48">
        <v>45431</v>
      </c>
      <c r="E25" s="46" t="s">
        <v>1371</v>
      </c>
      <c r="F25" s="46"/>
      <c r="G25" s="46" t="s">
        <v>517</v>
      </c>
      <c r="H25" s="49"/>
      <c r="I25" s="55">
        <v>4</v>
      </c>
      <c r="J25" s="44"/>
      <c r="M25" s="44"/>
      <c r="N25" s="44"/>
      <c r="O25" s="44"/>
      <c r="P25" s="44"/>
      <c r="Q25" s="44"/>
      <c r="R25" s="44"/>
    </row>
    <row r="26" spans="1:18" ht="12.5" x14ac:dyDescent="0.25">
      <c r="A26" s="46" t="s">
        <v>628</v>
      </c>
      <c r="B26" s="47" t="s">
        <v>1372</v>
      </c>
      <c r="C26" s="47" t="s">
        <v>518</v>
      </c>
      <c r="D26" s="48">
        <v>45432</v>
      </c>
      <c r="E26" s="46" t="s">
        <v>519</v>
      </c>
      <c r="F26" s="46"/>
      <c r="G26" s="46" t="s">
        <v>520</v>
      </c>
      <c r="H26" s="49">
        <v>124</v>
      </c>
      <c r="I26" s="55">
        <v>2</v>
      </c>
      <c r="J26" s="44"/>
      <c r="M26" s="44"/>
      <c r="N26" s="44"/>
      <c r="O26" s="44"/>
      <c r="P26" s="44"/>
      <c r="Q26" s="44"/>
      <c r="R26" s="44"/>
    </row>
    <row r="27" spans="1:18" ht="12.5" x14ac:dyDescent="0.25">
      <c r="A27" s="46" t="s">
        <v>628</v>
      </c>
      <c r="B27" s="47" t="s">
        <v>1373</v>
      </c>
      <c r="C27" s="47">
        <v>1213275</v>
      </c>
      <c r="D27" s="48">
        <v>45433</v>
      </c>
      <c r="E27" s="46" t="s">
        <v>521</v>
      </c>
      <c r="F27" s="46"/>
      <c r="G27" s="46" t="s">
        <v>522</v>
      </c>
      <c r="H27" s="49">
        <v>19.100000000000001</v>
      </c>
      <c r="I27" s="55">
        <v>2</v>
      </c>
      <c r="J27" s="44"/>
      <c r="O27" s="44"/>
      <c r="P27" s="44"/>
      <c r="Q27" s="44"/>
      <c r="R27" s="44"/>
    </row>
    <row r="28" spans="1:18" ht="12.5" x14ac:dyDescent="0.25">
      <c r="A28" s="46" t="s">
        <v>628</v>
      </c>
      <c r="B28" s="47" t="s">
        <v>1374</v>
      </c>
      <c r="C28" s="47">
        <v>2007006035</v>
      </c>
      <c r="D28" s="48">
        <v>45434</v>
      </c>
      <c r="E28" s="46" t="s">
        <v>974</v>
      </c>
      <c r="F28" s="46"/>
      <c r="G28" s="46" t="s">
        <v>523</v>
      </c>
      <c r="H28" s="49">
        <v>277.74</v>
      </c>
      <c r="I28" s="55">
        <v>4</v>
      </c>
      <c r="J28" s="44"/>
      <c r="O28" s="44"/>
      <c r="P28" s="44"/>
      <c r="Q28" s="44"/>
      <c r="R28" s="44"/>
    </row>
    <row r="29" spans="1:18" ht="12.5" x14ac:dyDescent="0.25">
      <c r="A29" s="46" t="s">
        <v>628</v>
      </c>
      <c r="B29" s="50">
        <v>45627</v>
      </c>
      <c r="C29" s="47" t="s">
        <v>518</v>
      </c>
      <c r="D29" s="48">
        <v>45435</v>
      </c>
      <c r="E29" s="46" t="s">
        <v>1375</v>
      </c>
      <c r="F29" s="46"/>
      <c r="G29" s="46" t="s">
        <v>524</v>
      </c>
      <c r="H29" s="49">
        <v>50</v>
      </c>
      <c r="I29" s="55">
        <v>4</v>
      </c>
      <c r="J29" s="44"/>
      <c r="O29" s="44"/>
      <c r="P29" s="44"/>
      <c r="Q29" s="44"/>
      <c r="R29" s="44"/>
    </row>
    <row r="30" spans="1:18" ht="12.5" x14ac:dyDescent="0.25">
      <c r="A30" s="46" t="s">
        <v>628</v>
      </c>
      <c r="B30" s="47" t="s">
        <v>1376</v>
      </c>
      <c r="C30" s="47" t="s">
        <v>525</v>
      </c>
      <c r="D30" s="48">
        <v>45436</v>
      </c>
      <c r="E30" s="46" t="s">
        <v>526</v>
      </c>
      <c r="F30" s="46"/>
      <c r="G30" s="46" t="s">
        <v>527</v>
      </c>
      <c r="H30" s="49">
        <v>9</v>
      </c>
      <c r="I30" s="55">
        <v>4</v>
      </c>
      <c r="J30" s="44"/>
      <c r="O30" s="44"/>
      <c r="P30" s="44"/>
      <c r="Q30" s="44"/>
      <c r="R30" s="44"/>
    </row>
    <row r="31" spans="1:18" ht="12.5" x14ac:dyDescent="0.25">
      <c r="A31" s="46" t="s">
        <v>628</v>
      </c>
      <c r="B31" s="50">
        <v>45413</v>
      </c>
      <c r="C31" s="47" t="s">
        <v>528</v>
      </c>
      <c r="D31" s="48">
        <v>45437</v>
      </c>
      <c r="E31" s="46" t="s">
        <v>1377</v>
      </c>
      <c r="F31" s="46"/>
      <c r="G31" s="46" t="s">
        <v>529</v>
      </c>
      <c r="H31" s="49">
        <v>10</v>
      </c>
      <c r="I31" s="55">
        <v>4</v>
      </c>
      <c r="J31" s="44"/>
      <c r="O31" s="44"/>
      <c r="P31" s="44"/>
      <c r="Q31" s="44"/>
      <c r="R31" s="44"/>
    </row>
    <row r="32" spans="1:18" ht="12.5" x14ac:dyDescent="0.25">
      <c r="A32" s="46" t="s">
        <v>628</v>
      </c>
      <c r="B32" s="47" t="s">
        <v>530</v>
      </c>
      <c r="C32" s="47" t="s">
        <v>531</v>
      </c>
      <c r="D32" s="48">
        <v>45438</v>
      </c>
      <c r="E32" s="46" t="s">
        <v>1378</v>
      </c>
      <c r="F32" s="46"/>
      <c r="G32" s="46" t="s">
        <v>532</v>
      </c>
      <c r="H32" s="49">
        <v>500</v>
      </c>
      <c r="I32" s="55">
        <v>1</v>
      </c>
      <c r="J32" s="44"/>
      <c r="O32" s="44"/>
      <c r="P32" s="44"/>
      <c r="Q32" s="44"/>
      <c r="R32" s="44"/>
    </row>
    <row r="33" spans="1:18" ht="12.5" x14ac:dyDescent="0.25">
      <c r="A33" s="46" t="s">
        <v>628</v>
      </c>
      <c r="B33" s="47" t="s">
        <v>1379</v>
      </c>
      <c r="C33" s="47" t="s">
        <v>533</v>
      </c>
      <c r="D33" s="48">
        <v>45439</v>
      </c>
      <c r="E33" s="46" t="s">
        <v>534</v>
      </c>
      <c r="F33" s="46"/>
      <c r="G33" s="46" t="s">
        <v>535</v>
      </c>
      <c r="H33" s="49">
        <v>71.2</v>
      </c>
      <c r="I33" s="55">
        <v>3</v>
      </c>
      <c r="J33" s="44"/>
      <c r="O33" s="44"/>
      <c r="P33" s="44"/>
      <c r="Q33" s="44"/>
      <c r="R33" s="44"/>
    </row>
    <row r="34" spans="1:18" ht="50" x14ac:dyDescent="0.25">
      <c r="A34" s="46" t="s">
        <v>628</v>
      </c>
      <c r="B34" s="47" t="s">
        <v>1380</v>
      </c>
      <c r="C34" s="47" t="s">
        <v>922</v>
      </c>
      <c r="D34" s="48">
        <v>45440</v>
      </c>
      <c r="E34" s="46" t="s">
        <v>1381</v>
      </c>
      <c r="F34" s="46"/>
      <c r="G34" s="46" t="s">
        <v>536</v>
      </c>
      <c r="H34" s="49">
        <v>250</v>
      </c>
      <c r="I34" s="55">
        <v>1</v>
      </c>
      <c r="J34" s="44"/>
    </row>
    <row r="35" spans="1:18" ht="12.5" x14ac:dyDescent="0.25">
      <c r="A35" s="46" t="s">
        <v>628</v>
      </c>
      <c r="B35" s="47" t="s">
        <v>1382</v>
      </c>
      <c r="C35" s="47" t="s">
        <v>537</v>
      </c>
      <c r="D35" s="48">
        <v>45441</v>
      </c>
      <c r="E35" s="46" t="s">
        <v>538</v>
      </c>
      <c r="F35" s="46"/>
      <c r="G35" s="46" t="s">
        <v>539</v>
      </c>
      <c r="H35" s="49">
        <v>320</v>
      </c>
      <c r="I35" s="55">
        <v>5</v>
      </c>
      <c r="J35" s="44"/>
    </row>
    <row r="36" spans="1:18" ht="12.5" x14ac:dyDescent="0.25">
      <c r="A36" s="46" t="s">
        <v>628</v>
      </c>
      <c r="B36" s="47" t="s">
        <v>1383</v>
      </c>
      <c r="C36" s="47" t="s">
        <v>540</v>
      </c>
      <c r="D36" s="48">
        <v>45442</v>
      </c>
      <c r="E36" s="46" t="s">
        <v>1384</v>
      </c>
      <c r="F36" s="46"/>
      <c r="G36" s="46" t="s">
        <v>541</v>
      </c>
      <c r="H36" s="49">
        <v>40</v>
      </c>
      <c r="I36" s="55">
        <v>4</v>
      </c>
      <c r="J36" s="44"/>
    </row>
    <row r="37" spans="1:18" ht="12.5" x14ac:dyDescent="0.25">
      <c r="A37" s="46" t="s">
        <v>628</v>
      </c>
      <c r="B37" s="50">
        <v>45292</v>
      </c>
      <c r="C37" s="47" t="s">
        <v>923</v>
      </c>
      <c r="D37" s="48">
        <v>45443</v>
      </c>
      <c r="E37" s="46" t="s">
        <v>542</v>
      </c>
      <c r="F37" s="46"/>
      <c r="G37" s="46" t="s">
        <v>543</v>
      </c>
      <c r="H37" s="49">
        <v>25</v>
      </c>
      <c r="I37" s="55">
        <v>4</v>
      </c>
      <c r="J37" s="44"/>
    </row>
    <row r="38" spans="1:18" ht="12.5" x14ac:dyDescent="0.25">
      <c r="A38" s="46" t="s">
        <v>628</v>
      </c>
      <c r="B38" s="50">
        <v>45352</v>
      </c>
      <c r="C38" s="47" t="s">
        <v>544</v>
      </c>
      <c r="D38" s="48">
        <v>45444</v>
      </c>
      <c r="E38" s="46" t="s">
        <v>1385</v>
      </c>
      <c r="F38" s="46"/>
      <c r="G38" s="46" t="s">
        <v>545</v>
      </c>
      <c r="H38" s="49">
        <v>150</v>
      </c>
      <c r="I38" s="55">
        <v>4</v>
      </c>
      <c r="J38" s="44"/>
    </row>
    <row r="39" spans="1:18" ht="12.5" x14ac:dyDescent="0.25">
      <c r="A39" s="46" t="s">
        <v>628</v>
      </c>
      <c r="B39" s="50">
        <v>45383</v>
      </c>
      <c r="C39" s="47" t="s">
        <v>546</v>
      </c>
      <c r="D39" s="48">
        <v>45445</v>
      </c>
      <c r="E39" s="46" t="s">
        <v>1386</v>
      </c>
      <c r="F39" s="46"/>
      <c r="G39" s="46" t="s">
        <v>547</v>
      </c>
      <c r="H39" s="49">
        <v>100</v>
      </c>
      <c r="I39" s="55">
        <v>4</v>
      </c>
      <c r="J39" s="44"/>
    </row>
    <row r="40" spans="1:18" x14ac:dyDescent="0.2">
      <c r="A40" s="46" t="s">
        <v>628</v>
      </c>
      <c r="B40" s="47" t="s">
        <v>1387</v>
      </c>
      <c r="C40" s="47" t="s">
        <v>548</v>
      </c>
      <c r="D40" s="48">
        <v>45446</v>
      </c>
      <c r="E40" s="46" t="s">
        <v>1388</v>
      </c>
      <c r="F40" s="46"/>
      <c r="G40" s="46" t="s">
        <v>549</v>
      </c>
      <c r="H40" s="49">
        <v>74.099999999999994</v>
      </c>
      <c r="I40" s="55">
        <v>4</v>
      </c>
    </row>
    <row r="41" spans="1:18" x14ac:dyDescent="0.2">
      <c r="A41" s="46" t="s">
        <v>628</v>
      </c>
      <c r="B41" s="47" t="s">
        <v>1389</v>
      </c>
      <c r="C41" s="47" t="s">
        <v>550</v>
      </c>
      <c r="D41" s="48">
        <v>45447</v>
      </c>
      <c r="E41" s="46" t="s">
        <v>1390</v>
      </c>
      <c r="F41" s="46"/>
      <c r="G41" s="46" t="s">
        <v>551</v>
      </c>
      <c r="H41" s="49">
        <v>120</v>
      </c>
      <c r="I41" s="55">
        <v>2</v>
      </c>
    </row>
    <row r="42" spans="1:18" ht="40" x14ac:dyDescent="0.2">
      <c r="A42" s="46" t="s">
        <v>628</v>
      </c>
      <c r="B42" s="47" t="s">
        <v>552</v>
      </c>
      <c r="C42" s="47" t="s">
        <v>552</v>
      </c>
      <c r="D42" s="48">
        <v>45448</v>
      </c>
      <c r="E42" s="46" t="s">
        <v>1391</v>
      </c>
      <c r="F42" s="46"/>
      <c r="G42" s="46" t="s">
        <v>553</v>
      </c>
      <c r="H42" s="49">
        <v>80</v>
      </c>
      <c r="I42" s="55">
        <v>3</v>
      </c>
    </row>
    <row r="43" spans="1:18" x14ac:dyDescent="0.2">
      <c r="A43" s="46" t="s">
        <v>628</v>
      </c>
      <c r="B43" s="47" t="s">
        <v>554</v>
      </c>
      <c r="C43" s="47" t="s">
        <v>555</v>
      </c>
      <c r="D43" s="48">
        <v>45449</v>
      </c>
      <c r="E43" s="46" t="s">
        <v>1392</v>
      </c>
      <c r="F43" s="46"/>
      <c r="G43" s="46" t="s">
        <v>556</v>
      </c>
      <c r="H43" s="49">
        <v>600</v>
      </c>
      <c r="I43" s="55">
        <v>1</v>
      </c>
    </row>
    <row r="44" spans="1:18" s="39" customFormat="1" ht="20" x14ac:dyDescent="0.2">
      <c r="A44" s="46" t="s">
        <v>628</v>
      </c>
      <c r="B44" s="47" t="s">
        <v>528</v>
      </c>
      <c r="C44" s="47" t="s">
        <v>557</v>
      </c>
      <c r="D44" s="48">
        <v>45450</v>
      </c>
      <c r="E44" s="46" t="s">
        <v>558</v>
      </c>
      <c r="F44" s="46"/>
      <c r="G44" s="46" t="s">
        <v>559</v>
      </c>
      <c r="H44" s="49">
        <v>10</v>
      </c>
      <c r="I44" s="55">
        <v>3</v>
      </c>
      <c r="K44" s="38"/>
      <c r="L44" s="38"/>
      <c r="M44" s="38"/>
      <c r="N44" s="38"/>
      <c r="O44" s="38"/>
      <c r="P44" s="38"/>
      <c r="Q44" s="38"/>
      <c r="R44" s="38"/>
    </row>
    <row r="45" spans="1:18" s="39" customFormat="1" x14ac:dyDescent="0.2">
      <c r="A45" s="46" t="s">
        <v>628</v>
      </c>
      <c r="B45" s="47" t="s">
        <v>560</v>
      </c>
      <c r="C45" s="47" t="s">
        <v>561</v>
      </c>
      <c r="D45" s="48">
        <v>45451</v>
      </c>
      <c r="E45" s="46" t="s">
        <v>562</v>
      </c>
      <c r="F45" s="46"/>
      <c r="G45" s="46" t="s">
        <v>563</v>
      </c>
      <c r="H45" s="49">
        <v>19</v>
      </c>
      <c r="I45" s="55">
        <v>2</v>
      </c>
      <c r="K45" s="38"/>
      <c r="L45" s="38"/>
      <c r="M45" s="38"/>
      <c r="N45" s="38"/>
      <c r="O45" s="38"/>
      <c r="P45" s="38"/>
      <c r="Q45" s="38"/>
      <c r="R45" s="38"/>
    </row>
    <row r="46" spans="1:18" s="39" customFormat="1" x14ac:dyDescent="0.2">
      <c r="A46" s="46" t="s">
        <v>628</v>
      </c>
      <c r="B46" s="47" t="s">
        <v>1393</v>
      </c>
      <c r="C46" s="47" t="s">
        <v>564</v>
      </c>
      <c r="D46" s="48">
        <v>45452</v>
      </c>
      <c r="E46" s="46" t="s">
        <v>565</v>
      </c>
      <c r="F46" s="46"/>
      <c r="G46" s="46" t="s">
        <v>566</v>
      </c>
      <c r="H46" s="49">
        <v>230</v>
      </c>
      <c r="I46" s="55">
        <v>2</v>
      </c>
      <c r="K46" s="38"/>
      <c r="L46" s="38"/>
      <c r="M46" s="38"/>
      <c r="N46" s="38"/>
      <c r="O46" s="38"/>
      <c r="P46" s="38"/>
      <c r="Q46" s="38"/>
      <c r="R46" s="38"/>
    </row>
    <row r="47" spans="1:18" s="39" customFormat="1" x14ac:dyDescent="0.2">
      <c r="A47" s="46" t="s">
        <v>628</v>
      </c>
      <c r="B47" s="47" t="s">
        <v>1394</v>
      </c>
      <c r="C47" s="47" t="s">
        <v>924</v>
      </c>
      <c r="D47" s="48">
        <v>45453</v>
      </c>
      <c r="E47" s="46" t="s">
        <v>1395</v>
      </c>
      <c r="F47" s="46"/>
      <c r="G47" s="46" t="s">
        <v>567</v>
      </c>
      <c r="H47" s="49">
        <v>175</v>
      </c>
      <c r="I47" s="55">
        <v>2</v>
      </c>
      <c r="K47" s="38"/>
      <c r="L47" s="38"/>
      <c r="M47" s="38"/>
      <c r="N47" s="38"/>
      <c r="O47" s="38"/>
      <c r="P47" s="38"/>
      <c r="Q47" s="38"/>
      <c r="R47" s="38"/>
    </row>
    <row r="48" spans="1:18" s="39" customFormat="1" x14ac:dyDescent="0.2">
      <c r="A48" s="46" t="s">
        <v>628</v>
      </c>
      <c r="B48" s="47" t="s">
        <v>568</v>
      </c>
      <c r="C48" s="47">
        <v>369963</v>
      </c>
      <c r="D48" s="48">
        <v>45454</v>
      </c>
      <c r="E48" s="46" t="s">
        <v>569</v>
      </c>
      <c r="F48" s="46"/>
      <c r="G48" s="46" t="s">
        <v>570</v>
      </c>
      <c r="H48" s="49"/>
      <c r="I48" s="55">
        <v>1</v>
      </c>
      <c r="K48" s="38"/>
      <c r="L48" s="38"/>
      <c r="M48" s="38"/>
      <c r="N48" s="38"/>
      <c r="O48" s="38"/>
      <c r="P48" s="38"/>
      <c r="Q48" s="38"/>
      <c r="R48" s="38"/>
    </row>
    <row r="49" spans="1:18" s="39" customFormat="1" ht="80" x14ac:dyDescent="0.2">
      <c r="A49" s="46" t="s">
        <v>629</v>
      </c>
      <c r="B49" s="47"/>
      <c r="C49" s="47"/>
      <c r="D49" s="48">
        <v>45455</v>
      </c>
      <c r="E49" s="46" t="s">
        <v>1396</v>
      </c>
      <c r="F49" s="46"/>
      <c r="G49" s="46"/>
      <c r="H49" s="49"/>
      <c r="I49" s="55">
        <v>10</v>
      </c>
      <c r="K49" s="38"/>
      <c r="L49" s="38"/>
      <c r="M49" s="38"/>
      <c r="N49" s="38"/>
      <c r="O49" s="38"/>
      <c r="P49" s="38"/>
      <c r="Q49" s="38"/>
      <c r="R49" s="38"/>
    </row>
    <row r="50" spans="1:18" s="39" customFormat="1" x14ac:dyDescent="0.2">
      <c r="A50" s="46" t="s">
        <v>629</v>
      </c>
      <c r="B50" s="47" t="s">
        <v>1397</v>
      </c>
      <c r="C50" s="47">
        <v>20200136</v>
      </c>
      <c r="D50" s="48">
        <v>45456</v>
      </c>
      <c r="E50" s="46" t="s">
        <v>1398</v>
      </c>
      <c r="F50" s="46"/>
      <c r="G50" s="46" t="s">
        <v>571</v>
      </c>
      <c r="H50" s="49">
        <v>360</v>
      </c>
      <c r="I50" s="55">
        <v>10</v>
      </c>
      <c r="K50" s="38"/>
      <c r="L50" s="38"/>
      <c r="M50" s="38"/>
      <c r="N50" s="38"/>
      <c r="O50" s="38"/>
      <c r="P50" s="38"/>
      <c r="Q50" s="38"/>
      <c r="R50" s="38"/>
    </row>
    <row r="51" spans="1:18" s="39" customFormat="1" x14ac:dyDescent="0.2">
      <c r="A51" s="46" t="s">
        <v>629</v>
      </c>
      <c r="B51" s="47" t="s">
        <v>1399</v>
      </c>
      <c r="C51" s="47" t="s">
        <v>531</v>
      </c>
      <c r="D51" s="48">
        <v>45457</v>
      </c>
      <c r="E51" s="46" t="s">
        <v>572</v>
      </c>
      <c r="F51" s="46"/>
      <c r="G51" s="46" t="s">
        <v>532</v>
      </c>
      <c r="H51" s="49">
        <v>500</v>
      </c>
      <c r="I51" s="55">
        <v>10</v>
      </c>
      <c r="K51" s="38"/>
      <c r="L51" s="38"/>
      <c r="M51" s="38"/>
      <c r="N51" s="38"/>
      <c r="O51" s="38"/>
      <c r="P51" s="38"/>
      <c r="Q51" s="38"/>
      <c r="R51" s="38"/>
    </row>
    <row r="52" spans="1:18" s="39" customFormat="1" x14ac:dyDescent="0.2">
      <c r="A52" s="46" t="s">
        <v>629</v>
      </c>
      <c r="B52" s="50">
        <v>45505</v>
      </c>
      <c r="C52" s="47" t="s">
        <v>573</v>
      </c>
      <c r="D52" s="48">
        <v>45458</v>
      </c>
      <c r="E52" s="46" t="s">
        <v>1400</v>
      </c>
      <c r="F52" s="46"/>
      <c r="G52" s="46" t="s">
        <v>574</v>
      </c>
      <c r="H52" s="49">
        <v>20</v>
      </c>
      <c r="I52" s="55">
        <v>10</v>
      </c>
      <c r="K52" s="38"/>
      <c r="L52" s="38"/>
      <c r="M52" s="38"/>
      <c r="N52" s="38"/>
      <c r="O52" s="38"/>
      <c r="P52" s="38"/>
      <c r="Q52" s="38"/>
      <c r="R52" s="38"/>
    </row>
    <row r="53" spans="1:18" s="39" customFormat="1" x14ac:dyDescent="0.2">
      <c r="A53" s="46" t="s">
        <v>629</v>
      </c>
      <c r="B53" s="47" t="s">
        <v>1401</v>
      </c>
      <c r="C53" s="47" t="s">
        <v>575</v>
      </c>
      <c r="D53" s="48">
        <v>45459</v>
      </c>
      <c r="E53" s="46" t="s">
        <v>576</v>
      </c>
      <c r="F53" s="46"/>
      <c r="G53" s="46" t="s">
        <v>577</v>
      </c>
      <c r="H53" s="49">
        <v>25</v>
      </c>
      <c r="I53" s="55">
        <v>10</v>
      </c>
      <c r="K53" s="38"/>
      <c r="L53" s="38"/>
      <c r="M53" s="38"/>
      <c r="N53" s="38"/>
      <c r="O53" s="38"/>
      <c r="P53" s="38"/>
      <c r="Q53" s="38"/>
      <c r="R53" s="38"/>
    </row>
    <row r="54" spans="1:18" s="39" customFormat="1" ht="20" x14ac:dyDescent="0.2">
      <c r="A54" s="46" t="s">
        <v>630</v>
      </c>
      <c r="B54" s="50">
        <v>45536</v>
      </c>
      <c r="C54" s="47" t="s">
        <v>925</v>
      </c>
      <c r="D54" s="48">
        <v>45460</v>
      </c>
      <c r="E54" s="46" t="s">
        <v>578</v>
      </c>
      <c r="F54" s="46"/>
      <c r="G54" s="46" t="s">
        <v>579</v>
      </c>
      <c r="H54" s="49">
        <v>20000</v>
      </c>
      <c r="I54" s="55">
        <v>5</v>
      </c>
      <c r="K54" s="38"/>
      <c r="L54" s="38"/>
      <c r="M54" s="38"/>
      <c r="N54" s="38"/>
      <c r="O54" s="38"/>
      <c r="P54" s="38"/>
      <c r="Q54" s="38"/>
      <c r="R54" s="38"/>
    </row>
    <row r="55" spans="1:18" s="39" customFormat="1" ht="40" x14ac:dyDescent="0.2">
      <c r="A55" s="46" t="s">
        <v>631</v>
      </c>
      <c r="B55" s="47" t="s">
        <v>1402</v>
      </c>
      <c r="C55" s="47" t="s">
        <v>580</v>
      </c>
      <c r="D55" s="48">
        <v>45461</v>
      </c>
      <c r="E55" s="46" t="s">
        <v>581</v>
      </c>
      <c r="F55" s="46"/>
      <c r="G55" s="46" t="s">
        <v>582</v>
      </c>
      <c r="H55" s="49">
        <v>30000</v>
      </c>
      <c r="I55" s="55">
        <v>5</v>
      </c>
      <c r="K55" s="38"/>
      <c r="L55" s="38"/>
      <c r="M55" s="38"/>
      <c r="N55" s="38"/>
      <c r="O55" s="38"/>
      <c r="P55" s="38"/>
      <c r="Q55" s="38"/>
      <c r="R55" s="38"/>
    </row>
    <row r="56" spans="1:18" s="39" customFormat="1" ht="110" x14ac:dyDescent="0.2">
      <c r="A56" s="46" t="s">
        <v>583</v>
      </c>
      <c r="B56" s="47"/>
      <c r="C56" s="47"/>
      <c r="D56" s="48">
        <v>45462</v>
      </c>
      <c r="E56" s="46" t="s">
        <v>1403</v>
      </c>
      <c r="F56" s="46"/>
      <c r="G56" s="46" t="s">
        <v>446</v>
      </c>
      <c r="H56" s="49"/>
      <c r="I56" s="55"/>
      <c r="K56" s="38"/>
      <c r="L56" s="38"/>
      <c r="M56" s="38"/>
      <c r="N56" s="38"/>
      <c r="O56" s="38"/>
      <c r="P56" s="38"/>
      <c r="Q56" s="38"/>
      <c r="R56" s="38"/>
    </row>
    <row r="57" spans="1:18" s="39" customFormat="1" x14ac:dyDescent="0.2">
      <c r="A57" s="46" t="s">
        <v>628</v>
      </c>
      <c r="B57" s="47" t="s">
        <v>584</v>
      </c>
      <c r="C57" s="47" t="s">
        <v>585</v>
      </c>
      <c r="D57" s="48">
        <v>45463</v>
      </c>
      <c r="E57" s="46" t="s">
        <v>1404</v>
      </c>
      <c r="F57" s="46"/>
      <c r="G57" s="46" t="s">
        <v>586</v>
      </c>
      <c r="H57" s="49">
        <v>123</v>
      </c>
      <c r="I57" s="55">
        <v>2</v>
      </c>
      <c r="K57" s="38"/>
      <c r="L57" s="38"/>
      <c r="M57" s="38"/>
      <c r="N57" s="38"/>
      <c r="O57" s="38"/>
      <c r="P57" s="38"/>
      <c r="Q57" s="38"/>
      <c r="R57" s="38"/>
    </row>
    <row r="58" spans="1:18" s="39" customFormat="1" ht="20" x14ac:dyDescent="0.2">
      <c r="A58" s="46" t="s">
        <v>628</v>
      </c>
      <c r="B58" s="47" t="s">
        <v>587</v>
      </c>
      <c r="C58" s="47" t="s">
        <v>588</v>
      </c>
      <c r="D58" s="48">
        <v>45464</v>
      </c>
      <c r="E58" s="46" t="s">
        <v>1405</v>
      </c>
      <c r="F58" s="46"/>
      <c r="G58" s="46" t="s">
        <v>589</v>
      </c>
      <c r="H58" s="49">
        <v>1600</v>
      </c>
      <c r="I58" s="55">
        <v>2</v>
      </c>
      <c r="K58" s="38"/>
      <c r="L58" s="38"/>
      <c r="M58" s="38"/>
      <c r="N58" s="38"/>
      <c r="O58" s="38"/>
      <c r="P58" s="38"/>
      <c r="Q58" s="38"/>
      <c r="R58" s="38"/>
    </row>
    <row r="59" spans="1:18" s="39" customFormat="1" x14ac:dyDescent="0.2">
      <c r="A59" s="46" t="s">
        <v>628</v>
      </c>
      <c r="B59" s="47"/>
      <c r="C59" s="47"/>
      <c r="D59" s="48">
        <v>45465</v>
      </c>
      <c r="E59" s="46" t="s">
        <v>515</v>
      </c>
      <c r="F59" s="46"/>
      <c r="G59" s="46"/>
      <c r="H59" s="49"/>
      <c r="I59" s="55">
        <v>2</v>
      </c>
      <c r="K59" s="38"/>
      <c r="L59" s="38"/>
      <c r="M59" s="38"/>
      <c r="N59" s="38"/>
      <c r="O59" s="38"/>
      <c r="P59" s="38"/>
      <c r="Q59" s="38"/>
      <c r="R59" s="38"/>
    </row>
    <row r="60" spans="1:18" s="39" customFormat="1" x14ac:dyDescent="0.2">
      <c r="A60" s="46" t="s">
        <v>628</v>
      </c>
      <c r="B60" s="47" t="s">
        <v>590</v>
      </c>
      <c r="C60" s="47" t="s">
        <v>591</v>
      </c>
      <c r="D60" s="48">
        <v>45466</v>
      </c>
      <c r="E60" s="46" t="s">
        <v>592</v>
      </c>
      <c r="F60" s="46"/>
      <c r="G60" s="46" t="s">
        <v>593</v>
      </c>
      <c r="H60" s="49">
        <v>21.36</v>
      </c>
      <c r="I60" s="55">
        <v>2</v>
      </c>
      <c r="K60" s="38"/>
      <c r="L60" s="38"/>
      <c r="M60" s="38"/>
      <c r="N60" s="38"/>
      <c r="O60" s="38"/>
      <c r="P60" s="38"/>
      <c r="Q60" s="38"/>
      <c r="R60" s="38"/>
    </row>
    <row r="61" spans="1:18" s="39" customFormat="1" x14ac:dyDescent="0.2">
      <c r="A61" s="46" t="s">
        <v>628</v>
      </c>
      <c r="B61" s="47" t="s">
        <v>1406</v>
      </c>
      <c r="C61" s="47" t="s">
        <v>594</v>
      </c>
      <c r="D61" s="48">
        <v>45467</v>
      </c>
      <c r="E61" s="46" t="s">
        <v>1407</v>
      </c>
      <c r="F61" s="46"/>
      <c r="G61" s="46" t="s">
        <v>595</v>
      </c>
      <c r="H61" s="49">
        <v>20</v>
      </c>
      <c r="I61" s="55">
        <v>2</v>
      </c>
      <c r="K61" s="38"/>
      <c r="L61" s="38"/>
      <c r="M61" s="38"/>
      <c r="N61" s="38"/>
      <c r="O61" s="38"/>
      <c r="P61" s="38"/>
      <c r="Q61" s="38"/>
      <c r="R61" s="38"/>
    </row>
    <row r="62" spans="1:18" s="39" customFormat="1" x14ac:dyDescent="0.2">
      <c r="A62" s="46" t="s">
        <v>628</v>
      </c>
      <c r="B62" s="47" t="s">
        <v>1408</v>
      </c>
      <c r="C62" s="47" t="s">
        <v>596</v>
      </c>
      <c r="D62" s="48">
        <v>45468</v>
      </c>
      <c r="E62" s="46" t="s">
        <v>1409</v>
      </c>
      <c r="F62" s="46"/>
      <c r="G62" s="46" t="s">
        <v>597</v>
      </c>
      <c r="H62" s="49">
        <v>200</v>
      </c>
      <c r="I62" s="55">
        <v>2</v>
      </c>
      <c r="K62" s="38"/>
      <c r="L62" s="38"/>
      <c r="M62" s="38"/>
      <c r="N62" s="38"/>
      <c r="O62" s="38"/>
      <c r="P62" s="38"/>
      <c r="Q62" s="38"/>
      <c r="R62" s="38"/>
    </row>
    <row r="63" spans="1:18" s="39" customFormat="1" ht="20" x14ac:dyDescent="0.2">
      <c r="A63" s="46" t="s">
        <v>628</v>
      </c>
      <c r="B63" s="47" t="s">
        <v>1410</v>
      </c>
      <c r="C63" s="47" t="s">
        <v>598</v>
      </c>
      <c r="D63" s="48">
        <v>45469</v>
      </c>
      <c r="E63" s="46" t="s">
        <v>599</v>
      </c>
      <c r="F63" s="46"/>
      <c r="G63" s="46" t="s">
        <v>600</v>
      </c>
      <c r="H63" s="49">
        <v>201.5</v>
      </c>
      <c r="I63" s="55">
        <v>2</v>
      </c>
      <c r="K63" s="38"/>
      <c r="L63" s="38"/>
      <c r="M63" s="38"/>
      <c r="N63" s="38"/>
      <c r="O63" s="38"/>
      <c r="P63" s="38"/>
      <c r="Q63" s="38"/>
      <c r="R63" s="38"/>
    </row>
    <row r="64" spans="1:18" s="39" customFormat="1" ht="20" x14ac:dyDescent="0.2">
      <c r="A64" s="46" t="s">
        <v>628</v>
      </c>
      <c r="B64" s="47" t="s">
        <v>1411</v>
      </c>
      <c r="C64" s="47" t="s">
        <v>601</v>
      </c>
      <c r="D64" s="48">
        <v>45470</v>
      </c>
      <c r="E64" s="46" t="s">
        <v>602</v>
      </c>
      <c r="F64" s="46"/>
      <c r="G64" s="46" t="s">
        <v>603</v>
      </c>
      <c r="H64" s="49">
        <v>1010</v>
      </c>
      <c r="I64" s="55">
        <v>2</v>
      </c>
      <c r="K64" s="38"/>
      <c r="L64" s="38"/>
      <c r="M64" s="38"/>
      <c r="N64" s="38"/>
      <c r="O64" s="38"/>
      <c r="P64" s="38"/>
      <c r="Q64" s="38"/>
      <c r="R64" s="38"/>
    </row>
    <row r="65" spans="1:18" s="39" customFormat="1" ht="40" x14ac:dyDescent="0.2">
      <c r="A65" s="46" t="s">
        <v>628</v>
      </c>
      <c r="B65" s="47" t="s">
        <v>604</v>
      </c>
      <c r="C65" s="47" t="s">
        <v>554</v>
      </c>
      <c r="D65" s="48">
        <v>45471</v>
      </c>
      <c r="E65" s="46" t="s">
        <v>1412</v>
      </c>
      <c r="F65" s="46"/>
      <c r="G65" s="46" t="s">
        <v>605</v>
      </c>
      <c r="H65" s="49">
        <v>1330</v>
      </c>
      <c r="I65" s="55">
        <v>2</v>
      </c>
      <c r="K65" s="38"/>
      <c r="L65" s="38"/>
      <c r="M65" s="38"/>
      <c r="N65" s="38"/>
      <c r="O65" s="38"/>
      <c r="P65" s="38"/>
      <c r="Q65" s="38"/>
      <c r="R65" s="38"/>
    </row>
    <row r="66" spans="1:18" s="39" customFormat="1" ht="20" x14ac:dyDescent="0.2">
      <c r="A66" s="46" t="s">
        <v>632</v>
      </c>
      <c r="B66" s="50">
        <v>45627</v>
      </c>
      <c r="C66" s="47" t="s">
        <v>606</v>
      </c>
      <c r="D66" s="48">
        <v>45472</v>
      </c>
      <c r="E66" s="46" t="s">
        <v>1413</v>
      </c>
      <c r="F66" s="46"/>
      <c r="G66" s="46" t="s">
        <v>607</v>
      </c>
      <c r="H66" s="49">
        <v>1000</v>
      </c>
      <c r="I66" s="55">
        <v>10</v>
      </c>
      <c r="K66" s="38"/>
      <c r="L66" s="38"/>
      <c r="M66" s="38"/>
      <c r="N66" s="38"/>
      <c r="O66" s="38"/>
      <c r="P66" s="38"/>
      <c r="Q66" s="38"/>
      <c r="R66" s="38"/>
    </row>
    <row r="67" spans="1:18" s="39" customFormat="1" ht="20" x14ac:dyDescent="0.2">
      <c r="A67" s="46" t="s">
        <v>633</v>
      </c>
      <c r="B67" s="47" t="s">
        <v>1414</v>
      </c>
      <c r="C67" s="47" t="s">
        <v>608</v>
      </c>
      <c r="D67" s="48">
        <v>45473</v>
      </c>
      <c r="E67" s="46" t="s">
        <v>609</v>
      </c>
      <c r="F67" s="46"/>
      <c r="G67" s="46" t="s">
        <v>610</v>
      </c>
      <c r="H67" s="49">
        <v>200</v>
      </c>
      <c r="I67" s="55">
        <v>10</v>
      </c>
      <c r="K67" s="38"/>
      <c r="L67" s="38"/>
      <c r="M67" s="38"/>
      <c r="N67" s="38"/>
      <c r="O67" s="38"/>
      <c r="P67" s="38"/>
      <c r="Q67" s="38"/>
      <c r="R67" s="38"/>
    </row>
    <row r="68" spans="1:18" s="39" customFormat="1" ht="50" x14ac:dyDescent="0.2">
      <c r="A68" s="46" t="s">
        <v>634</v>
      </c>
      <c r="B68" s="47"/>
      <c r="C68" s="47"/>
      <c r="D68" s="48">
        <v>45474</v>
      </c>
      <c r="E68" s="46" t="s">
        <v>1415</v>
      </c>
      <c r="F68" s="46"/>
      <c r="G68" s="46"/>
      <c r="H68" s="49"/>
      <c r="I68" s="55">
        <v>10</v>
      </c>
      <c r="K68" s="38"/>
      <c r="L68" s="38"/>
      <c r="M68" s="38"/>
      <c r="N68" s="38"/>
      <c r="O68" s="38"/>
      <c r="P68" s="38"/>
      <c r="Q68" s="38"/>
      <c r="R68" s="38"/>
    </row>
    <row r="69" spans="1:18" s="39" customFormat="1" x14ac:dyDescent="0.2">
      <c r="A69" s="46" t="s">
        <v>634</v>
      </c>
      <c r="B69" s="47" t="s">
        <v>1416</v>
      </c>
      <c r="C69" s="47" t="s">
        <v>554</v>
      </c>
      <c r="D69" s="48">
        <v>45475</v>
      </c>
      <c r="E69" s="46" t="s">
        <v>611</v>
      </c>
      <c r="F69" s="46"/>
      <c r="G69" s="46" t="s">
        <v>612</v>
      </c>
      <c r="H69" s="49">
        <v>147.35</v>
      </c>
      <c r="I69" s="55">
        <v>10</v>
      </c>
      <c r="K69" s="38"/>
      <c r="L69" s="38"/>
      <c r="M69" s="38"/>
      <c r="N69" s="38"/>
      <c r="O69" s="38"/>
      <c r="P69" s="38"/>
      <c r="Q69" s="38"/>
      <c r="R69" s="38"/>
    </row>
    <row r="70" spans="1:18" s="39" customFormat="1" ht="40" x14ac:dyDescent="0.2">
      <c r="A70" s="46" t="s">
        <v>634</v>
      </c>
      <c r="B70" s="47" t="s">
        <v>1417</v>
      </c>
      <c r="C70" s="47" t="s">
        <v>613</v>
      </c>
      <c r="D70" s="48">
        <v>45476</v>
      </c>
      <c r="E70" s="46" t="s">
        <v>614</v>
      </c>
      <c r="F70" s="46"/>
      <c r="G70" s="46" t="s">
        <v>615</v>
      </c>
      <c r="H70" s="49">
        <v>2500</v>
      </c>
      <c r="I70" s="55">
        <v>10</v>
      </c>
      <c r="K70" s="38"/>
      <c r="L70" s="38"/>
      <c r="M70" s="38"/>
      <c r="N70" s="38"/>
      <c r="O70" s="38"/>
      <c r="P70" s="38"/>
      <c r="Q70" s="38"/>
      <c r="R70" s="38"/>
    </row>
    <row r="71" spans="1:18" s="39" customFormat="1" x14ac:dyDescent="0.2">
      <c r="A71" s="46" t="s">
        <v>634</v>
      </c>
      <c r="B71" s="47" t="s">
        <v>1418</v>
      </c>
      <c r="C71" s="47" t="s">
        <v>540</v>
      </c>
      <c r="D71" s="48">
        <v>45477</v>
      </c>
      <c r="E71" s="46" t="s">
        <v>616</v>
      </c>
      <c r="F71" s="46"/>
      <c r="G71" s="46" t="s">
        <v>617</v>
      </c>
      <c r="H71" s="49">
        <v>1200</v>
      </c>
      <c r="I71" s="55">
        <v>10</v>
      </c>
      <c r="K71" s="38"/>
      <c r="L71" s="38"/>
      <c r="M71" s="38"/>
      <c r="N71" s="38"/>
      <c r="O71" s="38"/>
      <c r="P71" s="38"/>
      <c r="Q71" s="38"/>
      <c r="R71" s="38"/>
    </row>
    <row r="72" spans="1:18" s="39" customFormat="1" ht="40" x14ac:dyDescent="0.2">
      <c r="A72" s="46" t="s">
        <v>634</v>
      </c>
      <c r="B72" s="47" t="s">
        <v>1419</v>
      </c>
      <c r="C72" s="47" t="s">
        <v>618</v>
      </c>
      <c r="D72" s="48">
        <v>45478</v>
      </c>
      <c r="E72" s="46" t="s">
        <v>1420</v>
      </c>
      <c r="F72" s="46"/>
      <c r="G72" s="46" t="s">
        <v>619</v>
      </c>
      <c r="H72" s="49">
        <v>350</v>
      </c>
      <c r="I72" s="55">
        <v>10</v>
      </c>
      <c r="K72" s="38"/>
      <c r="L72" s="38"/>
      <c r="M72" s="38"/>
      <c r="N72" s="38"/>
      <c r="O72" s="38"/>
      <c r="P72" s="38"/>
      <c r="Q72" s="38"/>
      <c r="R72" s="38"/>
    </row>
    <row r="73" spans="1:18" s="39" customFormat="1" ht="50" x14ac:dyDescent="0.2">
      <c r="A73" s="46" t="s">
        <v>634</v>
      </c>
      <c r="B73" s="47"/>
      <c r="C73" s="47"/>
      <c r="D73" s="48">
        <v>45479</v>
      </c>
      <c r="E73" s="46" t="s">
        <v>1421</v>
      </c>
      <c r="F73" s="46"/>
      <c r="G73" s="46"/>
      <c r="H73" s="49"/>
      <c r="I73" s="55">
        <v>10</v>
      </c>
      <c r="K73" s="38"/>
      <c r="L73" s="38"/>
      <c r="M73" s="38"/>
      <c r="N73" s="38"/>
      <c r="O73" s="38"/>
      <c r="P73" s="38"/>
      <c r="Q73" s="38"/>
      <c r="R73" s="38"/>
    </row>
    <row r="74" spans="1:18" s="39" customFormat="1" x14ac:dyDescent="0.2">
      <c r="A74" s="46" t="s">
        <v>634</v>
      </c>
      <c r="B74" s="47" t="s">
        <v>1422</v>
      </c>
      <c r="C74" s="47" t="s">
        <v>620</v>
      </c>
      <c r="D74" s="48">
        <v>45480</v>
      </c>
      <c r="E74" s="46" t="s">
        <v>621</v>
      </c>
      <c r="F74" s="46"/>
      <c r="G74" s="46" t="s">
        <v>622</v>
      </c>
      <c r="H74" s="49"/>
      <c r="I74" s="55">
        <v>10</v>
      </c>
      <c r="K74" s="38"/>
      <c r="L74" s="38"/>
      <c r="M74" s="38"/>
      <c r="N74" s="38"/>
      <c r="O74" s="38"/>
      <c r="P74" s="38"/>
      <c r="Q74" s="38"/>
      <c r="R74" s="38"/>
    </row>
    <row r="75" spans="1:18" s="39" customFormat="1" x14ac:dyDescent="0.2">
      <c r="A75" s="46" t="s">
        <v>634</v>
      </c>
      <c r="B75" s="47" t="s">
        <v>1423</v>
      </c>
      <c r="C75" s="47" t="s">
        <v>926</v>
      </c>
      <c r="D75" s="48">
        <v>45481</v>
      </c>
      <c r="E75" s="46" t="s">
        <v>623</v>
      </c>
      <c r="F75" s="46"/>
      <c r="G75" s="46" t="s">
        <v>624</v>
      </c>
      <c r="H75" s="49"/>
      <c r="I75" s="55">
        <v>10</v>
      </c>
      <c r="K75" s="38"/>
      <c r="L75" s="38"/>
      <c r="M75" s="38"/>
      <c r="N75" s="38"/>
      <c r="O75" s="38"/>
      <c r="P75" s="38"/>
      <c r="Q75" s="38"/>
      <c r="R75" s="38"/>
    </row>
    <row r="76" spans="1:18" s="39" customFormat="1" ht="20" x14ac:dyDescent="0.2">
      <c r="A76" s="46" t="s">
        <v>635</v>
      </c>
      <c r="B76" s="47" t="s">
        <v>1424</v>
      </c>
      <c r="C76" s="47" t="s">
        <v>625</v>
      </c>
      <c r="D76" s="48">
        <v>45482</v>
      </c>
      <c r="E76" s="46" t="s">
        <v>626</v>
      </c>
      <c r="F76" s="46"/>
      <c r="G76" s="46" t="s">
        <v>627</v>
      </c>
      <c r="H76" s="49">
        <v>10</v>
      </c>
      <c r="I76" s="55">
        <v>10</v>
      </c>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51"/>
      <c r="C2884" s="51"/>
      <c r="D2884" s="48"/>
      <c r="E2884" s="46"/>
      <c r="F2884" s="46"/>
      <c r="G2884" s="46"/>
      <c r="H2884" s="49"/>
      <c r="I2884" s="54"/>
      <c r="K2884" s="38"/>
      <c r="L2884" s="38"/>
      <c r="M2884" s="38"/>
      <c r="N2884" s="38"/>
      <c r="O2884" s="38"/>
      <c r="P2884" s="38"/>
      <c r="Q2884" s="38"/>
      <c r="R2884" s="38"/>
    </row>
    <row r="2885" spans="1:18" s="39" customFormat="1" x14ac:dyDescent="0.2">
      <c r="A2885" s="46"/>
      <c r="B2885" s="51"/>
      <c r="C2885" s="51"/>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35"/>
      <c r="C2887" s="35"/>
      <c r="D2887" s="48"/>
      <c r="E2887" s="35"/>
      <c r="F2887" s="35"/>
      <c r="G2887" s="35"/>
      <c r="H2887" s="36"/>
      <c r="I2887" s="54"/>
      <c r="K2887" s="38"/>
      <c r="L2887" s="38"/>
      <c r="M2887" s="38"/>
      <c r="N2887" s="38"/>
      <c r="O2887" s="38"/>
      <c r="P2887" s="38"/>
      <c r="Q2887" s="38"/>
      <c r="R2887" s="38"/>
    </row>
    <row r="2888" spans="1:18" s="39" customFormat="1" x14ac:dyDescent="0.2">
      <c r="A2888" s="46"/>
      <c r="B2888" s="35"/>
      <c r="C2888" s="35"/>
      <c r="D2888" s="48"/>
      <c r="E2888" s="35"/>
      <c r="F2888" s="35"/>
      <c r="G2888" s="35"/>
      <c r="H2888" s="36"/>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sheetData>
  <sheetProtection selectLockedCells="1" selectUnlockedCells="1"/>
  <mergeCells count="5">
    <mergeCell ref="A1:H1"/>
    <mergeCell ref="B4:E4"/>
    <mergeCell ref="H2:I2"/>
    <mergeCell ref="H3:I3"/>
    <mergeCell ref="A2:G2"/>
  </mergeCells>
  <conditionalFormatting sqref="A8:A2911">
    <cfRule type="expression" dxfId="69" priority="2" stopIfTrue="1">
      <formula>$A8&lt;&gt;""</formula>
    </cfRule>
  </conditionalFormatting>
  <conditionalFormatting sqref="B8:H2886">
    <cfRule type="expression" dxfId="68" priority="3" stopIfTrue="1">
      <formula>$A8&lt;&gt;""</formula>
    </cfRule>
  </conditionalFormatting>
  <conditionalFormatting sqref="D2884:D2911">
    <cfRule type="expression" dxfId="67" priority="6" stopIfTrue="1">
      <formula>$A2884&lt;&gt;""</formula>
    </cfRule>
  </conditionalFormatting>
  <conditionalFormatting sqref="I8:I76">
    <cfRule type="expression" dxfId="66"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6328125" style="29" customWidth="1"/>
    <col min="2" max="2" width="62.90625" style="29" customWidth="1"/>
    <col min="3" max="4" width="11.6328125" style="29" customWidth="1"/>
    <col min="5" max="6" width="11.453125" style="29" customWidth="1"/>
    <col min="7" max="7" width="8.6328125" style="245" hidden="1" customWidth="1"/>
    <col min="8" max="16384" width="11.453125" style="29"/>
  </cols>
  <sheetData>
    <row r="1" spans="1:7" s="27" customFormat="1" ht="35.25" customHeight="1" x14ac:dyDescent="0.3">
      <c r="A1" s="347" t="s">
        <v>472</v>
      </c>
      <c r="B1" s="348"/>
      <c r="C1" s="169">
        <v>45657</v>
      </c>
      <c r="D1" s="26"/>
      <c r="G1" s="244">
        <v>45322</v>
      </c>
    </row>
    <row r="2" spans="1:7" ht="14" x14ac:dyDescent="0.3">
      <c r="A2" s="28"/>
      <c r="B2" s="28"/>
      <c r="G2" s="244">
        <v>45351</v>
      </c>
    </row>
    <row r="3" spans="1:7" ht="14" x14ac:dyDescent="0.3">
      <c r="A3" s="30" t="s">
        <v>727</v>
      </c>
      <c r="B3" s="345" t="str">
        <f>INDEX(Adr!B:B,Doklady!B102+1)</f>
        <v>Slovenský stolnotenisový zväz</v>
      </c>
      <c r="C3" s="345"/>
      <c r="D3" s="345"/>
      <c r="G3" s="244">
        <v>45382</v>
      </c>
    </row>
    <row r="4" spans="1:7" ht="14" x14ac:dyDescent="0.3">
      <c r="A4" s="30" t="s">
        <v>467</v>
      </c>
      <c r="B4" s="29" t="str">
        <f>RIGHT("0000"&amp;INDEX(Adr!A:A,Doklady!B102+1),8)</f>
        <v>30806836</v>
      </c>
      <c r="G4" s="244">
        <v>45412</v>
      </c>
    </row>
    <row r="5" spans="1:7" ht="14" x14ac:dyDescent="0.3">
      <c r="A5" s="30" t="s">
        <v>468</v>
      </c>
      <c r="B5" s="29" t="str">
        <f>INDEX(Adr!D:D,Doklady!B102+1)&amp;", "&amp;INDEX(Adr!E:E,Doklady!B102+1)</f>
        <v>Černockého 6, Bratislava</v>
      </c>
      <c r="G5" s="244">
        <v>45443</v>
      </c>
    </row>
    <row r="6" spans="1:7" ht="14" x14ac:dyDescent="0.3">
      <c r="A6" s="30"/>
      <c r="G6" s="244">
        <v>45473</v>
      </c>
    </row>
    <row r="7" spans="1:7" ht="14" x14ac:dyDescent="0.3">
      <c r="G7" s="244">
        <v>45504</v>
      </c>
    </row>
    <row r="8" spans="1:7" ht="14" x14ac:dyDescent="0.3">
      <c r="G8" s="244">
        <v>45535</v>
      </c>
    </row>
    <row r="9" spans="1:7" ht="21" x14ac:dyDescent="0.3">
      <c r="A9" s="31" t="s">
        <v>4</v>
      </c>
      <c r="B9" s="31" t="s">
        <v>4</v>
      </c>
      <c r="C9" s="32" t="s">
        <v>471</v>
      </c>
      <c r="G9" s="244">
        <v>45565</v>
      </c>
    </row>
    <row r="10" spans="1:7" ht="14" x14ac:dyDescent="0.3">
      <c r="A10" s="128" t="s">
        <v>7</v>
      </c>
      <c r="B10" s="129" t="s">
        <v>845</v>
      </c>
      <c r="C10" s="170">
        <f>+Spolu!C10</f>
        <v>0</v>
      </c>
      <c r="G10" s="244">
        <v>45596</v>
      </c>
    </row>
    <row r="11" spans="1:7" ht="14" x14ac:dyDescent="0.3">
      <c r="A11" s="128" t="s">
        <v>6</v>
      </c>
      <c r="B11" s="129" t="s">
        <v>196</v>
      </c>
      <c r="C11" s="170">
        <f>+Spolu!C11</f>
        <v>1737216</v>
      </c>
      <c r="G11" s="244">
        <v>45626</v>
      </c>
    </row>
    <row r="12" spans="1:7" ht="14" x14ac:dyDescent="0.3">
      <c r="A12" s="128" t="s">
        <v>10</v>
      </c>
      <c r="B12" s="129" t="s">
        <v>197</v>
      </c>
      <c r="C12" s="170">
        <f>+Spolu!C12</f>
        <v>474901</v>
      </c>
      <c r="G12" s="244">
        <v>45657</v>
      </c>
    </row>
    <row r="13" spans="1:7" ht="14" x14ac:dyDescent="0.3">
      <c r="A13" s="128" t="s">
        <v>9</v>
      </c>
      <c r="B13" s="129" t="s">
        <v>198</v>
      </c>
      <c r="C13" s="170">
        <f>+Spolu!C13</f>
        <v>0</v>
      </c>
      <c r="G13" s="244"/>
    </row>
    <row r="14" spans="1:7" ht="14" x14ac:dyDescent="0.3">
      <c r="A14" s="128" t="s">
        <v>12</v>
      </c>
      <c r="B14" s="129" t="s">
        <v>691</v>
      </c>
      <c r="C14" s="170">
        <f>+Spolu!C14</f>
        <v>0</v>
      </c>
      <c r="G14" s="244"/>
    </row>
    <row r="15" spans="1:7" ht="14" x14ac:dyDescent="0.3">
      <c r="A15" s="33" t="s">
        <v>469</v>
      </c>
      <c r="B15" s="127"/>
      <c r="C15" s="34">
        <f>SUM(C10:C14)</f>
        <v>2212117</v>
      </c>
      <c r="G15" s="244"/>
    </row>
    <row r="16" spans="1:7" ht="14" x14ac:dyDescent="0.3">
      <c r="G16" s="244"/>
    </row>
    <row r="17" spans="1:5" ht="72" customHeight="1" x14ac:dyDescent="0.25">
      <c r="A17" s="346" t="s">
        <v>728</v>
      </c>
      <c r="B17" s="346"/>
      <c r="C17" s="346"/>
      <c r="D17" s="346"/>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zoomScaleNormal="100" workbookViewId="0">
      <selection activeCell="I9" sqref="I9"/>
    </sheetView>
  </sheetViews>
  <sheetFormatPr defaultColWidth="11.453125" defaultRowHeight="10" x14ac:dyDescent="0.2"/>
  <cols>
    <col min="1" max="1" width="5.6328125" style="8" bestFit="1" customWidth="1"/>
    <col min="2" max="2" width="55.453125" style="8" customWidth="1"/>
    <col min="3" max="9" width="11.6328125" style="56" customWidth="1"/>
    <col min="10" max="10" width="63.54296875" style="84" customWidth="1"/>
    <col min="11" max="11" width="13.08984375" style="84" customWidth="1"/>
    <col min="12" max="12" width="30.08984375" style="84" customWidth="1"/>
    <col min="13" max="13" width="6.632812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7" t="s">
        <v>1326</v>
      </c>
      <c r="B1" s="357"/>
      <c r="C1" s="357"/>
      <c r="D1" s="357"/>
      <c r="E1" s="357"/>
      <c r="F1" s="357"/>
      <c r="G1" s="357"/>
      <c r="H1" s="357"/>
      <c r="I1" s="357"/>
    </row>
    <row r="2" spans="1:26" ht="7.5" customHeight="1" x14ac:dyDescent="0.2">
      <c r="C2" s="8"/>
      <c r="D2" s="8"/>
      <c r="E2" s="8"/>
      <c r="F2" s="8"/>
      <c r="G2" s="8"/>
      <c r="H2" s="8"/>
      <c r="I2" s="8"/>
    </row>
    <row r="3" spans="1:26" s="9" customFormat="1" ht="26.15" customHeight="1" x14ac:dyDescent="0.25">
      <c r="B3" s="155" t="s">
        <v>445</v>
      </c>
      <c r="C3" s="358" t="str">
        <f>INDEX(Adr!B2:B135,Doklady!B102)</f>
        <v>Slovenský stolnotenisový zväz</v>
      </c>
      <c r="D3" s="358"/>
      <c r="E3" s="358"/>
      <c r="F3" s="358"/>
      <c r="G3" s="210"/>
      <c r="H3" s="210"/>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467</v>
      </c>
      <c r="C4" s="66" t="str">
        <f>INDEX(Adr!A2:A159,Doklady!B102)</f>
        <v>30806836</v>
      </c>
      <c r="I4" s="65">
        <f>Doklady!I101</f>
        <v>45684</v>
      </c>
      <c r="J4" s="85"/>
      <c r="K4" s="85"/>
      <c r="L4" s="85"/>
      <c r="M4" s="85"/>
      <c r="N4" s="85"/>
      <c r="O4" s="85"/>
      <c r="P4" s="85"/>
      <c r="Q4" s="85"/>
      <c r="R4" s="85"/>
      <c r="S4" s="85"/>
      <c r="T4" s="85"/>
      <c r="U4" s="85"/>
      <c r="V4" s="85"/>
      <c r="W4" s="85"/>
      <c r="X4" s="85"/>
      <c r="Y4" s="85"/>
      <c r="Z4" s="85"/>
    </row>
    <row r="5" spans="1:26" s="9" customFormat="1" ht="13" x14ac:dyDescent="0.3">
      <c r="B5" s="64" t="s">
        <v>685</v>
      </c>
      <c r="C5" s="9" t="str">
        <f>INDEX(Adr!C2:C159,Doklady!B102)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468</v>
      </c>
      <c r="C6" s="9" t="str">
        <f>INDEX(Adr!D2:D159,Doklady!B102)&amp;", "&amp;INDEX(Adr!E2:E159,Doklady!B102)&amp;", "&amp;INDEX(Adr!F2:F159,Doklady!B102)</f>
        <v>Černockého 6, Bratislava, 831 53</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4</v>
      </c>
      <c r="B9" s="67" t="s">
        <v>686</v>
      </c>
      <c r="C9" s="120" t="s">
        <v>718</v>
      </c>
      <c r="D9" s="120" t="s">
        <v>730</v>
      </c>
      <c r="E9" s="359" t="s">
        <v>719</v>
      </c>
      <c r="F9" s="360"/>
      <c r="J9" s="8"/>
      <c r="L9" s="113"/>
      <c r="M9" s="113"/>
      <c r="N9" s="113"/>
      <c r="O9" s="113"/>
      <c r="P9" s="113"/>
      <c r="Q9" s="113"/>
      <c r="R9" s="113"/>
      <c r="S9" s="113"/>
    </row>
    <row r="10" spans="1:26" ht="18" x14ac:dyDescent="0.4">
      <c r="A10" s="69" t="s">
        <v>7</v>
      </c>
      <c r="B10" s="70" t="s">
        <v>845</v>
      </c>
      <c r="C10" s="121">
        <f>SUMIF(FP!J:J,Doklady!$B$1&amp;A10,FP!D:D)</f>
        <v>0</v>
      </c>
      <c r="D10" s="121">
        <f>C10-E10</f>
        <v>0</v>
      </c>
      <c r="E10" s="350">
        <f>SUMIF(K:K,A10,I:I)</f>
        <v>0</v>
      </c>
      <c r="F10" s="351"/>
      <c r="L10" s="115" t="s">
        <v>701</v>
      </c>
      <c r="M10" s="113"/>
      <c r="N10" s="113"/>
      <c r="O10" s="113"/>
      <c r="P10" s="113"/>
      <c r="Q10" s="113"/>
      <c r="R10" s="113"/>
      <c r="S10" s="113"/>
    </row>
    <row r="11" spans="1:26" ht="18" x14ac:dyDescent="0.4">
      <c r="A11" s="69" t="s">
        <v>6</v>
      </c>
      <c r="B11" s="70" t="s">
        <v>196</v>
      </c>
      <c r="C11" s="121">
        <f>SUMIF(FP!J:J,Doklady!$B$1&amp;A11,FP!D:D)</f>
        <v>1737216</v>
      </c>
      <c r="D11" s="121">
        <f>+C11-E11</f>
        <v>1737215.9999999991</v>
      </c>
      <c r="E11" s="361">
        <f>+I39-I42+I44-I47</f>
        <v>9.3132257461547852E-10</v>
      </c>
      <c r="F11" s="362"/>
      <c r="J11" s="171"/>
      <c r="L11" s="156" t="str">
        <f>L41</f>
        <v>a - stolný tenis - bežné transfery</v>
      </c>
      <c r="M11" s="113"/>
      <c r="N11" s="113"/>
      <c r="O11" s="113"/>
      <c r="P11" s="113"/>
      <c r="Q11" s="113"/>
      <c r="R11" s="113"/>
      <c r="S11" s="113"/>
    </row>
    <row r="12" spans="1:26" ht="18" x14ac:dyDescent="0.4">
      <c r="A12" s="69" t="s">
        <v>10</v>
      </c>
      <c r="B12" s="70" t="s">
        <v>197</v>
      </c>
      <c r="C12" s="121">
        <f>SUMIF(FP!J:J,Doklady!$B$1&amp;A12,FP!D:D)</f>
        <v>474901</v>
      </c>
      <c r="D12" s="121">
        <f>C12-E12</f>
        <v>474901</v>
      </c>
      <c r="E12" s="350">
        <f>SUMIF(K:K,A12,I:I)</f>
        <v>0</v>
      </c>
      <c r="F12" s="351"/>
      <c r="J12" s="172"/>
      <c r="L12" s="156" t="str">
        <f>L42</f>
        <v>a - stolný tenis - kapitálové transfery</v>
      </c>
      <c r="N12" s="113"/>
      <c r="O12" s="113"/>
      <c r="P12" s="113"/>
      <c r="Q12" s="113"/>
      <c r="R12" s="113"/>
      <c r="S12" s="113"/>
    </row>
    <row r="13" spans="1:26" ht="18" x14ac:dyDescent="0.4">
      <c r="A13" s="69" t="s">
        <v>9</v>
      </c>
      <c r="B13" s="70" t="s">
        <v>198</v>
      </c>
      <c r="C13" s="121">
        <f>SUMIF(FP!J:J,Doklady!$B$1&amp;A13,FP!D:D)</f>
        <v>0</v>
      </c>
      <c r="D13" s="121">
        <f>C13-E13</f>
        <v>0</v>
      </c>
      <c r="E13" s="350">
        <f>SUMIF(K:K,A13,I:I)</f>
        <v>0</v>
      </c>
      <c r="F13" s="351"/>
      <c r="J13" s="8"/>
      <c r="L13" s="156">
        <f>L46</f>
        <v>2</v>
      </c>
      <c r="N13" s="113"/>
      <c r="O13" s="113"/>
      <c r="P13" s="113"/>
      <c r="Q13" s="113"/>
      <c r="R13" s="113"/>
      <c r="S13" s="113"/>
    </row>
    <row r="14" spans="1:26" ht="18.5" thickBot="1" x14ac:dyDescent="0.45">
      <c r="A14" s="69" t="s">
        <v>12</v>
      </c>
      <c r="B14" s="70" t="s">
        <v>691</v>
      </c>
      <c r="C14" s="121">
        <f>SUMIF(FP!J:J,Doklady!$B$1&amp;A14,FP!D:D)</f>
        <v>0</v>
      </c>
      <c r="D14" s="121">
        <f>C14-E14</f>
        <v>0</v>
      </c>
      <c r="E14" s="363">
        <f>SUMIF(K:K,A14,I:I)</f>
        <v>0</v>
      </c>
      <c r="F14" s="364"/>
      <c r="J14" s="8"/>
      <c r="L14" s="156" t="str">
        <f>L47</f>
        <v>2</v>
      </c>
      <c r="N14" s="113"/>
      <c r="O14" s="113"/>
      <c r="P14" s="113"/>
      <c r="Q14" s="113"/>
      <c r="R14" s="113"/>
      <c r="S14" s="113"/>
    </row>
    <row r="15" spans="1:26" ht="5.25" customHeight="1" thickTop="1" x14ac:dyDescent="0.25">
      <c r="I15" s="9"/>
    </row>
    <row r="16" spans="1:26" s="9" customFormat="1" ht="13" x14ac:dyDescent="0.3">
      <c r="A16" s="112" t="s">
        <v>3</v>
      </c>
      <c r="B16" s="369" t="s">
        <v>711</v>
      </c>
      <c r="C16" s="370"/>
      <c r="D16" s="370"/>
      <c r="E16" s="370"/>
      <c r="F16" s="370"/>
      <c r="G16" s="370"/>
      <c r="H16" s="371"/>
      <c r="I16" s="131" t="s">
        <v>729</v>
      </c>
      <c r="J16" s="85"/>
      <c r="K16" s="85"/>
      <c r="L16" s="85"/>
      <c r="M16" s="85"/>
      <c r="N16" s="85"/>
      <c r="O16" s="85"/>
      <c r="P16" s="85"/>
      <c r="Q16" s="85"/>
      <c r="R16" s="85"/>
      <c r="S16" s="85"/>
      <c r="T16" s="85"/>
      <c r="U16" s="85"/>
      <c r="V16" s="85"/>
      <c r="W16" s="85"/>
      <c r="X16" s="85"/>
      <c r="Y16" s="85"/>
      <c r="Z16" s="85"/>
    </row>
    <row r="17" spans="1:20" x14ac:dyDescent="0.2">
      <c r="A17" s="110" t="s">
        <v>200</v>
      </c>
      <c r="B17" s="365" t="s">
        <v>834</v>
      </c>
      <c r="C17" s="365"/>
      <c r="D17" s="365"/>
      <c r="E17" s="365"/>
      <c r="F17" s="365"/>
      <c r="G17" s="365"/>
      <c r="H17" s="365"/>
      <c r="I17" s="73">
        <f>SUMIF(FP!I:I,Doklady!$B$1&amp;A17,FP!D:D)</f>
        <v>1737216</v>
      </c>
      <c r="T17" s="86"/>
    </row>
    <row r="18" spans="1:20" x14ac:dyDescent="0.2">
      <c r="A18" s="130" t="s">
        <v>201</v>
      </c>
      <c r="B18" s="365" t="s">
        <v>853</v>
      </c>
      <c r="C18" s="365"/>
      <c r="D18" s="365"/>
      <c r="E18" s="365"/>
      <c r="F18" s="365"/>
      <c r="G18" s="365"/>
      <c r="H18" s="365"/>
      <c r="I18" s="73">
        <f>SUMIF(FP!I:I,Doklady!$B$1&amp;A18,FP!D:D)</f>
        <v>0</v>
      </c>
    </row>
    <row r="19" spans="1:20" x14ac:dyDescent="0.2">
      <c r="A19" s="110" t="s">
        <v>202</v>
      </c>
      <c r="B19" s="365" t="s">
        <v>836</v>
      </c>
      <c r="C19" s="365"/>
      <c r="D19" s="365"/>
      <c r="E19" s="365"/>
      <c r="F19" s="365"/>
      <c r="G19" s="365"/>
      <c r="H19" s="365"/>
      <c r="I19" s="73">
        <f>SUMIF(FP!I:I,Doklady!$B$1&amp;A19,FP!D:D)</f>
        <v>0</v>
      </c>
    </row>
    <row r="20" spans="1:20" x14ac:dyDescent="0.2">
      <c r="A20" s="130" t="s">
        <v>203</v>
      </c>
      <c r="B20" s="354" t="s">
        <v>835</v>
      </c>
      <c r="C20" s="355"/>
      <c r="D20" s="355"/>
      <c r="E20" s="355"/>
      <c r="F20" s="355"/>
      <c r="G20" s="355"/>
      <c r="H20" s="356"/>
      <c r="I20" s="73">
        <f>SUMIF(FP!I:I,Doklady!$B$1&amp;A20,FP!D:D)</f>
        <v>99900</v>
      </c>
      <c r="T20" s="86"/>
    </row>
    <row r="21" spans="1:20" x14ac:dyDescent="0.2">
      <c r="A21" s="110" t="s">
        <v>204</v>
      </c>
      <c r="B21" s="354" t="s">
        <v>989</v>
      </c>
      <c r="C21" s="355"/>
      <c r="D21" s="355"/>
      <c r="E21" s="355"/>
      <c r="F21" s="355"/>
      <c r="G21" s="355"/>
      <c r="H21" s="356"/>
      <c r="I21" s="73">
        <f>SUMIF(FP!I:I,Doklady!$B$1&amp;A21,FP!D:D)</f>
        <v>28000</v>
      </c>
      <c r="T21" s="86"/>
    </row>
    <row r="22" spans="1:20" x14ac:dyDescent="0.2">
      <c r="A22" s="130" t="s">
        <v>205</v>
      </c>
      <c r="B22" s="372" t="s">
        <v>988</v>
      </c>
      <c r="C22" s="373"/>
      <c r="D22" s="373"/>
      <c r="E22" s="373"/>
      <c r="F22" s="373"/>
      <c r="G22" s="373"/>
      <c r="H22" s="374"/>
      <c r="I22" s="73">
        <f>SUMIF(FP!I:I,Doklady!$B$1&amp;A22,FP!D:D)</f>
        <v>327201</v>
      </c>
      <c r="T22" s="86"/>
    </row>
    <row r="23" spans="1:20" x14ac:dyDescent="0.2">
      <c r="A23" s="110" t="s">
        <v>206</v>
      </c>
      <c r="B23" s="354" t="s">
        <v>837</v>
      </c>
      <c r="C23" s="355"/>
      <c r="D23" s="355"/>
      <c r="E23" s="355"/>
      <c r="F23" s="355"/>
      <c r="G23" s="355"/>
      <c r="H23" s="356"/>
      <c r="I23" s="73">
        <f>SUMIF(FP!I:I,Doklady!$B$1&amp;A23,FP!D:D)</f>
        <v>0</v>
      </c>
      <c r="T23" s="86"/>
    </row>
    <row r="24" spans="1:20" x14ac:dyDescent="0.2">
      <c r="A24" s="130" t="s">
        <v>207</v>
      </c>
      <c r="B24" s="354" t="s">
        <v>932</v>
      </c>
      <c r="C24" s="355"/>
      <c r="D24" s="355"/>
      <c r="E24" s="355"/>
      <c r="F24" s="355"/>
      <c r="G24" s="355"/>
      <c r="H24" s="356"/>
      <c r="I24" s="73">
        <f>SUMIF(FP!I:I,Doklady!$B$1&amp;A24,FP!D:D)</f>
        <v>0</v>
      </c>
      <c r="T24" s="86"/>
    </row>
    <row r="25" spans="1:20" x14ac:dyDescent="0.2">
      <c r="A25" s="110" t="s">
        <v>208</v>
      </c>
      <c r="B25" s="366" t="s">
        <v>1104</v>
      </c>
      <c r="C25" s="367"/>
      <c r="D25" s="367"/>
      <c r="E25" s="367"/>
      <c r="F25" s="367"/>
      <c r="G25" s="367"/>
      <c r="H25" s="368"/>
      <c r="I25" s="73">
        <f>SUMIF(FP!I:I,Doklady!$B$1&amp;A25,FP!D:D)</f>
        <v>0</v>
      </c>
      <c r="T25" s="86"/>
    </row>
    <row r="26" spans="1:20" x14ac:dyDescent="0.2">
      <c r="A26" s="130" t="s">
        <v>209</v>
      </c>
      <c r="B26" s="354" t="s">
        <v>1105</v>
      </c>
      <c r="C26" s="355"/>
      <c r="D26" s="355"/>
      <c r="E26" s="355"/>
      <c r="F26" s="355"/>
      <c r="G26" s="355"/>
      <c r="H26" s="356"/>
      <c r="I26" s="73">
        <f>SUMIF(FP!I:I,Doklady!$B$1&amp;A26,FP!D:D)</f>
        <v>19800</v>
      </c>
      <c r="T26" s="86"/>
    </row>
    <row r="27" spans="1:20" x14ac:dyDescent="0.2">
      <c r="A27" s="110" t="s">
        <v>210</v>
      </c>
      <c r="B27" s="354" t="s">
        <v>935</v>
      </c>
      <c r="C27" s="355"/>
      <c r="D27" s="355"/>
      <c r="E27" s="355"/>
      <c r="F27" s="355"/>
      <c r="G27" s="355"/>
      <c r="H27" s="356"/>
      <c r="I27" s="73">
        <f>SUMIF(FP!I:I,Doklady!$B$1&amp;A27,FP!D:D)</f>
        <v>0</v>
      </c>
      <c r="T27" s="86"/>
    </row>
    <row r="28" spans="1:20" x14ac:dyDescent="0.2">
      <c r="A28" s="130" t="s">
        <v>211</v>
      </c>
      <c r="B28" s="354" t="s">
        <v>936</v>
      </c>
      <c r="C28" s="355"/>
      <c r="D28" s="355"/>
      <c r="E28" s="355"/>
      <c r="F28" s="355"/>
      <c r="G28" s="355"/>
      <c r="H28" s="356"/>
      <c r="I28" s="73">
        <f>SUMIF(FP!I:I,Doklady!$B$1&amp;A28,FP!D:D)</f>
        <v>0</v>
      </c>
      <c r="T28" s="86"/>
    </row>
    <row r="29" spans="1:20" x14ac:dyDescent="0.2">
      <c r="A29" s="110" t="s">
        <v>212</v>
      </c>
      <c r="B29" s="354" t="s">
        <v>2183</v>
      </c>
      <c r="C29" s="355"/>
      <c r="D29" s="355"/>
      <c r="E29" s="355"/>
      <c r="F29" s="355"/>
      <c r="G29" s="355"/>
      <c r="H29" s="356"/>
      <c r="I29" s="73">
        <f>SUMIF(FP!I:I,Doklady!$B$1&amp;A29,FP!D:D)</f>
        <v>0</v>
      </c>
      <c r="T29" s="86"/>
    </row>
    <row r="30" spans="1:20" hidden="1" x14ac:dyDescent="0.2">
      <c r="A30" s="130" t="s">
        <v>213</v>
      </c>
      <c r="B30" s="354"/>
      <c r="C30" s="355"/>
      <c r="D30" s="355"/>
      <c r="E30" s="355"/>
      <c r="F30" s="355"/>
      <c r="G30" s="355"/>
      <c r="H30" s="356"/>
      <c r="I30" s="73">
        <f>SUMIF(FP!I:I,Doklady!$B$1&amp;A30,FP!D:D)</f>
        <v>0</v>
      </c>
      <c r="T30" s="86"/>
    </row>
    <row r="31" spans="1:20" hidden="1" x14ac:dyDescent="0.2">
      <c r="A31" s="110" t="s">
        <v>214</v>
      </c>
      <c r="B31" s="354"/>
      <c r="C31" s="355"/>
      <c r="D31" s="355"/>
      <c r="E31" s="355"/>
      <c r="F31" s="355"/>
      <c r="G31" s="355"/>
      <c r="H31" s="356"/>
      <c r="I31" s="73">
        <f>SUMIF(FP!I:I,Doklady!$B$1&amp;A31,FP!D:D)</f>
        <v>0</v>
      </c>
      <c r="T31" s="86"/>
    </row>
    <row r="32" spans="1:20" hidden="1" x14ac:dyDescent="0.2">
      <c r="A32" s="130" t="s">
        <v>215</v>
      </c>
      <c r="B32" s="376"/>
      <c r="C32" s="377"/>
      <c r="D32" s="377"/>
      <c r="E32" s="377"/>
      <c r="F32" s="377"/>
      <c r="G32" s="377"/>
      <c r="H32" s="378"/>
      <c r="I32" s="73">
        <f>SUMIF(FP!I:I,Doklady!$B$1&amp;A32,FP!D:D)</f>
        <v>0</v>
      </c>
      <c r="T32" s="86"/>
    </row>
    <row r="33" spans="1:21" hidden="1" x14ac:dyDescent="0.2">
      <c r="A33" s="110" t="s">
        <v>216</v>
      </c>
      <c r="B33" s="376"/>
      <c r="C33" s="377"/>
      <c r="D33" s="377"/>
      <c r="E33" s="377"/>
      <c r="F33" s="377"/>
      <c r="G33" s="377"/>
      <c r="H33" s="378"/>
      <c r="I33" s="73">
        <f>SUMIF(FP!I:I,Doklady!$B$1&amp;A33,FP!D:D)</f>
        <v>0</v>
      </c>
      <c r="T33" s="86"/>
    </row>
    <row r="34" spans="1:21" hidden="1" x14ac:dyDescent="0.2">
      <c r="A34" s="130" t="s">
        <v>217</v>
      </c>
      <c r="B34" s="379"/>
      <c r="C34" s="379"/>
      <c r="D34" s="379"/>
      <c r="E34" s="379"/>
      <c r="F34" s="379"/>
      <c r="G34" s="379"/>
      <c r="H34" s="379"/>
      <c r="I34" s="73">
        <f>SUMIF(FP!I:I,Doklady!$B$1&amp;A34,FP!D:D)</f>
        <v>0</v>
      </c>
      <c r="J34" s="8"/>
      <c r="K34" s="8"/>
    </row>
    <row r="36" spans="1:21" ht="13" x14ac:dyDescent="0.3">
      <c r="A36" s="116" t="s">
        <v>717</v>
      </c>
      <c r="B36" s="116"/>
      <c r="C36" s="216">
        <v>1</v>
      </c>
      <c r="D36" s="216">
        <v>2</v>
      </c>
      <c r="E36" s="216">
        <v>3</v>
      </c>
      <c r="F36" s="216">
        <v>4</v>
      </c>
      <c r="G36" s="216">
        <v>5</v>
      </c>
      <c r="H36" s="216">
        <v>5</v>
      </c>
      <c r="I36" s="117"/>
    </row>
    <row r="37" spans="1:21" ht="3.75" customHeight="1" x14ac:dyDescent="0.2"/>
    <row r="38" spans="1:21" ht="31.5" x14ac:dyDescent="0.2">
      <c r="A38" s="67" t="s">
        <v>3</v>
      </c>
      <c r="B38" s="67" t="str">
        <f>"Šport "&amp;K40</f>
        <v>Šport stolný tenis</v>
      </c>
      <c r="C38" s="68" t="s">
        <v>969</v>
      </c>
      <c r="D38" s="68" t="s">
        <v>970</v>
      </c>
      <c r="E38" s="68" t="s">
        <v>971</v>
      </c>
      <c r="F38" s="68" t="s">
        <v>972</v>
      </c>
      <c r="G38" s="68" t="s">
        <v>928</v>
      </c>
      <c r="H38" s="68" t="s">
        <v>927</v>
      </c>
      <c r="I38" s="67" t="s">
        <v>469</v>
      </c>
      <c r="L38" s="84">
        <f>COUNTIF(FP!N:N,Doklady!B1&amp;"aB")</f>
        <v>1</v>
      </c>
    </row>
    <row r="39" spans="1:21" x14ac:dyDescent="0.2">
      <c r="A39" s="110" t="s">
        <v>200</v>
      </c>
      <c r="B39" s="111" t="s">
        <v>709</v>
      </c>
      <c r="C39" s="78">
        <f>I39*0</f>
        <v>0</v>
      </c>
      <c r="D39" s="78">
        <f>I39*0</f>
        <v>0</v>
      </c>
      <c r="E39" s="78">
        <f>I39*0</f>
        <v>0</v>
      </c>
      <c r="F39" s="78">
        <f>+I39*0.2</f>
        <v>347443.20000000001</v>
      </c>
      <c r="G39" s="78">
        <f>+MAX(I39-C39-D39-E39-F39-H39,0)</f>
        <v>1389772.8</v>
      </c>
      <c r="H39" s="78">
        <f>+IFERROR(VLOOKUP(K40&amp;" - kapitálové transfery",B$53:C$90,2,0),0)</f>
        <v>0</v>
      </c>
      <c r="I39" s="73">
        <f>SUMIF(FP!K:K,K40,FP!D:D)</f>
        <v>1737216</v>
      </c>
      <c r="L39" s="84">
        <f>COUNTIF(FP!N:N,Doklady!B1&amp;"aK")</f>
        <v>0</v>
      </c>
      <c r="T39" s="86"/>
    </row>
    <row r="40" spans="1:21" x14ac:dyDescent="0.2">
      <c r="A40" s="110" t="s">
        <v>200</v>
      </c>
      <c r="B40" s="111" t="s">
        <v>710</v>
      </c>
      <c r="C40" s="78">
        <f>DSUM(Doklady!A103:J8167,"GGG",Spolu!L40:M42)</f>
        <v>0</v>
      </c>
      <c r="D40" s="78">
        <f>DSUM(Doklady!A103:J8167,"GGG",Spolu!N40:O42)</f>
        <v>563919.9999999993</v>
      </c>
      <c r="E40" s="78">
        <f>DSUM(Doklady!A103:J8167,"GGG",Spolu!P40:Q42)</f>
        <v>906899.28999999969</v>
      </c>
      <c r="F40" s="78">
        <f>DSUM(Doklady!A103:J8167,"GGG",Spolu!R40:S42)</f>
        <v>266396.7099999999</v>
      </c>
      <c r="G40" s="78">
        <f>DSUM(Doklady!A103:J8167,"GGG",Spolu!T40:U42)-H40</f>
        <v>0</v>
      </c>
      <c r="H40" s="78">
        <f>+IFERROR(VLOOKUP(K40&amp;" - kapitálové transfery",B$53:D$90,3,0),0)</f>
        <v>0</v>
      </c>
      <c r="I40" s="73">
        <f>+C40+D40+E40+F40+G40+H40</f>
        <v>1737215.9999999991</v>
      </c>
      <c r="J40" s="214" t="str">
        <f>+K45</f>
        <v>.</v>
      </c>
      <c r="K40" s="214" t="str">
        <f>IF(L38&gt;0,INDEX(FP!K:K,Doklady!B2),".")</f>
        <v>stolný tenis</v>
      </c>
      <c r="L40" s="115" t="s">
        <v>701</v>
      </c>
      <c r="M40" s="115" t="s">
        <v>708</v>
      </c>
      <c r="N40" s="115" t="s">
        <v>701</v>
      </c>
      <c r="O40" s="115" t="s">
        <v>708</v>
      </c>
      <c r="P40" s="115" t="s">
        <v>701</v>
      </c>
      <c r="Q40" s="115" t="s">
        <v>708</v>
      </c>
      <c r="R40" s="115" t="s">
        <v>701</v>
      </c>
      <c r="S40" s="115" t="s">
        <v>708</v>
      </c>
      <c r="T40" s="115" t="s">
        <v>701</v>
      </c>
      <c r="U40" s="115" t="s">
        <v>708</v>
      </c>
    </row>
    <row r="41" spans="1:21" ht="10.5" customHeight="1" x14ac:dyDescent="0.2">
      <c r="A41" s="110" t="s">
        <v>200</v>
      </c>
      <c r="B41" s="118" t="s">
        <v>748</v>
      </c>
      <c r="C41" s="78">
        <f>MAX(C39-C40,0)</f>
        <v>0</v>
      </c>
      <c r="D41" s="78">
        <f>MAX(D39-D40,0)</f>
        <v>0</v>
      </c>
      <c r="E41" s="78">
        <f>MAX(E39-E40,0)</f>
        <v>0</v>
      </c>
      <c r="F41" s="78">
        <f>MIN(I39,MAX(-F39+F40,0))</f>
        <v>0</v>
      </c>
      <c r="G41" s="78">
        <f>MIN(J39,MAX(-G39+G40+MIN(F40-F39,0),0))</f>
        <v>0</v>
      </c>
      <c r="H41" s="78">
        <f>MAX(H39-H40,0)</f>
        <v>0</v>
      </c>
      <c r="I41" s="119">
        <f>+I39-I42</f>
        <v>0</v>
      </c>
      <c r="J41" s="215">
        <f>+K46</f>
        <v>0</v>
      </c>
      <c r="K41" s="215">
        <f>+I41-H41</f>
        <v>0</v>
      </c>
      <c r="L41" s="156" t="str">
        <f>IF(L38&gt;0,"a - "&amp;INDEX(FP!C:C,Doklady!B2),2)</f>
        <v>a - stolný tenis - bežné transfery</v>
      </c>
      <c r="M41" s="115">
        <v>1</v>
      </c>
      <c r="N41" s="156" t="str">
        <f>+L41</f>
        <v>a - stolný tenis - bežné transfery</v>
      </c>
      <c r="O41" s="115">
        <v>2</v>
      </c>
      <c r="P41" s="156" t="str">
        <f>+L41</f>
        <v>a - stolný tenis - bežné transfery</v>
      </c>
      <c r="Q41" s="115">
        <v>3</v>
      </c>
      <c r="R41" s="156" t="str">
        <f>+L41</f>
        <v>a - stolný tenis - bežné transfery</v>
      </c>
      <c r="S41" s="115">
        <v>4</v>
      </c>
      <c r="T41" s="156" t="str">
        <f>+L41</f>
        <v>a - stolný tenis - bežné transfery</v>
      </c>
      <c r="U41" s="115">
        <v>5</v>
      </c>
    </row>
    <row r="42" spans="1:21" ht="10.5" customHeight="1" x14ac:dyDescent="0.2">
      <c r="A42" s="110" t="s">
        <v>200</v>
      </c>
      <c r="B42" s="111" t="s">
        <v>930</v>
      </c>
      <c r="C42" s="73">
        <f>+C40</f>
        <v>0</v>
      </c>
      <c r="D42" s="211">
        <f>+D40</f>
        <v>563919.9999999993</v>
      </c>
      <c r="E42" s="211">
        <f>+E40</f>
        <v>906899.28999999969</v>
      </c>
      <c r="F42" s="211">
        <f>+MIN(F39:F40)</f>
        <v>266396.7099999999</v>
      </c>
      <c r="G42" s="211">
        <f>+MIN(G39+MAX(F39-F40,0)-MAX(E40-E39,0)-MAX(D40-D39,0)-MAX(C40-C39,0),G40)</f>
        <v>0</v>
      </c>
      <c r="H42" s="211">
        <f>+MIN(H39:H40)</f>
        <v>0</v>
      </c>
      <c r="I42" s="73">
        <f>+C42+D42+E42+MIN(F39:F40)+G42+H42</f>
        <v>1737215.9999999991</v>
      </c>
      <c r="J42" s="215">
        <f>+K47</f>
        <v>0</v>
      </c>
      <c r="K42" s="215">
        <f>+I42-H42</f>
        <v>1737215.9999999991</v>
      </c>
      <c r="L42" s="156" t="str">
        <f>+SUBSTITUTE(L41,"bežné","kapitálové")</f>
        <v>a - stolný tenis - kapitálové transfery</v>
      </c>
      <c r="M42" s="115">
        <v>1</v>
      </c>
      <c r="N42" s="156" t="str">
        <f>+L42</f>
        <v>a - stolný tenis - kapitálové transfery</v>
      </c>
      <c r="O42" s="115">
        <v>2</v>
      </c>
      <c r="P42" s="156" t="str">
        <f>+L42</f>
        <v>a - stolný tenis - kapitálové transfery</v>
      </c>
      <c r="Q42" s="115">
        <v>3</v>
      </c>
      <c r="R42" s="156" t="str">
        <f>+L42</f>
        <v>a - stolný tenis - kapitálové transfery</v>
      </c>
      <c r="S42" s="115">
        <v>4</v>
      </c>
      <c r="T42" s="156" t="str">
        <f>+L42</f>
        <v>a - stolný tenis - kapitálové transfery</v>
      </c>
      <c r="U42" s="115">
        <v>5</v>
      </c>
    </row>
    <row r="43" spans="1:21" ht="31.5" x14ac:dyDescent="0.2">
      <c r="A43" s="67" t="s">
        <v>3</v>
      </c>
      <c r="B43" s="67" t="str">
        <f>IF(L38&gt;2,"Šport "&amp;INDEX(FP!K:K,Doklady!B2+2),"Šport "&amp;K45)</f>
        <v>Šport .</v>
      </c>
      <c r="C43" s="68" t="s">
        <v>969</v>
      </c>
      <c r="D43" s="68" t="s">
        <v>970</v>
      </c>
      <c r="E43" s="68" t="s">
        <v>971</v>
      </c>
      <c r="F43" s="68" t="s">
        <v>972</v>
      </c>
      <c r="G43" s="68" t="s">
        <v>928</v>
      </c>
      <c r="H43" s="68" t="s">
        <v>927</v>
      </c>
      <c r="I43" s="67" t="s">
        <v>469</v>
      </c>
      <c r="K43" s="214"/>
      <c r="L43" s="84">
        <f>L38-1</f>
        <v>0</v>
      </c>
    </row>
    <row r="44" spans="1:21" x14ac:dyDescent="0.2">
      <c r="A44" s="110" t="s">
        <v>200</v>
      </c>
      <c r="B44" s="111" t="s">
        <v>709</v>
      </c>
      <c r="C44" s="78">
        <f>I44*0</f>
        <v>0</v>
      </c>
      <c r="D44" s="78">
        <f>I44*0</f>
        <v>0</v>
      </c>
      <c r="E44" s="78">
        <f>I44*0</f>
        <v>0</v>
      </c>
      <c r="F44" s="78">
        <f>+I44*0.2</f>
        <v>0</v>
      </c>
      <c r="G44" s="78">
        <f>+MAX(I44-C44-D44-E44-F44-H44,0)</f>
        <v>0</v>
      </c>
      <c r="H44" s="78">
        <f>+IFERROR(VLOOKUP(K45&amp;" - kapitálové transfery",B$53:C$90,2,0),0)</f>
        <v>0</v>
      </c>
      <c r="I44" s="73">
        <f>SUMIF(FP!K:K,K45,FP!D:D)</f>
        <v>0</v>
      </c>
      <c r="K44" s="214"/>
    </row>
    <row r="45" spans="1:21" x14ac:dyDescent="0.2">
      <c r="A45" s="110" t="s">
        <v>200</v>
      </c>
      <c r="B45" s="111" t="s">
        <v>710</v>
      </c>
      <c r="C45" s="78">
        <f>DSUM(Doklady!A103:J8167,"GGG",Spolu!L45:M47)</f>
        <v>0</v>
      </c>
      <c r="D45" s="78">
        <f>DSUM(Doklady!A103:J8167,"GGG",Spolu!N45:O47)</f>
        <v>0</v>
      </c>
      <c r="E45" s="78">
        <f>DSUM(Doklady!A103:J8167,"GGG",Spolu!P45:Q47)</f>
        <v>0</v>
      </c>
      <c r="F45" s="78">
        <f>DSUM(Doklady!A103:J8167,"GGG",Spolu!R45:S47)</f>
        <v>0</v>
      </c>
      <c r="G45" s="78">
        <f>DSUM(Doklady!A103:J8167,"GGG",Spolu!T45:U47)-H45</f>
        <v>0</v>
      </c>
      <c r="H45" s="78">
        <f>+IFERROR(VLOOKUP(K45&amp;" - kapitálové transfery",B$53:D$90,3,0),0)</f>
        <v>0</v>
      </c>
      <c r="I45" s="73">
        <f>+C45+D45+E45+F45+G45+H45</f>
        <v>0</v>
      </c>
      <c r="K45" s="214" t="str">
        <f>IF(L38&gt;1,INDEX(FP!K:K,Doklady!B2+1),".")</f>
        <v>.</v>
      </c>
      <c r="L45" s="115" t="s">
        <v>701</v>
      </c>
      <c r="M45" s="115" t="s">
        <v>708</v>
      </c>
      <c r="N45" s="115" t="s">
        <v>701</v>
      </c>
      <c r="O45" s="115" t="s">
        <v>708</v>
      </c>
      <c r="P45" s="115" t="s">
        <v>701</v>
      </c>
      <c r="Q45" s="115" t="s">
        <v>708</v>
      </c>
      <c r="R45" s="115" t="s">
        <v>701</v>
      </c>
      <c r="S45" s="115" t="s">
        <v>708</v>
      </c>
      <c r="T45" s="115" t="s">
        <v>701</v>
      </c>
      <c r="U45" s="115" t="s">
        <v>708</v>
      </c>
    </row>
    <row r="46" spans="1:21" ht="10.5" x14ac:dyDescent="0.2">
      <c r="A46" s="110" t="s">
        <v>200</v>
      </c>
      <c r="B46" s="118" t="s">
        <v>748</v>
      </c>
      <c r="C46" s="78">
        <f>MAX(C44-C45,0)</f>
        <v>0</v>
      </c>
      <c r="D46" s="78">
        <f>MAX(D44-D45,0)</f>
        <v>0</v>
      </c>
      <c r="E46" s="78">
        <f>MAX(E44-E45,0)</f>
        <v>0</v>
      </c>
      <c r="F46" s="78">
        <f>MIN(I44,MAX(-F44+F45,0))</f>
        <v>0</v>
      </c>
      <c r="G46" s="78">
        <f>MIN(J44,MAX(-G44+G45+MIN(F45-F44,0),0))</f>
        <v>0</v>
      </c>
      <c r="H46" s="78">
        <f>MAX(H44-H45,0)</f>
        <v>0</v>
      </c>
      <c r="I46" s="119">
        <f>+I44-I47</f>
        <v>0</v>
      </c>
      <c r="K46" s="215">
        <f>+I46-H46</f>
        <v>0</v>
      </c>
      <c r="L46" s="156">
        <f>IF(L43&gt;0,"a - "&amp;INDEX(FP!C:C,Doklady!B2+1),2)</f>
        <v>2</v>
      </c>
      <c r="M46" s="115">
        <v>1</v>
      </c>
      <c r="N46" s="156">
        <f>+L46</f>
        <v>2</v>
      </c>
      <c r="O46" s="115">
        <v>2</v>
      </c>
      <c r="P46" s="156">
        <f>+L46</f>
        <v>2</v>
      </c>
      <c r="Q46" s="115">
        <v>3</v>
      </c>
      <c r="R46" s="156">
        <f>+L46</f>
        <v>2</v>
      </c>
      <c r="S46" s="115">
        <v>4</v>
      </c>
      <c r="T46" s="156">
        <f>+L46</f>
        <v>2</v>
      </c>
      <c r="U46" s="115">
        <v>5</v>
      </c>
    </row>
    <row r="47" spans="1:21" x14ac:dyDescent="0.2">
      <c r="A47" s="110" t="s">
        <v>200</v>
      </c>
      <c r="B47" s="111" t="s">
        <v>930</v>
      </c>
      <c r="C47" s="73">
        <f>+C45</f>
        <v>0</v>
      </c>
      <c r="D47" s="211">
        <f>+D45</f>
        <v>0</v>
      </c>
      <c r="E47" s="211">
        <f>+E45</f>
        <v>0</v>
      </c>
      <c r="F47" s="211">
        <f>+MIN(F44:F45)</f>
        <v>0</v>
      </c>
      <c r="G47" s="211">
        <f>+MIN(G44+MAX(F44-F45,0)-MAX(E45-E44,0)-MAX(D45-D44,0)-MAX(C45-C44,0),G45)</f>
        <v>0</v>
      </c>
      <c r="H47" s="211">
        <f>+MIN(H44:H45)</f>
        <v>0</v>
      </c>
      <c r="I47" s="73">
        <f>+C47+D47+E47+MIN(F44:F45)+G47+H47</f>
        <v>0</v>
      </c>
      <c r="K47" s="215">
        <f>+I47-H47</f>
        <v>0</v>
      </c>
      <c r="L47" s="156" t="str">
        <f>+SUBSTITUTE(L46,"bežné","kapitálové")</f>
        <v>2</v>
      </c>
      <c r="M47" s="115">
        <v>1</v>
      </c>
      <c r="N47" s="156" t="str">
        <f>+L47</f>
        <v>2</v>
      </c>
      <c r="O47" s="115">
        <v>2</v>
      </c>
      <c r="P47" s="156" t="str">
        <f>+L47</f>
        <v>2</v>
      </c>
      <c r="Q47" s="115">
        <v>3</v>
      </c>
      <c r="R47" s="156" t="str">
        <f>+L47</f>
        <v>2</v>
      </c>
      <c r="S47" s="115">
        <v>4</v>
      </c>
      <c r="T47" s="156" t="str">
        <f>+L47</f>
        <v>2</v>
      </c>
      <c r="U47" s="115">
        <v>5</v>
      </c>
    </row>
    <row r="48" spans="1:21" ht="11.25" hidden="1" customHeight="1" x14ac:dyDescent="0.2">
      <c r="A48" s="107"/>
      <c r="B48" s="108"/>
      <c r="C48" s="106"/>
      <c r="D48" s="109"/>
      <c r="E48" s="109"/>
      <c r="F48" s="109"/>
      <c r="G48" s="109"/>
      <c r="H48" s="109"/>
      <c r="I48" s="109"/>
      <c r="T48" s="86"/>
    </row>
    <row r="49" spans="1:20" ht="10.5" x14ac:dyDescent="0.2">
      <c r="A49" s="107"/>
      <c r="B49" s="106"/>
      <c r="C49" s="106"/>
      <c r="D49" s="109"/>
      <c r="E49" s="109"/>
      <c r="F49" s="213"/>
      <c r="G49" s="109"/>
      <c r="H49" s="109"/>
      <c r="I49" s="219"/>
      <c r="T49" s="86"/>
    </row>
    <row r="50" spans="1:20" ht="10.5" x14ac:dyDescent="0.2">
      <c r="A50" s="352"/>
      <c r="B50" s="353"/>
      <c r="C50" s="353"/>
      <c r="D50" s="353"/>
      <c r="E50" s="353"/>
      <c r="F50" s="353"/>
      <c r="G50" s="353"/>
      <c r="H50" s="353"/>
      <c r="I50" s="353"/>
      <c r="T50" s="86"/>
    </row>
    <row r="51" spans="1:20" x14ac:dyDescent="0.2">
      <c r="A51" s="107"/>
      <c r="B51" s="108"/>
      <c r="C51" s="106"/>
      <c r="D51" s="109"/>
      <c r="E51" s="109"/>
      <c r="F51" s="109"/>
      <c r="G51" s="218"/>
      <c r="H51" s="109"/>
      <c r="I51" s="109"/>
      <c r="T51" s="86"/>
    </row>
    <row r="52" spans="1:20" ht="21" x14ac:dyDescent="0.2">
      <c r="A52" s="72" t="s">
        <v>3</v>
      </c>
      <c r="B52" s="67" t="s">
        <v>690</v>
      </c>
      <c r="C52" s="68" t="s">
        <v>696</v>
      </c>
      <c r="D52" s="68" t="s">
        <v>692</v>
      </c>
      <c r="E52" s="68" t="s">
        <v>700</v>
      </c>
      <c r="F52" s="68" t="s">
        <v>695</v>
      </c>
      <c r="G52" s="217" t="s">
        <v>929</v>
      </c>
      <c r="H52" s="68"/>
      <c r="I52" s="68" t="s">
        <v>697</v>
      </c>
      <c r="K52" s="84" t="s">
        <v>4</v>
      </c>
      <c r="L52" s="84" t="s">
        <v>712</v>
      </c>
      <c r="M52" s="84" t="s">
        <v>715</v>
      </c>
    </row>
    <row r="53" spans="1:20" ht="12" customHeight="1" x14ac:dyDescent="0.2">
      <c r="A53" s="75" t="str">
        <f>Doklady!D1</f>
        <v>a</v>
      </c>
      <c r="B53" s="114" t="str">
        <f>Doklady!H1</f>
        <v>stolný tenis - bežné transfery</v>
      </c>
      <c r="C53" s="73">
        <f>IF(A53&lt;&gt;"",INDEX(FP!D:D,Doklady!B$2+(ROW()-53)),"")</f>
        <v>1737216</v>
      </c>
      <c r="D53" s="73">
        <f>IF(A53&lt;&gt;"",Doklady!I1-Doklady!J1,"")</f>
        <v>1737216.0000000023</v>
      </c>
      <c r="E53" s="73">
        <f>IF(A53&lt;&gt;"",MIN(D53,C53)*Doklady!C1/(1-Doklady!C1),"")</f>
        <v>0</v>
      </c>
      <c r="F53" s="71">
        <f>IF(A53&lt;&gt;"",Doklady!J1,"")</f>
        <v>0</v>
      </c>
      <c r="G53" s="73">
        <f>+IFERROR(HLOOKUP(IF(RIGHT(B53,15)="bežné transfery",LEFT(B53,LEN(B53)-18),0),$J$40:$K$42,3,0),MIN(C53,D53))</f>
        <v>1737215.9999999991</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d</v>
      </c>
      <c r="B54" s="114" t="str">
        <f>Doklady!H2</f>
        <v>Arpáš Samuel</v>
      </c>
      <c r="C54" s="73">
        <f>IF(A54&lt;&gt;"",INDEX(FP!D:D,Doklady!B$2+(ROW()-53)),"")</f>
        <v>7500</v>
      </c>
      <c r="D54" s="73">
        <f>IF(A54&lt;&gt;"",Doklady!I2-Doklady!J2,"")</f>
        <v>7500</v>
      </c>
      <c r="E54" s="73">
        <f>IF(A54&lt;&gt;"",MIN(D54,C54)*Doklady!C2/(1-Doklady!C2),"")</f>
        <v>0</v>
      </c>
      <c r="F54" s="71">
        <f>IF(A54&lt;&gt;"",Doklady!J2,"")</f>
        <v>0</v>
      </c>
      <c r="G54" s="73">
        <f t="shared" ref="G54:G117" si="0">+IFERROR(HLOOKUP(IF(RIGHT(B54,15)="bežné transfery",LEFT(B54,LEN(B54)-18),0),$J$40:$K$42,3,0),MIN(C54,D54))</f>
        <v>7500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ustomHeight="1" x14ac:dyDescent="0.2">
      <c r="A55" s="75" t="str">
        <f>Doklady!D3</f>
        <v>d</v>
      </c>
      <c r="B55" s="114" t="str">
        <f>Doklady!H3</f>
        <v>Balážová Barbora</v>
      </c>
      <c r="C55" s="73">
        <f>IF(A55&lt;&gt;"",INDEX(FP!D:D,Doklady!B$2+(ROW()-53)),"")</f>
        <v>18700</v>
      </c>
      <c r="D55" s="73">
        <f>IF(A55&lt;&gt;"",Doklady!I3-Doklady!J3,"")</f>
        <v>18700</v>
      </c>
      <c r="E55" s="73">
        <f>IF(A55&lt;&gt;"",MIN(D55,C55)*Doklady!C3/(1-Doklady!C3),"")</f>
        <v>0</v>
      </c>
      <c r="F55" s="71">
        <f>IF(A55&lt;&gt;"",Doklady!J3,"")</f>
        <v>0</v>
      </c>
      <c r="G55" s="73">
        <f t="shared" si="0"/>
        <v>18700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d</v>
      </c>
      <c r="B56" s="114" t="str">
        <f>Doklady!H4</f>
        <v>družstvo - dospelí - ženy</v>
      </c>
      <c r="C56" s="73">
        <f>IF(A56&lt;&gt;"",INDEX(FP!D:D,Doklady!B$2+(ROW()-53)),"")</f>
        <v>20000</v>
      </c>
      <c r="D56" s="73">
        <f>IF(A56&lt;&gt;"",Doklady!I4-Doklady!J4,"")</f>
        <v>19999.999999999996</v>
      </c>
      <c r="E56" s="73">
        <f>IF(A56&lt;&gt;"",MIN(D56,C56)*Doklady!C4/(1-Doklady!C4),"")</f>
        <v>0</v>
      </c>
      <c r="F56" s="71">
        <f>IF(A56&lt;&gt;"",Doklady!J4,"")</f>
        <v>0</v>
      </c>
      <c r="G56" s="73">
        <f t="shared" si="0"/>
        <v>19999.999999999996</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d</v>
      </c>
      <c r="B57" s="114" t="str">
        <f>Doklady!H5</f>
        <v>družstvo - Umax. - muži</v>
      </c>
      <c r="C57" s="73">
        <f>IF(A57&lt;&gt;"",INDEX(FP!D:D,Doklady!B$2+(ROW()-53)),"")</f>
        <v>10000</v>
      </c>
      <c r="D57" s="73">
        <f>IF(A57&lt;&gt;"",Doklady!I5-Doklady!J5,"")</f>
        <v>10000.000000000002</v>
      </c>
      <c r="E57" s="73">
        <f>IF(A57&lt;&gt;"",MIN(D57,C57)*Doklady!C5/(1-Doklady!C5),"")</f>
        <v>0</v>
      </c>
      <c r="F57" s="71">
        <f>IF(A57&lt;&gt;"",Doklady!J5,"")</f>
        <v>0</v>
      </c>
      <c r="G57" s="73">
        <f t="shared" si="0"/>
        <v>10000</v>
      </c>
      <c r="H57" s="71"/>
      <c r="I57" s="73">
        <f t="shared" si="1"/>
        <v>0</v>
      </c>
      <c r="J57" s="84" t="str">
        <f t="shared" si="2"/>
        <v/>
      </c>
      <c r="K57" s="84" t="str">
        <f>Doklady!F5</f>
        <v>026 03</v>
      </c>
      <c r="L57" s="84" t="str">
        <f>IF(A57&lt;&gt;"",INDEX(FP!H:H,Doklady!B$2+(ROW()-52)),"")</f>
        <v>B</v>
      </c>
      <c r="M57" s="84" t="str">
        <f t="shared" si="3"/>
        <v>026 03B</v>
      </c>
    </row>
    <row r="58" spans="1:20" ht="12" customHeight="1" x14ac:dyDescent="0.2">
      <c r="A58" s="75" t="str">
        <f>Doklady!D6</f>
        <v>d</v>
      </c>
      <c r="B58" s="114" t="str">
        <f>Doklady!H6</f>
        <v>družstvo - Umax. - ženy</v>
      </c>
      <c r="C58" s="73">
        <f>IF(A58&lt;&gt;"",INDEX(FP!D:D,Doklady!B$2+(ROW()-53)),"")</f>
        <v>10000</v>
      </c>
      <c r="D58" s="73">
        <f>IF(A58&lt;&gt;"",Doklady!I6-Doklady!J6,"")</f>
        <v>10000</v>
      </c>
      <c r="E58" s="73">
        <f>IF(A58&lt;&gt;"",MIN(D58,C58)*Doklady!C6/(1-Doklady!C6),"")</f>
        <v>0</v>
      </c>
      <c r="F58" s="71">
        <f>IF(A58&lt;&gt;"",Doklady!J6,"")</f>
        <v>0</v>
      </c>
      <c r="G58" s="73">
        <f t="shared" si="0"/>
        <v>10000</v>
      </c>
      <c r="H58" s="71"/>
      <c r="I58" s="73">
        <f t="shared" si="1"/>
        <v>0</v>
      </c>
      <c r="J58" s="84" t="str">
        <f t="shared" si="2"/>
        <v/>
      </c>
      <c r="K58" s="84" t="str">
        <f>Doklady!F6</f>
        <v>026 03</v>
      </c>
      <c r="L58" s="84" t="str">
        <f>IF(A58&lt;&gt;"",INDEX(FP!H:H,Doklady!B$2+(ROW()-52)),"")</f>
        <v>B</v>
      </c>
      <c r="M58" s="84" t="str">
        <f t="shared" si="3"/>
        <v>026 03B</v>
      </c>
    </row>
    <row r="59" spans="1:20" ht="12" customHeight="1" x14ac:dyDescent="0.2">
      <c r="A59" s="75" t="str">
        <f>Doklady!D7</f>
        <v>d</v>
      </c>
      <c r="B59" s="114" t="str">
        <f>Doklady!H7</f>
        <v>Pištej Ľubomír</v>
      </c>
      <c r="C59" s="73">
        <f>IF(A59&lt;&gt;"",INDEX(FP!D:D,Doklady!B$2+(ROW()-53)),"")</f>
        <v>18700</v>
      </c>
      <c r="D59" s="73">
        <f>IF(A59&lt;&gt;"",Doklady!I7-Doklady!J7,"")</f>
        <v>18700.000000000004</v>
      </c>
      <c r="E59" s="73">
        <f>IF(A59&lt;&gt;"",MIN(D59,C59)*Doklady!C7/(1-Doklady!C7),"")</f>
        <v>0</v>
      </c>
      <c r="F59" s="71">
        <f>IF(A59&lt;&gt;"",Doklady!J7,"")</f>
        <v>0</v>
      </c>
      <c r="G59" s="73">
        <f t="shared" si="0"/>
        <v>18700</v>
      </c>
      <c r="H59" s="71"/>
      <c r="I59" s="73">
        <f t="shared" si="1"/>
        <v>0</v>
      </c>
      <c r="J59" s="84" t="str">
        <f t="shared" si="2"/>
        <v/>
      </c>
      <c r="K59" s="84" t="str">
        <f>Doklady!F7</f>
        <v>026 03</v>
      </c>
      <c r="L59" s="84" t="str">
        <f>IF(A59&lt;&gt;"",INDEX(FP!H:H,Doklady!B$2+(ROW()-52)),"")</f>
        <v>B</v>
      </c>
      <c r="M59" s="84" t="str">
        <f t="shared" si="3"/>
        <v>026 03B</v>
      </c>
    </row>
    <row r="60" spans="1:20" ht="12" customHeight="1" x14ac:dyDescent="0.2">
      <c r="A60" s="75" t="str">
        <f>Doklady!D8</f>
        <v>d</v>
      </c>
      <c r="B60" s="114" t="str">
        <f>Doklady!H8</f>
        <v>Wang Yang</v>
      </c>
      <c r="C60" s="73">
        <f>IF(A60&lt;&gt;"",INDEX(FP!D:D,Doklady!B$2+(ROW()-53)),"")</f>
        <v>15000</v>
      </c>
      <c r="D60" s="73">
        <f>IF(A60&lt;&gt;"",Doklady!I8-Doklady!J8,"")</f>
        <v>15000</v>
      </c>
      <c r="E60" s="73">
        <f>IF(A60&lt;&gt;"",MIN(D60,C60)*Doklady!C8/(1-Doklady!C8),"")</f>
        <v>0</v>
      </c>
      <c r="F60" s="71">
        <f>IF(A60&lt;&gt;"",Doklady!J8,"")</f>
        <v>0</v>
      </c>
      <c r="G60" s="73">
        <f t="shared" si="0"/>
        <v>15000</v>
      </c>
      <c r="H60" s="71"/>
      <c r="I60" s="73">
        <f t="shared" si="1"/>
        <v>0</v>
      </c>
      <c r="J60" s="84" t="str">
        <f t="shared" si="2"/>
        <v/>
      </c>
      <c r="K60" s="84" t="str">
        <f>Doklady!F8</f>
        <v>026 03</v>
      </c>
      <c r="L60" s="84" t="str">
        <f>IF(A60&lt;&gt;"",INDEX(FP!H:H,Doklady!B$2+(ROW()-52)),"")</f>
        <v>B</v>
      </c>
      <c r="M60" s="84" t="str">
        <f t="shared" si="3"/>
        <v>026 03B</v>
      </c>
    </row>
    <row r="61" spans="1:20" ht="12" customHeight="1" x14ac:dyDescent="0.2">
      <c r="A61" s="75" t="str">
        <f>Doklady!D9</f>
        <v>e</v>
      </c>
      <c r="B61" s="114" t="str">
        <f>Doklady!H9</f>
        <v>World Table Tennis Youth Contender 2024</v>
      </c>
      <c r="C61" s="73">
        <f>IF(A61&lt;&gt;"",INDEX(FP!D:D,Doklady!B$2+(ROW()-53)),"")</f>
        <v>28000</v>
      </c>
      <c r="D61" s="73">
        <f>IF(A61&lt;&gt;"",Doklady!I9-Doklady!J9,"")</f>
        <v>28000</v>
      </c>
      <c r="E61" s="73">
        <f>IF(A61&lt;&gt;"",MIN(D61,C61)*Doklady!C9/(1-Doklady!C9),"")</f>
        <v>0</v>
      </c>
      <c r="F61" s="71">
        <f>IF(A61&lt;&gt;"",Doklady!J9,"")</f>
        <v>0</v>
      </c>
      <c r="G61" s="73">
        <f t="shared" si="0"/>
        <v>28000</v>
      </c>
      <c r="H61" s="71"/>
      <c r="I61" s="73">
        <f t="shared" si="1"/>
        <v>0</v>
      </c>
      <c r="J61" s="84" t="str">
        <f t="shared" si="2"/>
        <v/>
      </c>
      <c r="K61" s="84" t="str">
        <f>Doklady!F9</f>
        <v>026 03</v>
      </c>
      <c r="L61" s="84" t="str">
        <f>IF(A61&lt;&gt;"",INDEX(FP!H:H,Doklady!B$2+(ROW()-52)),"")</f>
        <v>B</v>
      </c>
      <c r="M61" s="84" t="str">
        <f t="shared" si="3"/>
        <v>026 03B</v>
      </c>
    </row>
    <row r="62" spans="1:20" ht="12" customHeight="1" x14ac:dyDescent="0.2">
      <c r="A62" s="75" t="str">
        <f>Doklady!D10</f>
        <v>f</v>
      </c>
      <c r="B62" s="114" t="str">
        <f>Doklady!H10</f>
        <v>stolný tenis - 20 % navýšenie</v>
      </c>
      <c r="C62" s="73">
        <f>IF(A62&lt;&gt;"",INDEX(FP!D:D,Doklady!B$2+(ROW()-53)),"")</f>
        <v>327201</v>
      </c>
      <c r="D62" s="73">
        <f>IF(A62&lt;&gt;"",Doklady!I10-Doklady!J10,"")</f>
        <v>327201</v>
      </c>
      <c r="E62" s="73">
        <f>IF(A62&lt;&gt;"",MIN(D62,C62)*Doklady!C10/(1-Doklady!C10),"")</f>
        <v>0</v>
      </c>
      <c r="F62" s="71">
        <f>IF(A62&lt;&gt;"",Doklady!J10,"")</f>
        <v>0</v>
      </c>
      <c r="G62" s="73">
        <f t="shared" si="0"/>
        <v>327201</v>
      </c>
      <c r="H62" s="71"/>
      <c r="I62" s="73">
        <f t="shared" si="1"/>
        <v>0</v>
      </c>
      <c r="J62" s="84" t="str">
        <f t="shared" si="2"/>
        <v/>
      </c>
      <c r="K62" s="84" t="str">
        <f>Doklady!F10</f>
        <v>026 03</v>
      </c>
      <c r="L62" s="84" t="str">
        <f>IF(A62&lt;&gt;"",INDEX(FP!H:H,Doklady!B$2+(ROW()-52)),"")</f>
        <v>B</v>
      </c>
      <c r="M62" s="84" t="str">
        <f t="shared" si="3"/>
        <v>026 03B</v>
      </c>
    </row>
    <row r="63" spans="1:20" ht="12" customHeight="1" x14ac:dyDescent="0.2">
      <c r="A63" s="75" t="str">
        <f>Doklady!D11</f>
        <v>j</v>
      </c>
      <c r="B63" s="114" t="str">
        <f>Doklady!H11</f>
        <v>Zabezpečenie finále školských športových súťaží (Šamorín 2024) v súťažiach kategórie "A" v stolnom tenise základných škôl</v>
      </c>
      <c r="C63" s="73">
        <f>IF(A63&lt;&gt;"",INDEX(FP!D:D,Doklady!B$2+(ROW()-53)),"")</f>
        <v>19800</v>
      </c>
      <c r="D63" s="73">
        <f>IF(A63&lt;&gt;"",Doklady!I11-Doklady!J11,"")</f>
        <v>19800</v>
      </c>
      <c r="E63" s="73">
        <f>IF(A63&lt;&gt;"",MIN(D63,C63)*Doklady!C11/(1-Doklady!C11),"")</f>
        <v>0</v>
      </c>
      <c r="F63" s="71">
        <f>IF(A63&lt;&gt;"",Doklady!J11,"")</f>
        <v>0</v>
      </c>
      <c r="G63" s="73">
        <f t="shared" si="0"/>
        <v>19800</v>
      </c>
      <c r="H63" s="71"/>
      <c r="I63" s="73">
        <f t="shared" si="1"/>
        <v>0</v>
      </c>
      <c r="J63" s="84" t="str">
        <f t="shared" si="2"/>
        <v/>
      </c>
      <c r="K63" s="84" t="str">
        <f>Doklady!F11</f>
        <v>026 03</v>
      </c>
      <c r="L63" s="84" t="str">
        <f>IF(A63&lt;&gt;"",INDEX(FP!H:H,Doklady!B$2+(ROW()-52)),"")</f>
        <v>B</v>
      </c>
      <c r="M63" s="84" t="str">
        <f t="shared" si="3"/>
        <v>026 03B</v>
      </c>
    </row>
    <row r="64" spans="1:20" ht="12" hidden="1" customHeight="1" x14ac:dyDescent="0.2">
      <c r="A64" s="75" t="str">
        <f>Doklady!D12</f>
        <v/>
      </c>
      <c r="B64" s="114"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846</v>
      </c>
      <c r="K64" s="84" t="str">
        <f>Doklady!F12</f>
        <v/>
      </c>
      <c r="L64" s="84" t="str">
        <f>IF(A64&lt;&gt;"",INDEX(FP!H:H,Doklady!B$2+(ROW()-52)),"")</f>
        <v/>
      </c>
      <c r="M64" s="84" t="str">
        <f t="shared" si="3"/>
        <v/>
      </c>
    </row>
    <row r="65" spans="1:13" ht="12" hidden="1" customHeight="1" x14ac:dyDescent="0.2">
      <c r="A65" s="75" t="str">
        <f>Doklady!D13</f>
        <v/>
      </c>
      <c r="B65" s="114"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4"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4"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4"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4"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4"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4"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4"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4"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4"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4"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4"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4"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4"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4"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4"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4"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4"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4"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4"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4"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4"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4"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4"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4"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4"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4"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4"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4"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4"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4"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4"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4"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4"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4"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4"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4"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0.5" hidden="1" customHeight="1" x14ac:dyDescent="0.2">
      <c r="A102" s="75" t="str">
        <f>Doklady!D50</f>
        <v/>
      </c>
      <c r="B102" s="114"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4"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4"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4"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4"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4"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4"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4"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4"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4"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4"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4"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4"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4"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4"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4"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4"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4"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4"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4"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4"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4"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4"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4"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4"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4"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4"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4"/>
      <c r="C129" s="73"/>
      <c r="D129" s="73"/>
      <c r="E129" s="73"/>
      <c r="F129" s="71"/>
      <c r="G129" s="73"/>
      <c r="H129" s="71"/>
      <c r="I129" s="73"/>
      <c r="J129" s="84" t="str">
        <f t="shared" si="6"/>
        <v/>
      </c>
      <c r="K129" s="84" t="str">
        <f>Doklady!F77</f>
        <v/>
      </c>
      <c r="L129" s="84" t="str">
        <f>IF(A129&lt;&gt;"",INDEX(FP!H:H,Doklady!B$2+(ROW()-52)),"")</f>
        <v/>
      </c>
      <c r="M129" s="84" t="str">
        <f t="shared" si="8"/>
        <v/>
      </c>
    </row>
    <row r="130" spans="1:26" s="221" customFormat="1" ht="12" customHeight="1" x14ac:dyDescent="0.25">
      <c r="A130" s="222" t="str">
        <f>Doklady!D66</f>
        <v/>
      </c>
      <c r="B130" s="223" t="s">
        <v>469</v>
      </c>
      <c r="C130" s="224">
        <f>SUM(C53:C129)</f>
        <v>2212117</v>
      </c>
      <c r="D130" s="224">
        <f t="shared" ref="D130:I130" si="9">SUM(D53:D129)</f>
        <v>2212117.0000000023</v>
      </c>
      <c r="E130" s="224">
        <f t="shared" si="9"/>
        <v>0</v>
      </c>
      <c r="F130" s="224">
        <f t="shared" si="9"/>
        <v>0</v>
      </c>
      <c r="G130" s="224">
        <f t="shared" si="9"/>
        <v>2212116.9999999991</v>
      </c>
      <c r="H130" s="224">
        <f t="shared" si="9"/>
        <v>0</v>
      </c>
      <c r="I130" s="224">
        <f t="shared" si="9"/>
        <v>0</v>
      </c>
      <c r="J130" s="220" t="str">
        <f>IF(D130&gt;C130,"Vyúčtované prostriedky nemôžu byť väčšie ako poskytnuté. Opravte v hárku ""Doklady""","")</f>
        <v/>
      </c>
      <c r="K130" s="220"/>
      <c r="L130" s="220"/>
      <c r="M130" s="220"/>
      <c r="N130" s="220"/>
      <c r="O130" s="220"/>
      <c r="P130" s="220"/>
      <c r="Q130" s="220"/>
      <c r="R130" s="220"/>
      <c r="S130" s="220"/>
      <c r="T130" s="220"/>
      <c r="U130" s="220"/>
      <c r="V130" s="220"/>
      <c r="W130" s="220"/>
      <c r="X130" s="220"/>
      <c r="Y130" s="220"/>
      <c r="Z130" s="220"/>
    </row>
    <row r="132" spans="1:26" s="9" customFormat="1" ht="12.5" x14ac:dyDescent="0.25">
      <c r="A132" s="9" t="s">
        <v>687</v>
      </c>
      <c r="C132" s="74"/>
      <c r="D132" s="74"/>
      <c r="E132" s="74"/>
      <c r="F132" s="74"/>
      <c r="G132" s="320">
        <f>D53-C53</f>
        <v>2.3283064365386963E-9</v>
      </c>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688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1327</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2181</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689</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698</v>
      </c>
      <c r="B139" s="9"/>
      <c r="C139" s="74"/>
      <c r="D139" s="74"/>
      <c r="E139" s="74"/>
      <c r="F139" s="74"/>
      <c r="G139" s="74"/>
      <c r="H139" s="74"/>
      <c r="I139" s="74"/>
      <c r="J139" s="85"/>
    </row>
    <row r="140" spans="1:26" ht="12.5" x14ac:dyDescent="0.25">
      <c r="A140" s="9"/>
      <c r="B140" s="282"/>
      <c r="C140" s="225"/>
      <c r="D140" s="375"/>
      <c r="E140" s="375"/>
      <c r="F140" s="375"/>
      <c r="G140" s="375"/>
      <c r="H140" s="375"/>
      <c r="I140" s="375"/>
      <c r="J140" s="85"/>
    </row>
    <row r="141" spans="1:26" ht="68.25" customHeight="1" x14ac:dyDescent="0.25">
      <c r="A141" s="9"/>
      <c r="B141" s="284" t="s">
        <v>1638</v>
      </c>
      <c r="C141" s="209"/>
      <c r="D141" s="349" t="s">
        <v>918</v>
      </c>
      <c r="E141" s="349"/>
      <c r="F141" s="349"/>
      <c r="G141" s="349"/>
      <c r="H141" s="349"/>
      <c r="I141" s="349"/>
      <c r="J141" s="85"/>
    </row>
    <row r="142" spans="1:26" ht="12.5" x14ac:dyDescent="0.25">
      <c r="A142" s="9"/>
      <c r="B142" s="283"/>
      <c r="C142" s="209"/>
      <c r="D142" s="256"/>
      <c r="E142" s="256"/>
      <c r="F142" s="256"/>
      <c r="G142" s="256"/>
      <c r="H142" s="256"/>
      <c r="I142" s="256"/>
      <c r="J142" s="85"/>
    </row>
    <row r="143" spans="1:26" ht="12.5" x14ac:dyDescent="0.25">
      <c r="A143" s="9"/>
      <c r="B143" s="283"/>
      <c r="C143" s="209"/>
      <c r="D143" s="256"/>
      <c r="E143" s="256"/>
      <c r="F143" s="256"/>
      <c r="G143" s="256"/>
      <c r="H143" s="256"/>
      <c r="I143" s="256"/>
      <c r="J143" s="85"/>
    </row>
    <row r="144" spans="1:26" ht="12.5" x14ac:dyDescent="0.25">
      <c r="A144" s="9"/>
      <c r="B144" s="284"/>
      <c r="C144" s="209"/>
      <c r="D144" s="256"/>
      <c r="E144" s="256"/>
      <c r="F144" s="256"/>
      <c r="G144" s="256"/>
      <c r="H144" s="256"/>
      <c r="I144" s="256"/>
      <c r="J144" s="85"/>
    </row>
    <row r="145" spans="2:2" ht="12.5" x14ac:dyDescent="0.25">
      <c r="B145" s="259"/>
    </row>
  </sheetData>
  <sheetProtection selectLockedCells="1"/>
  <mergeCells count="30">
    <mergeCell ref="D140:I140"/>
    <mergeCell ref="B32:H32"/>
    <mergeCell ref="B34:H34"/>
    <mergeCell ref="B33:H33"/>
    <mergeCell ref="B31:H31"/>
    <mergeCell ref="B30:H30"/>
    <mergeCell ref="B27:H27"/>
    <mergeCell ref="B28:H28"/>
    <mergeCell ref="B16:H16"/>
    <mergeCell ref="B18:H18"/>
    <mergeCell ref="B19:H19"/>
    <mergeCell ref="B20:H20"/>
    <mergeCell ref="B21:H21"/>
    <mergeCell ref="B22:H22"/>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s>
  <conditionalFormatting sqref="C41:I41 C46:I46">
    <cfRule type="cellIs" dxfId="65" priority="43" stopIfTrue="1" operator="lessThanOrEqual">
      <formula>0</formula>
    </cfRule>
    <cfRule type="cellIs" dxfId="64" priority="44" stopIfTrue="1" operator="greaterThan">
      <formula>0</formula>
    </cfRule>
  </conditionalFormatting>
  <conditionalFormatting sqref="D53:D129">
    <cfRule type="expression" dxfId="63" priority="31" stopIfTrue="1">
      <formula>$C53=$D53</formula>
    </cfRule>
    <cfRule type="expression" dxfId="62" priority="33" stopIfTrue="1">
      <formula>$C53&lt;&gt;$D53</formula>
    </cfRule>
  </conditionalFormatting>
  <conditionalFormatting sqref="E9:F9">
    <cfRule type="expression" dxfId="61" priority="38" stopIfTrue="1">
      <formula>SUM($E$10:$F$14)&gt;0</formula>
    </cfRule>
  </conditionalFormatting>
  <conditionalFormatting sqref="G53:G129">
    <cfRule type="expression" dxfId="60" priority="13" stopIfTrue="1">
      <formula>$C53=$G53</formula>
    </cfRule>
    <cfRule type="expression" dxfId="59" priority="14" stopIfTrue="1">
      <formula>$C53&lt;&gt;$G53</formula>
    </cfRule>
  </conditionalFormatting>
  <conditionalFormatting sqref="I42">
    <cfRule type="cellIs" dxfId="58" priority="1" stopIfTrue="1" operator="greaterThan">
      <formula>0</formula>
    </cfRule>
  </conditionalFormatting>
  <conditionalFormatting sqref="I47">
    <cfRule type="cellIs" dxfId="57" priority="15" stopIfTrue="1" operator="greaterThan">
      <formula>0</formula>
    </cfRule>
  </conditionalFormatting>
  <conditionalFormatting sqref="I53:I129">
    <cfRule type="cellIs" dxfId="56" priority="40" stopIfTrue="1" operator="equal">
      <formula>0</formula>
    </cfRule>
    <cfRule type="cellIs" dxfId="5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3167"/>
  <sheetViews>
    <sheetView tabSelected="1" topLeftCell="A100" zoomScale="120" zoomScaleNormal="120" workbookViewId="0">
      <pane ySplit="7" topLeftCell="A107" activePane="bottomLeft" state="frozen"/>
      <selection activeCell="A100" sqref="A100"/>
      <selection pane="bottomLeft" activeCell="O116" sqref="O116"/>
    </sheetView>
  </sheetViews>
  <sheetFormatPr defaultColWidth="11.453125" defaultRowHeight="10" x14ac:dyDescent="0.2"/>
  <cols>
    <col min="1" max="1" width="34.08984375" style="6" customWidth="1"/>
    <col min="2" max="2" width="10.90625" style="306" bestFit="1" customWidth="1"/>
    <col min="3" max="3" width="12" style="306" customWidth="1"/>
    <col min="4" max="5" width="10.08984375" style="6" customWidth="1"/>
    <col min="6" max="6" width="31.453125" style="316" customWidth="1"/>
    <col min="7" max="7" width="9.54296875" style="6" customWidth="1"/>
    <col min="8" max="8" width="23.90625" style="6" customWidth="1"/>
    <col min="9" max="9" width="11.6328125" style="7" customWidth="1"/>
    <col min="10" max="10" width="4.6328125" style="76" customWidth="1"/>
    <col min="11" max="11" width="5.6328125" style="330" customWidth="1"/>
    <col min="12" max="12" width="10.1796875" style="88" customWidth="1"/>
    <col min="13" max="13" width="22.36328125" style="88" bestFit="1" customWidth="1"/>
    <col min="14" max="25" width="5.6328125" style="88" customWidth="1"/>
    <col min="26" max="16384" width="11.453125" style="8"/>
  </cols>
  <sheetData>
    <row r="1" spans="1:25" s="6" customFormat="1" ht="10.5" hidden="1" thickBot="1" x14ac:dyDescent="0.25">
      <c r="A1" s="227" t="str">
        <f>IF(ROW()&lt;=B$3,INDEX(FP!F:F,B$2+ROW()-1)&amp;" - "&amp;INDEX(FP!C:C,B$2+ROW()-1),"")</f>
        <v>a - stolný tenis - bežné transfery</v>
      </c>
      <c r="B1" s="228" t="str">
        <f>INDEX(Adr!A:A,B102+1)</f>
        <v>30806836</v>
      </c>
      <c r="C1" s="229">
        <f>IF(ROW()&lt;=B$3,INDEX(FP!E:E,B$2+ROW()-1),"")</f>
        <v>0</v>
      </c>
      <c r="D1" s="230" t="str">
        <f>IF(ROW()&lt;=B$3,INDEX(FP!F:F,B$2+ROW()-1),"")</f>
        <v>a</v>
      </c>
      <c r="E1" s="230"/>
      <c r="F1" s="311" t="str">
        <f>IF(ROW()&lt;=B$3,INDEX(FP!G:G,B$2+ROW()-1),"")</f>
        <v>026 02</v>
      </c>
      <c r="G1" s="230"/>
      <c r="H1" s="231" t="str">
        <f>IF(ROW()&lt;=B$3,INDEX(FP!C:C,B$2+ROW()-1),"")</f>
        <v>stolný tenis - bežné transfery</v>
      </c>
      <c r="I1" s="232">
        <f t="shared" ref="I1:I32" si="0">IF(ROW()&lt;=B$3,SUMIF(A$107:A$8209,A1,I$107:I$8209),"")</f>
        <v>1737216.0000000023</v>
      </c>
      <c r="J1" s="232">
        <f t="shared" ref="J1:J32" si="1">IF(ROW()&lt;=B$3,SUMIFS(I$103:I$48209,A$103:A$48209,K1,J$103:J$48209,L1),"")</f>
        <v>0</v>
      </c>
      <c r="K1" s="327" t="str">
        <f>$A1</f>
        <v>a - stolný tenis - bežné transfery</v>
      </c>
      <c r="L1" s="97">
        <v>99</v>
      </c>
      <c r="M1" s="87"/>
      <c r="N1" s="87"/>
      <c r="O1" s="87"/>
      <c r="P1" s="87"/>
      <c r="Q1" s="87"/>
      <c r="R1" s="87"/>
      <c r="S1" s="87"/>
      <c r="T1" s="87"/>
      <c r="U1" s="87"/>
      <c r="V1" s="87"/>
      <c r="W1" s="87"/>
      <c r="X1" s="87"/>
      <c r="Y1" s="87"/>
    </row>
    <row r="2" spans="1:25" s="6" customFormat="1" ht="10.5" hidden="1" thickBot="1" x14ac:dyDescent="0.25">
      <c r="A2" s="227" t="str">
        <f>IF(ROW()&lt;=B$3,INDEX(FP!F:F,B$2+ROW()-1)&amp;" - "&amp;INDEX(FP!C:C,B$2+ROW()-1),"")</f>
        <v>d - Arpáš Samuel</v>
      </c>
      <c r="B2" s="233">
        <f>MATCH(B1,FP!A:A,0)</f>
        <v>361</v>
      </c>
      <c r="C2" s="229">
        <f>IF(ROW()&lt;=B$3,INDEX(FP!E:E,B$2+ROW()-1),"")</f>
        <v>0</v>
      </c>
      <c r="D2" s="230" t="str">
        <f>IF(ROW()&lt;=B$3,INDEX(FP!F:F,B$2+ROW()-1),"")</f>
        <v>d</v>
      </c>
      <c r="E2" s="230"/>
      <c r="F2" s="311" t="str">
        <f>IF(ROW()&lt;=B$3,INDEX(FP!G:G,B$2+ROW()-1),"")</f>
        <v>026 03</v>
      </c>
      <c r="G2" s="230"/>
      <c r="H2" s="231" t="str">
        <f>IF(ROW()&lt;=B$3,INDEX(FP!C:C,B$2+ROW()-1),"")</f>
        <v>Arpáš Samuel</v>
      </c>
      <c r="I2" s="232">
        <f t="shared" si="0"/>
        <v>7500</v>
      </c>
      <c r="J2" s="232">
        <f t="shared" si="1"/>
        <v>0</v>
      </c>
      <c r="K2" s="327" t="str">
        <f>$A2</f>
        <v>d - Arpáš Samuel</v>
      </c>
      <c r="L2" s="97">
        <v>99</v>
      </c>
      <c r="M2" s="93" t="s">
        <v>701</v>
      </c>
      <c r="N2" s="94" t="s">
        <v>708</v>
      </c>
      <c r="O2" s="87"/>
      <c r="P2" s="87"/>
      <c r="Q2" s="87"/>
      <c r="R2" s="87"/>
      <c r="S2" s="87"/>
      <c r="T2" s="87"/>
      <c r="U2" s="87"/>
      <c r="V2" s="87"/>
      <c r="W2" s="87"/>
      <c r="X2" s="87"/>
      <c r="Y2" s="87"/>
    </row>
    <row r="3" spans="1:25" s="6" customFormat="1" ht="10.5" hidden="1" thickBot="1" x14ac:dyDescent="0.25">
      <c r="A3" s="227" t="str">
        <f>IF(ROW()&lt;=B$3,INDEX(FP!F:F,B$2+ROW()-1)&amp;" - "&amp;INDEX(FP!C:C,B$2+ROW()-1),"")</f>
        <v>d - Balážová Barbora</v>
      </c>
      <c r="B3" s="234">
        <f>COUNTIF(FP!A:A,Doklady!B1)</f>
        <v>11</v>
      </c>
      <c r="C3" s="229">
        <f>IF(ROW()&lt;=B$3,INDEX(FP!E:E,B$2+ROW()-1),"")</f>
        <v>0</v>
      </c>
      <c r="D3" s="230" t="str">
        <f>IF(ROW()&lt;=B$3,INDEX(FP!F:F,B$2+ROW()-1),"")</f>
        <v>d</v>
      </c>
      <c r="E3" s="230"/>
      <c r="F3" s="311" t="str">
        <f>IF(ROW()&lt;=B$3,INDEX(FP!G:G,B$2+ROW()-1),"")</f>
        <v>026 03</v>
      </c>
      <c r="G3" s="230"/>
      <c r="H3" s="231" t="str">
        <f>IF(ROW()&lt;=B$3,INDEX(FP!C:C,B$2+ROW()-1),"")</f>
        <v>Balážová Barbora</v>
      </c>
      <c r="I3" s="232">
        <f t="shared" si="0"/>
        <v>18700</v>
      </c>
      <c r="J3" s="232">
        <f t="shared" si="1"/>
        <v>0</v>
      </c>
      <c r="K3" s="327" t="str">
        <f t="shared" ref="K3:K66" si="2">$A3</f>
        <v>d - Balážová Barbora</v>
      </c>
      <c r="L3" s="97">
        <v>99</v>
      </c>
      <c r="M3" s="95" t="str">
        <f>$A2</f>
        <v>d - Arpáš Samuel</v>
      </c>
      <c r="N3" s="96">
        <v>99</v>
      </c>
      <c r="O3" s="87"/>
      <c r="P3" s="87"/>
      <c r="Q3" s="87"/>
      <c r="R3" s="87"/>
      <c r="S3" s="87"/>
      <c r="T3" s="87"/>
      <c r="U3" s="87"/>
      <c r="V3" s="87"/>
      <c r="W3" s="87"/>
      <c r="X3" s="87"/>
      <c r="Y3" s="87"/>
    </row>
    <row r="4" spans="1:25" s="6" customFormat="1" ht="10.5" hidden="1" thickBot="1" x14ac:dyDescent="0.25">
      <c r="A4" s="231" t="str">
        <f>IF(ROW()&lt;=B$3,INDEX(FP!F:F,B$2+ROW()-1)&amp;" - "&amp;INDEX(FP!C:C,B$2+ROW()-1),"")</f>
        <v>d - družstvo - dospelí - ženy</v>
      </c>
      <c r="B4" s="308"/>
      <c r="C4" s="235">
        <f>IF(ROW()&lt;=B$3,INDEX(FP!E:E,B$2+ROW()-1),"")</f>
        <v>0</v>
      </c>
      <c r="D4" s="230" t="str">
        <f>IF(ROW()&lt;=B$3,INDEX(FP!F:F,B$2+ROW()-1),"")</f>
        <v>d</v>
      </c>
      <c r="E4" s="230"/>
      <c r="F4" s="311" t="str">
        <f>IF(ROW()&lt;=B$3,INDEX(FP!G:G,B$2+ROW()-1),"")</f>
        <v>026 03</v>
      </c>
      <c r="G4" s="230"/>
      <c r="H4" s="231" t="str">
        <f>IF(ROW()&lt;=B$3,INDEX(FP!C:C,B$2+ROW()-1),"")</f>
        <v>družstvo - dospelí - ženy</v>
      </c>
      <c r="I4" s="232">
        <f t="shared" si="0"/>
        <v>19999.999999999996</v>
      </c>
      <c r="J4" s="232">
        <f t="shared" si="1"/>
        <v>0</v>
      </c>
      <c r="K4" s="327" t="str">
        <f t="shared" si="2"/>
        <v>d - družstvo - dospelí - ženy</v>
      </c>
      <c r="L4" s="97">
        <v>99</v>
      </c>
      <c r="M4" s="98" t="s">
        <v>701</v>
      </c>
      <c r="N4" s="99" t="s">
        <v>708</v>
      </c>
    </row>
    <row r="5" spans="1:25" s="6" customFormat="1" ht="10.5" hidden="1" thickBot="1" x14ac:dyDescent="0.25">
      <c r="A5" s="231" t="str">
        <f>IF(ROW()&lt;=B$3,INDEX(FP!F:F,B$2+ROW()-1)&amp;" - "&amp;INDEX(FP!C:C,B$2+ROW()-1),"")</f>
        <v>d - družstvo - Umax. - muži</v>
      </c>
      <c r="B5" s="230"/>
      <c r="C5" s="235">
        <f>IF(ROW()&lt;=B$3,INDEX(FP!E:E,B$2+ROW()-1),"")</f>
        <v>0</v>
      </c>
      <c r="D5" s="230" t="str">
        <f>IF(ROW()&lt;=B$3,INDEX(FP!F:F,B$2+ROW()-1),"")</f>
        <v>d</v>
      </c>
      <c r="E5" s="230"/>
      <c r="F5" s="311" t="str">
        <f>IF(ROW()&lt;=B$3,INDEX(FP!G:G,B$2+ROW()-1),"")</f>
        <v>026 03</v>
      </c>
      <c r="G5" s="230"/>
      <c r="H5" s="231" t="str">
        <f>IF(ROW()&lt;=B$3,INDEX(FP!C:C,B$2+ROW()-1),"")</f>
        <v>družstvo - Umax. - muži</v>
      </c>
      <c r="I5" s="232">
        <f t="shared" si="0"/>
        <v>10000.000000000002</v>
      </c>
      <c r="J5" s="232">
        <f t="shared" si="1"/>
        <v>0</v>
      </c>
      <c r="K5" s="327" t="str">
        <f t="shared" si="2"/>
        <v>d - družstvo - Umax. - muži</v>
      </c>
      <c r="L5" s="97">
        <v>99</v>
      </c>
      <c r="M5" s="100" t="str">
        <f>$A4</f>
        <v>d - družstvo - dospelí - ženy</v>
      </c>
      <c r="N5" s="101">
        <v>99</v>
      </c>
      <c r="O5" s="87"/>
      <c r="P5" s="87"/>
      <c r="Q5" s="87"/>
      <c r="R5" s="87"/>
      <c r="S5" s="87"/>
      <c r="T5" s="87"/>
      <c r="U5" s="87"/>
      <c r="V5" s="87"/>
      <c r="W5" s="87"/>
      <c r="X5" s="87"/>
      <c r="Y5" s="87"/>
    </row>
    <row r="6" spans="1:25" s="6" customFormat="1" ht="10.5" hidden="1" thickBot="1" x14ac:dyDescent="0.25">
      <c r="A6" s="231" t="str">
        <f>IF(ROW()&lt;=B$3,INDEX(FP!F:F,B$2+ROW()-1)&amp;" - "&amp;INDEX(FP!C:C,B$2+ROW()-1),"")</f>
        <v>d - družstvo - Umax. - ženy</v>
      </c>
      <c r="B6" s="230"/>
      <c r="C6" s="235">
        <f>IF(ROW()&lt;=B$3,INDEX(FP!E:E,B$2+ROW()-1),"")</f>
        <v>0</v>
      </c>
      <c r="D6" s="230" t="str">
        <f>IF(ROW()&lt;=B$3,INDEX(FP!F:F,B$2+ROW()-1),"")</f>
        <v>d</v>
      </c>
      <c r="E6" s="230"/>
      <c r="F6" s="311" t="str">
        <f>IF(ROW()&lt;=B$3,INDEX(FP!G:G,B$2+ROW()-1),"")</f>
        <v>026 03</v>
      </c>
      <c r="G6" s="230"/>
      <c r="H6" s="231" t="str">
        <f>IF(ROW()&lt;=B$3,INDEX(FP!C:C,B$2+ROW()-1),"")</f>
        <v>družstvo - Umax. - ženy</v>
      </c>
      <c r="I6" s="232">
        <f t="shared" si="0"/>
        <v>10000</v>
      </c>
      <c r="J6" s="232">
        <f t="shared" si="1"/>
        <v>0</v>
      </c>
      <c r="K6" s="327" t="str">
        <f t="shared" si="2"/>
        <v>d - družstvo - Umax. - ženy</v>
      </c>
      <c r="L6" s="97">
        <v>99</v>
      </c>
      <c r="M6" s="93" t="s">
        <v>701</v>
      </c>
      <c r="N6" s="94" t="s">
        <v>708</v>
      </c>
      <c r="Q6" s="87"/>
      <c r="R6" s="87"/>
      <c r="S6" s="87"/>
      <c r="T6" s="87"/>
      <c r="U6" s="87"/>
      <c r="V6" s="87"/>
      <c r="W6" s="87"/>
      <c r="X6" s="87"/>
      <c r="Y6" s="87"/>
    </row>
    <row r="7" spans="1:25" s="6" customFormat="1" ht="10.5" hidden="1" thickBot="1" x14ac:dyDescent="0.25">
      <c r="A7" s="231" t="str">
        <f>IF(ROW()&lt;=B$3,INDEX(FP!F:F,B$2+ROW()-1)&amp;" - "&amp;INDEX(FP!C:C,B$2+ROW()-1),"")</f>
        <v>d - Pištej Ľubomír</v>
      </c>
      <c r="B7" s="230"/>
      <c r="C7" s="235">
        <f>IF(ROW()&lt;=B$3,INDEX(FP!E:E,B$2+ROW()-1),"")</f>
        <v>0</v>
      </c>
      <c r="D7" s="230" t="str">
        <f>IF(ROW()&lt;=B$3,INDEX(FP!F:F,B$2+ROW()-1),"")</f>
        <v>d</v>
      </c>
      <c r="E7" s="230"/>
      <c r="F7" s="311" t="str">
        <f>IF(ROW()&lt;=B$3,INDEX(FP!G:G,B$2+ROW()-1),"")</f>
        <v>026 03</v>
      </c>
      <c r="G7" s="230"/>
      <c r="H7" s="231" t="str">
        <f>IF(ROW()&lt;=B$3,INDEX(FP!C:C,B$2+ROW()-1),"")</f>
        <v>Pištej Ľubomír</v>
      </c>
      <c r="I7" s="232">
        <f t="shared" si="0"/>
        <v>18700.000000000004</v>
      </c>
      <c r="J7" s="232">
        <f t="shared" si="1"/>
        <v>0</v>
      </c>
      <c r="K7" s="327" t="str">
        <f t="shared" si="2"/>
        <v>d - Pištej Ľubomír</v>
      </c>
      <c r="L7" s="97">
        <v>99</v>
      </c>
      <c r="M7" s="95" t="str">
        <f>$A6</f>
        <v>d - družstvo - Umax. - ženy</v>
      </c>
      <c r="N7" s="96">
        <v>99</v>
      </c>
      <c r="S7" s="87"/>
      <c r="T7" s="87"/>
      <c r="U7" s="87"/>
      <c r="V7" s="87"/>
      <c r="W7" s="87"/>
      <c r="X7" s="87"/>
      <c r="Y7" s="87"/>
    </row>
    <row r="8" spans="1:25" s="6" customFormat="1" ht="10.5" hidden="1" thickBot="1" x14ac:dyDescent="0.25">
      <c r="A8" s="231" t="str">
        <f>IF(ROW()&lt;=B$3,INDEX(FP!F:F,B$2+ROW()-1)&amp;" - "&amp;INDEX(FP!C:C,B$2+ROW()-1),"")</f>
        <v>d - Wang Yang</v>
      </c>
      <c r="B8" s="230"/>
      <c r="C8" s="235">
        <f>IF(ROW()&lt;=B$3,INDEX(FP!E:E,B$2+ROW()-1),"")</f>
        <v>0</v>
      </c>
      <c r="D8" s="230" t="str">
        <f>IF(ROW()&lt;=B$3,INDEX(FP!F:F,B$2+ROW()-1),"")</f>
        <v>d</v>
      </c>
      <c r="E8" s="230"/>
      <c r="F8" s="311" t="str">
        <f>IF(ROW()&lt;=B$3,INDEX(FP!G:G,B$2+ROW()-1),"")</f>
        <v>026 03</v>
      </c>
      <c r="G8" s="230"/>
      <c r="H8" s="231" t="str">
        <f>IF(ROW()&lt;=B$3,INDEX(FP!C:C,B$2+ROW()-1),"")</f>
        <v>Wang Yang</v>
      </c>
      <c r="I8" s="232">
        <f t="shared" si="0"/>
        <v>15000</v>
      </c>
      <c r="J8" s="232">
        <f t="shared" si="1"/>
        <v>0</v>
      </c>
      <c r="K8" s="327" t="str">
        <f t="shared" si="2"/>
        <v>d - Wang Yang</v>
      </c>
      <c r="L8" s="97">
        <v>99</v>
      </c>
      <c r="M8" s="98" t="s">
        <v>701</v>
      </c>
      <c r="N8" s="99" t="s">
        <v>708</v>
      </c>
      <c r="O8" s="87"/>
      <c r="P8" s="87"/>
      <c r="U8" s="87"/>
      <c r="V8" s="87"/>
      <c r="W8" s="87"/>
      <c r="X8" s="87"/>
      <c r="Y8" s="87"/>
    </row>
    <row r="9" spans="1:25" s="6" customFormat="1" ht="10.5" hidden="1" thickBot="1" x14ac:dyDescent="0.25">
      <c r="A9" s="231" t="str">
        <f>IF(ROW()&lt;=B$3,INDEX(FP!F:F,B$2+ROW()-1)&amp;" - "&amp;INDEX(FP!C:C,B$2+ROW()-1),"")</f>
        <v>e - World Table Tennis Youth Contender 2024</v>
      </c>
      <c r="B9" s="230"/>
      <c r="C9" s="235">
        <f>IF(ROW()&lt;=B$3,INDEX(FP!E:E,B$2+ROW()-1),"")</f>
        <v>0</v>
      </c>
      <c r="D9" s="230" t="str">
        <f>IF(ROW()&lt;=B$3,INDEX(FP!F:F,B$2+ROW()-1),"")</f>
        <v>e</v>
      </c>
      <c r="E9" s="230"/>
      <c r="F9" s="311" t="str">
        <f>IF(ROW()&lt;=B$3,INDEX(FP!G:G,B$2+ROW()-1),"")</f>
        <v>026 03</v>
      </c>
      <c r="G9" s="230"/>
      <c r="H9" s="231" t="str">
        <f>IF(ROW()&lt;=B$3,INDEX(FP!C:C,B$2+ROW()-1),"")</f>
        <v>World Table Tennis Youth Contender 2024</v>
      </c>
      <c r="I9" s="232">
        <f t="shared" si="0"/>
        <v>28000</v>
      </c>
      <c r="J9" s="232">
        <f t="shared" si="1"/>
        <v>0</v>
      </c>
      <c r="K9" s="327" t="str">
        <f t="shared" si="2"/>
        <v>e - World Table Tennis Youth Contender 2024</v>
      </c>
      <c r="L9" s="97">
        <v>99</v>
      </c>
      <c r="M9" s="104" t="str">
        <f>$A8</f>
        <v>d - Wang Yang</v>
      </c>
      <c r="N9" s="105">
        <v>99</v>
      </c>
      <c r="O9" s="87"/>
      <c r="P9" s="87"/>
      <c r="Q9" s="87"/>
      <c r="R9" s="87"/>
      <c r="W9" s="87"/>
      <c r="X9" s="87"/>
      <c r="Y9" s="87"/>
    </row>
    <row r="10" spans="1:25" s="6" customFormat="1" ht="10.5" hidden="1" thickBot="1" x14ac:dyDescent="0.25">
      <c r="A10" s="231" t="str">
        <f>IF(ROW()&lt;=B$3,INDEX(FP!F:F,B$2+ROW()-1)&amp;" - "&amp;INDEX(FP!C:C,B$2+ROW()-1),"")</f>
        <v>f - stolný tenis - 20 % navýšenie</v>
      </c>
      <c r="B10" s="230"/>
      <c r="C10" s="235">
        <f>IF(ROW()&lt;=B$3,INDEX(FP!E:E,B$2+ROW()-1),"")</f>
        <v>0</v>
      </c>
      <c r="D10" s="230" t="str">
        <f>IF(ROW()&lt;=B$3,INDEX(FP!F:F,B$2+ROW()-1),"")</f>
        <v>f</v>
      </c>
      <c r="E10" s="230"/>
      <c r="F10" s="311" t="str">
        <f>IF(ROW()&lt;=B$3,INDEX(FP!G:G,B$2+ROW()-1),"")</f>
        <v>026 03</v>
      </c>
      <c r="G10" s="230"/>
      <c r="H10" s="231" t="str">
        <f>IF(ROW()&lt;=B$3,INDEX(FP!C:C,B$2+ROW()-1),"")</f>
        <v>stolný tenis - 20 % navýšenie</v>
      </c>
      <c r="I10" s="232">
        <f t="shared" si="0"/>
        <v>327201</v>
      </c>
      <c r="J10" s="232">
        <f t="shared" si="1"/>
        <v>0</v>
      </c>
      <c r="K10" s="327" t="str">
        <f t="shared" si="2"/>
        <v>f - stolný tenis - 20 % navýšenie</v>
      </c>
      <c r="L10" s="97">
        <v>99</v>
      </c>
      <c r="M10" s="93" t="s">
        <v>701</v>
      </c>
      <c r="N10" s="94" t="s">
        <v>708</v>
      </c>
      <c r="O10" s="87"/>
      <c r="P10" s="87"/>
      <c r="Q10" s="87"/>
      <c r="R10" s="87"/>
      <c r="S10" s="87"/>
      <c r="T10" s="87"/>
      <c r="Y10" s="87"/>
    </row>
    <row r="11" spans="1:25" s="6" customFormat="1" ht="10.5" hidden="1" thickBot="1" x14ac:dyDescent="0.25">
      <c r="A11" s="231" t="str">
        <f>IF(ROW()&lt;=B$3,INDEX(FP!F:F,B$2+ROW()-1)&amp;" - "&amp;INDEX(FP!C:C,B$2+ROW()-1),"")</f>
        <v>j - Zabezpečenie finále školských športových súťaží (Šamorín 2024) v súťažiach kategórie "A" v stolnom tenise základných škôl</v>
      </c>
      <c r="B11" s="230"/>
      <c r="C11" s="235">
        <f>IF(ROW()&lt;=B$3,INDEX(FP!E:E,B$2+ROW()-1),"")</f>
        <v>0</v>
      </c>
      <c r="D11" s="230" t="str">
        <f>IF(ROW()&lt;=B$3,INDEX(FP!F:F,B$2+ROW()-1),"")</f>
        <v>j</v>
      </c>
      <c r="E11" s="230"/>
      <c r="F11" s="311" t="str">
        <f>IF(ROW()&lt;=B$3,INDEX(FP!G:G,B$2+ROW()-1),"")</f>
        <v>026 03</v>
      </c>
      <c r="G11" s="230"/>
      <c r="H11" s="231" t="str">
        <f>IF(ROW()&lt;=B$3,INDEX(FP!C:C,B$2+ROW()-1),"")</f>
        <v>Zabezpečenie finále školských športových súťaží (Šamorín 2024) v súťažiach kategórie "A" v stolnom tenise základných škôl</v>
      </c>
      <c r="I11" s="232">
        <f t="shared" si="0"/>
        <v>19800</v>
      </c>
      <c r="J11" s="232">
        <f t="shared" si="1"/>
        <v>0</v>
      </c>
      <c r="K11" s="327" t="str">
        <f t="shared" si="2"/>
        <v>j - Zabezpečenie finále školských športových súťaží (Šamorín 2024) v súťažiach kategórie "A" v stolnom tenise základných škôl</v>
      </c>
      <c r="L11" s="97">
        <v>99</v>
      </c>
      <c r="M11" s="95" t="str">
        <f>$A10</f>
        <v>f - stolný tenis - 20 % navýšenie</v>
      </c>
      <c r="N11" s="96">
        <v>99</v>
      </c>
      <c r="O11" s="87"/>
      <c r="P11" s="87"/>
      <c r="Q11" s="87"/>
      <c r="R11" s="87"/>
      <c r="S11" s="87"/>
      <c r="T11" s="87"/>
      <c r="Y11" s="87"/>
    </row>
    <row r="12" spans="1:25" s="6" customFormat="1" ht="10.5" hidden="1" thickBot="1" x14ac:dyDescent="0.25">
      <c r="A12" s="231" t="str">
        <f>IF(ROW()&lt;=B$3,INDEX(FP!F:F,B$2+ROW()-1)&amp;" - "&amp;INDEX(FP!C:C,B$2+ROW()-1),"")</f>
        <v/>
      </c>
      <c r="B12" s="230"/>
      <c r="C12" s="235" t="str">
        <f>IF(ROW()&lt;=B$3,INDEX(FP!E:E,B$2+ROW()-1),"")</f>
        <v/>
      </c>
      <c r="D12" s="230" t="str">
        <f>IF(ROW()&lt;=B$3,INDEX(FP!F:F,B$2+ROW()-1),"")</f>
        <v/>
      </c>
      <c r="E12" s="230"/>
      <c r="F12" s="311" t="str">
        <f>IF(ROW()&lt;=B$3,INDEX(FP!G:G,B$2+ROW()-1),"")</f>
        <v/>
      </c>
      <c r="G12" s="230"/>
      <c r="H12" s="231" t="str">
        <f>IF(ROW()&lt;=B$3,INDEX(FP!C:C,B$2+ROW()-1),"")</f>
        <v/>
      </c>
      <c r="I12" s="232" t="str">
        <f t="shared" si="0"/>
        <v/>
      </c>
      <c r="J12" s="232" t="str">
        <f t="shared" si="1"/>
        <v/>
      </c>
      <c r="K12" s="327" t="str">
        <f t="shared" si="2"/>
        <v/>
      </c>
      <c r="L12" s="97">
        <v>99</v>
      </c>
      <c r="M12" s="98" t="s">
        <v>701</v>
      </c>
      <c r="N12" s="99" t="s">
        <v>708</v>
      </c>
      <c r="O12" s="87"/>
      <c r="P12" s="87"/>
      <c r="Q12" s="87"/>
      <c r="R12" s="87"/>
      <c r="W12" s="87"/>
      <c r="X12" s="87"/>
    </row>
    <row r="13" spans="1:25" s="6" customFormat="1" ht="10.5" hidden="1" thickBot="1" x14ac:dyDescent="0.25">
      <c r="A13" s="231" t="str">
        <f>IF(ROW()&lt;=B$3,INDEX(FP!F:F,B$2+ROW()-1)&amp;" - "&amp;INDEX(FP!C:C,B$2+ROW()-1),"")</f>
        <v/>
      </c>
      <c r="B13" s="230"/>
      <c r="C13" s="235" t="str">
        <f>IF(ROW()&lt;=B$3,INDEX(FP!E:E,B$2+ROW()-1),"")</f>
        <v/>
      </c>
      <c r="D13" s="230" t="str">
        <f>IF(ROW()&lt;=B$3,INDEX(FP!F:F,B$2+ROW()-1),"")</f>
        <v/>
      </c>
      <c r="E13" s="230"/>
      <c r="F13" s="311" t="str">
        <f>IF(ROW()&lt;=B$3,INDEX(FP!G:G,B$2+ROW()-1),"")</f>
        <v/>
      </c>
      <c r="G13" s="230"/>
      <c r="H13" s="231" t="str">
        <f>IF(ROW()&lt;=B$3,INDEX(FP!C:C,B$2+ROW()-1),"")</f>
        <v/>
      </c>
      <c r="I13" s="232" t="str">
        <f t="shared" si="0"/>
        <v/>
      </c>
      <c r="J13" s="232" t="str">
        <f t="shared" si="1"/>
        <v/>
      </c>
      <c r="K13" s="327" t="str">
        <f t="shared" si="2"/>
        <v/>
      </c>
      <c r="L13" s="97">
        <v>99</v>
      </c>
      <c r="M13" s="100" t="str">
        <f>$A12</f>
        <v/>
      </c>
      <c r="N13" s="101">
        <v>99</v>
      </c>
      <c r="O13" s="87"/>
      <c r="P13" s="87"/>
      <c r="U13" s="87"/>
      <c r="V13" s="87"/>
      <c r="W13" s="87"/>
      <c r="X13" s="87"/>
      <c r="Y13" s="87"/>
    </row>
    <row r="14" spans="1:25" s="6" customFormat="1" ht="10.5" hidden="1" thickBot="1" x14ac:dyDescent="0.25">
      <c r="A14" s="231" t="str">
        <f>IF(ROW()&lt;=B$3,INDEX(FP!F:F,B$2+ROW()-1)&amp;" - "&amp;INDEX(FP!C:C,B$2+ROW()-1),"")</f>
        <v/>
      </c>
      <c r="B14" s="230"/>
      <c r="C14" s="235" t="str">
        <f>IF(ROW()&lt;=B$3,INDEX(FP!E:E,B$2+ROW()-1),"")</f>
        <v/>
      </c>
      <c r="D14" s="230" t="str">
        <f>IF(ROW()&lt;=B$3,INDEX(FP!F:F,B$2+ROW()-1),"")</f>
        <v/>
      </c>
      <c r="E14" s="230"/>
      <c r="F14" s="311" t="str">
        <f>IF(ROW()&lt;=B$3,INDEX(FP!G:G,B$2+ROW()-1),"")</f>
        <v/>
      </c>
      <c r="G14" s="230"/>
      <c r="H14" s="231" t="str">
        <f>IF(ROW()&lt;=B$3,INDEX(FP!C:C,B$2+ROW()-1),"")</f>
        <v/>
      </c>
      <c r="I14" s="232" t="str">
        <f t="shared" si="0"/>
        <v/>
      </c>
      <c r="J14" s="232" t="str">
        <f t="shared" si="1"/>
        <v/>
      </c>
      <c r="K14" s="327" t="str">
        <f t="shared" si="2"/>
        <v/>
      </c>
      <c r="L14" s="97">
        <v>99</v>
      </c>
      <c r="M14" s="93" t="s">
        <v>701</v>
      </c>
      <c r="N14" s="94" t="s">
        <v>708</v>
      </c>
      <c r="S14" s="87"/>
      <c r="T14" s="87"/>
      <c r="U14" s="87"/>
      <c r="V14" s="87"/>
      <c r="W14" s="87"/>
      <c r="X14" s="87"/>
      <c r="Y14" s="87"/>
    </row>
    <row r="15" spans="1:25" s="6" customFormat="1" ht="10.5" hidden="1" thickBot="1" x14ac:dyDescent="0.25">
      <c r="A15" s="231" t="str">
        <f>IF(ROW()&lt;=B$3,INDEX(FP!F:F,B$2+ROW()-1)&amp;" - "&amp;INDEX(FP!C:C,B$2+ROW()-1),"")</f>
        <v/>
      </c>
      <c r="B15" s="230"/>
      <c r="C15" s="235" t="str">
        <f>IF(ROW()&lt;=B$3,INDEX(FP!E:E,B$2+ROW()-1),"")</f>
        <v/>
      </c>
      <c r="D15" s="230" t="str">
        <f>IF(ROW()&lt;=B$3,INDEX(FP!F:F,B$2+ROW()-1),"")</f>
        <v/>
      </c>
      <c r="E15" s="230"/>
      <c r="F15" s="311" t="str">
        <f>IF(ROW()&lt;=B$3,INDEX(FP!G:G,B$2+ROW()-1),"")</f>
        <v/>
      </c>
      <c r="G15" s="230"/>
      <c r="H15" s="231" t="str">
        <f>IF(ROW()&lt;=B$3,INDEX(FP!C:C,B$2+ROW()-1),"")</f>
        <v/>
      </c>
      <c r="I15" s="232" t="str">
        <f t="shared" si="0"/>
        <v/>
      </c>
      <c r="J15" s="232" t="str">
        <f t="shared" si="1"/>
        <v/>
      </c>
      <c r="K15" s="327" t="str">
        <f t="shared" si="2"/>
        <v/>
      </c>
      <c r="L15" s="97">
        <v>99</v>
      </c>
      <c r="M15" s="95" t="str">
        <f>$A14</f>
        <v/>
      </c>
      <c r="N15" s="96">
        <v>99</v>
      </c>
      <c r="Q15" s="87"/>
      <c r="R15" s="87"/>
      <c r="S15" s="87"/>
      <c r="T15" s="87"/>
      <c r="U15" s="87"/>
      <c r="V15" s="87"/>
      <c r="W15" s="87"/>
      <c r="X15" s="87"/>
      <c r="Y15" s="87"/>
    </row>
    <row r="16" spans="1:25" s="6" customFormat="1" ht="10.5" hidden="1" thickBot="1" x14ac:dyDescent="0.25">
      <c r="A16" s="231" t="str">
        <f>IF(ROW()&lt;=B$3,INDEX(FP!F:F,B$2+ROW()-1)&amp;" - "&amp;INDEX(FP!C:C,B$2+ROW()-1),"")</f>
        <v/>
      </c>
      <c r="B16" s="230"/>
      <c r="C16" s="235" t="str">
        <f>IF(ROW()&lt;=B$3,INDEX(FP!E:E,B$2+ROW()-1),"")</f>
        <v/>
      </c>
      <c r="D16" s="230" t="str">
        <f>IF(ROW()&lt;=B$3,INDEX(FP!F:F,B$2+ROW()-1),"")</f>
        <v/>
      </c>
      <c r="E16" s="230"/>
      <c r="F16" s="311" t="str">
        <f>IF(ROW()&lt;=B$3,INDEX(FP!G:G,B$2+ROW()-1),"")</f>
        <v/>
      </c>
      <c r="G16" s="230"/>
      <c r="H16" s="231" t="str">
        <f>IF(ROW()&lt;=B$3,INDEX(FP!C:C,B$2+ROW()-1),"")</f>
        <v/>
      </c>
      <c r="I16" s="232" t="str">
        <f t="shared" si="0"/>
        <v/>
      </c>
      <c r="J16" s="232" t="str">
        <f t="shared" si="1"/>
        <v/>
      </c>
      <c r="K16" s="327" t="str">
        <f t="shared" si="2"/>
        <v/>
      </c>
      <c r="L16" s="97">
        <v>99</v>
      </c>
      <c r="M16" s="98" t="s">
        <v>701</v>
      </c>
      <c r="N16" s="99" t="s">
        <v>708</v>
      </c>
      <c r="O16" s="87"/>
      <c r="P16" s="87"/>
      <c r="Q16" s="87"/>
      <c r="R16" s="87"/>
      <c r="S16" s="87"/>
      <c r="T16" s="87"/>
      <c r="U16" s="87"/>
      <c r="V16" s="87"/>
      <c r="W16" s="87"/>
      <c r="X16" s="87"/>
      <c r="Y16" s="87"/>
    </row>
    <row r="17" spans="1:25" s="6" customFormat="1" ht="10.5" hidden="1" thickBot="1" x14ac:dyDescent="0.25">
      <c r="A17" s="231" t="str">
        <f>IF(ROW()&lt;=B$3,INDEX(FP!F:F,B$2+ROW()-1)&amp;" - "&amp;INDEX(FP!C:C,B$2+ROW()-1),"")</f>
        <v/>
      </c>
      <c r="B17" s="230"/>
      <c r="C17" s="235" t="str">
        <f>IF(ROW()&lt;=B$3,INDEX(FP!E:E,B$2+ROW()-1),"")</f>
        <v/>
      </c>
      <c r="D17" s="230" t="str">
        <f>IF(ROW()&lt;=B$3,INDEX(FP!F:F,B$2+ROW()-1),"")</f>
        <v/>
      </c>
      <c r="E17" s="230"/>
      <c r="F17" s="311" t="str">
        <f>IF(ROW()&lt;=B$3,INDEX(FP!G:G,B$2+ROW()-1),"")</f>
        <v/>
      </c>
      <c r="G17" s="230"/>
      <c r="H17" s="231" t="str">
        <f>IF(ROW()&lt;=B$3,INDEX(FP!C:C,B$2+ROW()-1),"")</f>
        <v/>
      </c>
      <c r="I17" s="232" t="str">
        <f t="shared" si="0"/>
        <v/>
      </c>
      <c r="J17" s="232" t="str">
        <f t="shared" si="1"/>
        <v/>
      </c>
      <c r="K17" s="327" t="str">
        <f t="shared" si="2"/>
        <v/>
      </c>
      <c r="L17" s="97">
        <v>99</v>
      </c>
      <c r="M17" s="100" t="str">
        <f>$A16</f>
        <v/>
      </c>
      <c r="N17" s="101">
        <v>99</v>
      </c>
      <c r="O17" s="87"/>
      <c r="P17" s="87"/>
      <c r="Q17" s="87"/>
      <c r="R17" s="87"/>
      <c r="S17" s="87"/>
      <c r="T17" s="87"/>
      <c r="U17" s="87"/>
      <c r="V17" s="87"/>
      <c r="W17" s="87"/>
      <c r="X17" s="87"/>
      <c r="Y17" s="87"/>
    </row>
    <row r="18" spans="1:25" s="6" customFormat="1" ht="10.5" hidden="1" thickBot="1" x14ac:dyDescent="0.25">
      <c r="A18" s="231" t="str">
        <f>IF(ROW()&lt;=B$3,INDEX(FP!F:F,B$2+ROW()-1)&amp;" - "&amp;INDEX(FP!C:C,B$2+ROW()-1),"")</f>
        <v/>
      </c>
      <c r="B18" s="230"/>
      <c r="C18" s="235" t="str">
        <f>IF(ROW()&lt;=B$3,INDEX(FP!E:E,B$2+ROW()-1),"")</f>
        <v/>
      </c>
      <c r="D18" s="230" t="str">
        <f>IF(ROW()&lt;=B$3,INDEX(FP!F:F,B$2+ROW()-1),"")</f>
        <v/>
      </c>
      <c r="E18" s="230"/>
      <c r="F18" s="311" t="str">
        <f>IF(ROW()&lt;=B$3,INDEX(FP!G:G,B$2+ROW()-1),"")</f>
        <v/>
      </c>
      <c r="G18" s="230"/>
      <c r="H18" s="231" t="str">
        <f>IF(ROW()&lt;=B$3,INDEX(FP!C:C,B$2+ROW()-1),"")</f>
        <v/>
      </c>
      <c r="I18" s="232" t="str">
        <f t="shared" si="0"/>
        <v/>
      </c>
      <c r="J18" s="232" t="str">
        <f t="shared" si="1"/>
        <v/>
      </c>
      <c r="K18" s="327" t="str">
        <f t="shared" si="2"/>
        <v/>
      </c>
      <c r="L18" s="97">
        <v>99</v>
      </c>
      <c r="M18" s="93" t="s">
        <v>701</v>
      </c>
      <c r="N18" s="94" t="s">
        <v>708</v>
      </c>
      <c r="Q18" s="87"/>
      <c r="R18" s="87"/>
      <c r="S18" s="87"/>
      <c r="T18" s="87"/>
      <c r="U18" s="87"/>
      <c r="V18" s="87"/>
      <c r="W18" s="87"/>
      <c r="X18" s="87"/>
      <c r="Y18" s="87"/>
    </row>
    <row r="19" spans="1:25" s="6" customFormat="1" ht="10.5" hidden="1" thickBot="1" x14ac:dyDescent="0.25">
      <c r="A19" s="231" t="str">
        <f>IF(ROW()&lt;=B$3,INDEX(FP!F:F,B$2+ROW()-1)&amp;" - "&amp;INDEX(FP!C:C,B$2+ROW()-1),"")</f>
        <v/>
      </c>
      <c r="B19" s="230"/>
      <c r="C19" s="235" t="str">
        <f>IF(ROW()&lt;=B$3,INDEX(FP!E:E,B$2+ROW()-1),"")</f>
        <v/>
      </c>
      <c r="D19" s="230" t="str">
        <f>IF(ROW()&lt;=B$3,INDEX(FP!F:F,B$2+ROW()-1),"")</f>
        <v/>
      </c>
      <c r="E19" s="230"/>
      <c r="F19" s="311" t="str">
        <f>IF(ROW()&lt;=B$3,INDEX(FP!G:G,B$2+ROW()-1),"")</f>
        <v/>
      </c>
      <c r="G19" s="230"/>
      <c r="H19" s="231" t="str">
        <f>IF(ROW()&lt;=B$3,INDEX(FP!C:C,B$2+ROW()-1),"")</f>
        <v/>
      </c>
      <c r="I19" s="232" t="str">
        <f t="shared" si="0"/>
        <v/>
      </c>
      <c r="J19" s="232" t="str">
        <f t="shared" si="1"/>
        <v/>
      </c>
      <c r="K19" s="327" t="str">
        <f t="shared" si="2"/>
        <v/>
      </c>
      <c r="L19" s="97">
        <v>99</v>
      </c>
      <c r="M19" s="102" t="str">
        <f>$A18</f>
        <v/>
      </c>
      <c r="N19" s="103">
        <v>99</v>
      </c>
      <c r="S19" s="87"/>
      <c r="T19" s="87"/>
      <c r="U19" s="87"/>
      <c r="V19" s="87"/>
      <c r="W19" s="87"/>
      <c r="X19" s="87"/>
      <c r="Y19" s="87"/>
    </row>
    <row r="20" spans="1:25" s="6" customFormat="1" ht="10.5" hidden="1" thickBot="1" x14ac:dyDescent="0.25">
      <c r="A20" s="231" t="str">
        <f>IF(ROW()&lt;=B$3,INDEX(FP!F:F,B$2+ROW()-1)&amp;" - "&amp;INDEX(FP!C:C,B$2+ROW()-1),"")</f>
        <v/>
      </c>
      <c r="B20" s="230"/>
      <c r="C20" s="235" t="str">
        <f>IF(ROW()&lt;=B$3,INDEX(FP!E:E,B$2+ROW()-1),"")</f>
        <v/>
      </c>
      <c r="D20" s="230" t="str">
        <f>IF(ROW()&lt;=B$3,INDEX(FP!F:F,B$2+ROW()-1),"")</f>
        <v/>
      </c>
      <c r="E20" s="230"/>
      <c r="F20" s="311" t="str">
        <f>IF(ROW()&lt;=B$3,INDEX(FP!G:G,B$2+ROW()-1),"")</f>
        <v/>
      </c>
      <c r="G20" s="230"/>
      <c r="H20" s="231" t="str">
        <f>IF(ROW()&lt;=B$3,INDEX(FP!C:C,B$2+ROW()-1),"")</f>
        <v/>
      </c>
      <c r="I20" s="232" t="str">
        <f t="shared" si="0"/>
        <v/>
      </c>
      <c r="J20" s="232" t="str">
        <f t="shared" si="1"/>
        <v/>
      </c>
      <c r="K20" s="327" t="str">
        <f t="shared" si="2"/>
        <v/>
      </c>
      <c r="L20" s="97">
        <v>99</v>
      </c>
      <c r="M20" s="98" t="s">
        <v>701</v>
      </c>
      <c r="N20" s="99" t="s">
        <v>708</v>
      </c>
      <c r="O20" s="87"/>
      <c r="P20" s="87"/>
      <c r="U20" s="87"/>
      <c r="V20" s="87"/>
      <c r="W20" s="87"/>
      <c r="X20" s="87"/>
      <c r="Y20" s="87"/>
    </row>
    <row r="21" spans="1:25" s="6" customFormat="1" ht="10.5" hidden="1" thickBot="1" x14ac:dyDescent="0.25">
      <c r="A21" s="231" t="str">
        <f>IF(ROW()&lt;=B$3,INDEX(FP!F:F,B$2+ROW()-1)&amp;" - "&amp;INDEX(FP!C:C,B$2+ROW()-1),"")</f>
        <v/>
      </c>
      <c r="B21" s="230"/>
      <c r="C21" s="235" t="str">
        <f>IF(ROW()&lt;=B$3,INDEX(FP!E:E,B$2+ROW()-1),"")</f>
        <v/>
      </c>
      <c r="D21" s="230" t="str">
        <f>IF(ROW()&lt;=B$3,INDEX(FP!F:F,B$2+ROW()-1),"")</f>
        <v/>
      </c>
      <c r="E21" s="230"/>
      <c r="F21" s="311" t="str">
        <f>IF(ROW()&lt;=B$3,INDEX(FP!G:G,B$2+ROW()-1),"")</f>
        <v/>
      </c>
      <c r="G21" s="230"/>
      <c r="H21" s="231" t="str">
        <f>IF(ROW()&lt;=B$3,INDEX(FP!C:C,B$2+ROW()-1),"")</f>
        <v/>
      </c>
      <c r="I21" s="232" t="str">
        <f t="shared" si="0"/>
        <v/>
      </c>
      <c r="J21" s="232" t="str">
        <f t="shared" si="1"/>
        <v/>
      </c>
      <c r="K21" s="327" t="str">
        <f t="shared" si="2"/>
        <v/>
      </c>
      <c r="L21" s="97">
        <v>99</v>
      </c>
      <c r="M21" s="100" t="str">
        <f>$A20</f>
        <v/>
      </c>
      <c r="N21" s="101">
        <v>99</v>
      </c>
      <c r="O21" s="87"/>
      <c r="P21" s="87"/>
      <c r="Q21" s="87"/>
      <c r="R21" s="87"/>
      <c r="W21" s="87"/>
      <c r="X21" s="87"/>
      <c r="Y21" s="87"/>
    </row>
    <row r="22" spans="1:25" s="6" customFormat="1" ht="10.5" hidden="1" thickBot="1" x14ac:dyDescent="0.25">
      <c r="A22" s="231" t="str">
        <f>IF(ROW()&lt;=B$3,INDEX(FP!F:F,B$2+ROW()-1)&amp;" - "&amp;INDEX(FP!C:C,B$2+ROW()-1),"")</f>
        <v/>
      </c>
      <c r="B22" s="230"/>
      <c r="C22" s="235" t="str">
        <f>IF(ROW()&lt;=B$3,INDEX(FP!E:E,B$2+ROW()-1),"")</f>
        <v/>
      </c>
      <c r="D22" s="230" t="str">
        <f>IF(ROW()&lt;=B$3,INDEX(FP!F:F,B$2+ROW()-1),"")</f>
        <v/>
      </c>
      <c r="E22" s="230"/>
      <c r="F22" s="311" t="str">
        <f>IF(ROW()&lt;=B$3,INDEX(FP!G:G,B$2+ROW()-1),"")</f>
        <v/>
      </c>
      <c r="G22" s="230"/>
      <c r="H22" s="231" t="str">
        <f>IF(ROW()&lt;=B$3,INDEX(FP!C:C,B$2+ROW()-1),"")</f>
        <v/>
      </c>
      <c r="I22" s="232" t="str">
        <f t="shared" si="0"/>
        <v/>
      </c>
      <c r="J22" s="232" t="str">
        <f t="shared" si="1"/>
        <v/>
      </c>
      <c r="K22" s="327" t="str">
        <f t="shared" si="2"/>
        <v/>
      </c>
      <c r="L22" s="97">
        <v>99</v>
      </c>
      <c r="M22" s="92" t="s">
        <v>701</v>
      </c>
      <c r="N22" s="91" t="s">
        <v>708</v>
      </c>
      <c r="O22" s="87"/>
      <c r="P22" s="87"/>
      <c r="Q22" s="87"/>
      <c r="R22" s="87"/>
      <c r="S22" s="87"/>
      <c r="T22" s="87"/>
      <c r="Y22" s="87"/>
    </row>
    <row r="23" spans="1:25" s="6" customFormat="1" ht="10.5" hidden="1" thickBot="1" x14ac:dyDescent="0.25">
      <c r="A23" s="231" t="str">
        <f>IF(ROW()&lt;=B$3,INDEX(FP!F:F,B$2+ROW()-1)&amp;" - "&amp;INDEX(FP!C:C,B$2+ROW()-1),"")</f>
        <v/>
      </c>
      <c r="B23" s="230"/>
      <c r="C23" s="235" t="str">
        <f>IF(ROW()&lt;=B$3,INDEX(FP!E:E,B$2+ROW()-1),"")</f>
        <v/>
      </c>
      <c r="D23" s="230" t="str">
        <f>IF(ROW()&lt;=B$3,INDEX(FP!F:F,B$2+ROW()-1),"")</f>
        <v/>
      </c>
      <c r="E23" s="230"/>
      <c r="F23" s="311" t="str">
        <f>IF(ROW()&lt;=B$3,INDEX(FP!G:G,B$2+ROW()-1),"")</f>
        <v/>
      </c>
      <c r="G23" s="230"/>
      <c r="H23" s="231" t="str">
        <f>IF(ROW()&lt;=B$3,INDEX(FP!C:C,B$2+ROW()-1),"")</f>
        <v/>
      </c>
      <c r="I23" s="232" t="str">
        <f t="shared" si="0"/>
        <v/>
      </c>
      <c r="J23" s="232" t="str">
        <f t="shared" si="1"/>
        <v/>
      </c>
      <c r="K23" s="327" t="str">
        <f t="shared" si="2"/>
        <v/>
      </c>
      <c r="L23" s="97">
        <v>99</v>
      </c>
      <c r="M23" s="90" t="str">
        <f>$A22</f>
        <v/>
      </c>
      <c r="N23" s="90">
        <v>99</v>
      </c>
      <c r="O23" s="87"/>
      <c r="P23" s="87"/>
      <c r="Q23" s="87"/>
      <c r="R23" s="87"/>
      <c r="S23" s="87"/>
      <c r="T23" s="87"/>
      <c r="Y23" s="87"/>
    </row>
    <row r="24" spans="1:25" s="6" customFormat="1" ht="10.5" hidden="1" thickBot="1" x14ac:dyDescent="0.25">
      <c r="A24" s="231" t="str">
        <f>IF(ROW()&lt;=B$3,INDEX(FP!F:F,B$2+ROW()-1)&amp;" - "&amp;INDEX(FP!C:C,B$2+ROW()-1),"")</f>
        <v/>
      </c>
      <c r="B24" s="230"/>
      <c r="C24" s="235" t="str">
        <f>IF(ROW()&lt;=B$3,INDEX(FP!E:E,B$2+ROW()-1),"")</f>
        <v/>
      </c>
      <c r="D24" s="230" t="str">
        <f>IF(ROW()&lt;=B$3,INDEX(FP!F:F,B$2+ROW()-1),"")</f>
        <v/>
      </c>
      <c r="E24" s="230"/>
      <c r="F24" s="311" t="str">
        <f>IF(ROW()&lt;=B$3,INDEX(FP!G:G,B$2+ROW()-1),"")</f>
        <v/>
      </c>
      <c r="G24" s="230"/>
      <c r="H24" s="231" t="str">
        <f>IF(ROW()&lt;=B$3,INDEX(FP!C:C,B$2+ROW()-1),"")</f>
        <v/>
      </c>
      <c r="I24" s="232" t="str">
        <f t="shared" si="0"/>
        <v/>
      </c>
      <c r="J24" s="232" t="str">
        <f t="shared" si="1"/>
        <v/>
      </c>
      <c r="K24" s="327" t="str">
        <f t="shared" si="2"/>
        <v/>
      </c>
      <c r="L24" s="97">
        <v>99</v>
      </c>
      <c r="M24" s="98" t="s">
        <v>701</v>
      </c>
      <c r="N24" s="99" t="s">
        <v>708</v>
      </c>
      <c r="O24" s="87"/>
      <c r="P24" s="87"/>
      <c r="Q24" s="87"/>
      <c r="R24" s="87"/>
      <c r="W24" s="87"/>
      <c r="X24" s="87"/>
      <c r="Y24" s="87"/>
    </row>
    <row r="25" spans="1:25" s="6" customFormat="1" ht="10.5" hidden="1" thickBot="1" x14ac:dyDescent="0.25">
      <c r="A25" s="231" t="str">
        <f>IF(ROW()&lt;=B$3,INDEX(FP!F:F,B$2+ROW()-1)&amp;" - "&amp;INDEX(FP!C:C,B$2+ROW()-1),"")</f>
        <v/>
      </c>
      <c r="B25" s="230"/>
      <c r="C25" s="235" t="str">
        <f>IF(ROW()&lt;=B$3,INDEX(FP!E:E,B$2+ROW()-1),"")</f>
        <v/>
      </c>
      <c r="D25" s="230" t="str">
        <f>IF(ROW()&lt;=B$3,INDEX(FP!F:F,B$2+ROW()-1),"")</f>
        <v/>
      </c>
      <c r="E25" s="230"/>
      <c r="F25" s="311" t="str">
        <f>IF(ROW()&lt;=B$3,INDEX(FP!G:G,B$2+ROW()-1),"")</f>
        <v/>
      </c>
      <c r="G25" s="230"/>
      <c r="H25" s="231" t="str">
        <f>IF(ROW()&lt;=B$3,INDEX(FP!C:C,B$2+ROW()-1),"")</f>
        <v/>
      </c>
      <c r="I25" s="232" t="str">
        <f t="shared" si="0"/>
        <v/>
      </c>
      <c r="J25" s="232" t="str">
        <f t="shared" si="1"/>
        <v/>
      </c>
      <c r="K25" s="327" t="str">
        <f t="shared" si="2"/>
        <v/>
      </c>
      <c r="L25" s="97">
        <v>99</v>
      </c>
      <c r="M25" s="100" t="str">
        <f>$A24</f>
        <v/>
      </c>
      <c r="N25" s="101">
        <v>99</v>
      </c>
      <c r="O25" s="87"/>
      <c r="P25" s="87"/>
      <c r="U25" s="87"/>
      <c r="V25" s="87"/>
      <c r="W25" s="87"/>
      <c r="X25" s="87"/>
      <c r="Y25" s="87"/>
    </row>
    <row r="26" spans="1:25" s="6" customFormat="1" ht="10.5" hidden="1" thickBot="1" x14ac:dyDescent="0.25">
      <c r="A26" s="231" t="str">
        <f>IF(ROW()&lt;=B$3,INDEX(FP!F:F,B$2+ROW()-1)&amp;" - "&amp;INDEX(FP!C:C,B$2+ROW()-1),"")</f>
        <v/>
      </c>
      <c r="B26" s="230"/>
      <c r="C26" s="235" t="str">
        <f>IF(ROW()&lt;=B$3,INDEX(FP!E:E,B$2+ROW()-1),"")</f>
        <v/>
      </c>
      <c r="D26" s="230" t="str">
        <f>IF(ROW()&lt;=B$3,INDEX(FP!F:F,B$2+ROW()-1),"")</f>
        <v/>
      </c>
      <c r="E26" s="230"/>
      <c r="F26" s="311" t="str">
        <f>IF(ROW()&lt;=B$3,INDEX(FP!G:G,B$2+ROW()-1),"")</f>
        <v/>
      </c>
      <c r="G26" s="230"/>
      <c r="H26" s="231" t="str">
        <f>IF(ROW()&lt;=B$3,INDEX(FP!C:C,B$2+ROW()-1),"")</f>
        <v/>
      </c>
      <c r="I26" s="232" t="str">
        <f t="shared" si="0"/>
        <v/>
      </c>
      <c r="J26" s="232" t="str">
        <f t="shared" si="1"/>
        <v/>
      </c>
      <c r="K26" s="327" t="str">
        <f t="shared" si="2"/>
        <v/>
      </c>
      <c r="L26" s="97">
        <v>99</v>
      </c>
      <c r="M26" s="92" t="s">
        <v>701</v>
      </c>
      <c r="N26" s="91" t="s">
        <v>708</v>
      </c>
      <c r="S26" s="87"/>
      <c r="T26" s="87"/>
      <c r="U26" s="87"/>
      <c r="V26" s="87"/>
      <c r="W26" s="87"/>
      <c r="X26" s="87"/>
      <c r="Y26" s="87"/>
    </row>
    <row r="27" spans="1:25" s="6" customFormat="1" ht="10.5" hidden="1" thickBot="1" x14ac:dyDescent="0.25">
      <c r="A27" s="231" t="str">
        <f>IF(ROW()&lt;=B$3,INDEX(FP!F:F,B$2+ROW()-1)&amp;" - "&amp;INDEX(FP!C:C,B$2+ROW()-1),"")</f>
        <v/>
      </c>
      <c r="B27" s="230"/>
      <c r="C27" s="235" t="str">
        <f>IF(ROW()&lt;=B$3,INDEX(FP!E:E,B$2+ROW()-1),"")</f>
        <v/>
      </c>
      <c r="D27" s="230" t="str">
        <f>IF(ROW()&lt;=B$3,INDEX(FP!F:F,B$2+ROW()-1),"")</f>
        <v/>
      </c>
      <c r="E27" s="230"/>
      <c r="F27" s="311" t="str">
        <f>IF(ROW()&lt;=B$3,INDEX(FP!G:G,B$2+ROW()-1),"")</f>
        <v/>
      </c>
      <c r="G27" s="230"/>
      <c r="H27" s="231" t="str">
        <f>IF(ROW()&lt;=B$3,INDEX(FP!C:C,B$2+ROW()-1),"")</f>
        <v/>
      </c>
      <c r="I27" s="232" t="str">
        <f t="shared" si="0"/>
        <v/>
      </c>
      <c r="J27" s="232" t="str">
        <f t="shared" si="1"/>
        <v/>
      </c>
      <c r="K27" s="327" t="str">
        <f t="shared" si="2"/>
        <v/>
      </c>
      <c r="L27" s="97">
        <v>99</v>
      </c>
      <c r="M27" s="90" t="str">
        <f>$A26</f>
        <v/>
      </c>
      <c r="N27" s="90">
        <v>99</v>
      </c>
      <c r="Q27" s="87"/>
      <c r="R27" s="87"/>
      <c r="S27" s="87"/>
      <c r="T27" s="87"/>
      <c r="U27" s="87"/>
      <c r="V27" s="87"/>
      <c r="W27" s="87"/>
      <c r="X27" s="87"/>
      <c r="Y27" s="87"/>
    </row>
    <row r="28" spans="1:25" s="6" customFormat="1" ht="10.5" hidden="1" thickBot="1" x14ac:dyDescent="0.25">
      <c r="A28" s="231" t="str">
        <f>IF(ROW()&lt;=B$3,INDEX(FP!F:F,B$2+ROW()-1)&amp;" - "&amp;INDEX(FP!C:C,B$2+ROW()-1),"")</f>
        <v/>
      </c>
      <c r="B28" s="230"/>
      <c r="C28" s="235" t="str">
        <f>IF(ROW()&lt;=B$3,INDEX(FP!E:E,B$2+ROW()-1),"")</f>
        <v/>
      </c>
      <c r="D28" s="230" t="str">
        <f>IF(ROW()&lt;=B$3,INDEX(FP!F:F,B$2+ROW()-1),"")</f>
        <v/>
      </c>
      <c r="E28" s="230"/>
      <c r="F28" s="311" t="str">
        <f>IF(ROW()&lt;=B$3,INDEX(FP!G:G,B$2+ROW()-1),"")</f>
        <v/>
      </c>
      <c r="G28" s="230"/>
      <c r="H28" s="231" t="str">
        <f>IF(ROW()&lt;=B$3,INDEX(FP!C:C,B$2+ROW()-1),"")</f>
        <v/>
      </c>
      <c r="I28" s="232" t="str">
        <f t="shared" si="0"/>
        <v/>
      </c>
      <c r="J28" s="232" t="str">
        <f t="shared" si="1"/>
        <v/>
      </c>
      <c r="K28" s="327" t="str">
        <f t="shared" si="2"/>
        <v/>
      </c>
      <c r="L28" s="97">
        <v>99</v>
      </c>
      <c r="M28" s="98" t="s">
        <v>701</v>
      </c>
      <c r="N28" s="99" t="s">
        <v>708</v>
      </c>
      <c r="O28" s="87"/>
      <c r="P28" s="87"/>
      <c r="Q28" s="87"/>
      <c r="R28" s="87"/>
      <c r="S28" s="87"/>
      <c r="T28" s="87"/>
      <c r="U28" s="87"/>
      <c r="V28" s="87"/>
      <c r="W28" s="87"/>
      <c r="X28" s="87"/>
      <c r="Y28" s="87"/>
    </row>
    <row r="29" spans="1:25" s="6" customFormat="1" ht="10.5" hidden="1" thickBot="1" x14ac:dyDescent="0.25">
      <c r="A29" s="231" t="str">
        <f>IF(ROW()&lt;=B$3,INDEX(FP!F:F,B$2+ROW()-1)&amp;" - "&amp;INDEX(FP!C:C,B$2+ROW()-1),"")</f>
        <v/>
      </c>
      <c r="B29" s="230"/>
      <c r="C29" s="235" t="str">
        <f>IF(ROW()&lt;=B$3,INDEX(FP!E:E,B$2+ROW()-1),"")</f>
        <v/>
      </c>
      <c r="D29" s="230" t="str">
        <f>IF(ROW()&lt;=B$3,INDEX(FP!F:F,B$2+ROW()-1),"")</f>
        <v/>
      </c>
      <c r="E29" s="230"/>
      <c r="F29" s="311" t="str">
        <f>IF(ROW()&lt;=B$3,INDEX(FP!G:G,B$2+ROW()-1),"")</f>
        <v/>
      </c>
      <c r="G29" s="230"/>
      <c r="H29" s="231" t="str">
        <f>IF(ROW()&lt;=B$3,INDEX(FP!C:C,B$2+ROW()-1),"")</f>
        <v/>
      </c>
      <c r="I29" s="232" t="str">
        <f t="shared" si="0"/>
        <v/>
      </c>
      <c r="J29" s="232" t="str">
        <f t="shared" si="1"/>
        <v/>
      </c>
      <c r="K29" s="327" t="str">
        <f t="shared" si="2"/>
        <v/>
      </c>
      <c r="L29" s="97">
        <v>99</v>
      </c>
      <c r="M29" s="100" t="str">
        <f>$A28</f>
        <v/>
      </c>
      <c r="N29" s="101">
        <v>99</v>
      </c>
      <c r="O29" s="87"/>
      <c r="P29" s="87"/>
      <c r="Q29" s="87"/>
      <c r="R29" s="87"/>
      <c r="S29" s="87"/>
      <c r="T29" s="87"/>
      <c r="U29" s="87"/>
      <c r="V29" s="87"/>
      <c r="W29" s="87"/>
      <c r="X29" s="87"/>
      <c r="Y29" s="87"/>
    </row>
    <row r="30" spans="1:25" s="6" customFormat="1" ht="10.5" hidden="1" thickBot="1" x14ac:dyDescent="0.25">
      <c r="A30" s="231" t="str">
        <f>IF(ROW()&lt;=B$3,INDEX(FP!F:F,B$2+ROW()-1)&amp;" - "&amp;INDEX(FP!C:C,B$2+ROW()-1),"")</f>
        <v/>
      </c>
      <c r="B30" s="230"/>
      <c r="C30" s="235" t="str">
        <f>IF(ROW()&lt;=B$3,INDEX(FP!E:E,B$2+ROW()-1),"")</f>
        <v/>
      </c>
      <c r="D30" s="230" t="str">
        <f>IF(ROW()&lt;=B$3,INDEX(FP!F:F,B$2+ROW()-1),"")</f>
        <v/>
      </c>
      <c r="E30" s="230"/>
      <c r="F30" s="311" t="str">
        <f>IF(ROW()&lt;=B$3,INDEX(FP!G:G,B$2+ROW()-1),"")</f>
        <v/>
      </c>
      <c r="G30" s="230"/>
      <c r="H30" s="231" t="str">
        <f>IF(ROW()&lt;=B$3,INDEX(FP!C:C,B$2+ROW()-1),"")</f>
        <v/>
      </c>
      <c r="I30" s="232" t="str">
        <f t="shared" si="0"/>
        <v/>
      </c>
      <c r="J30" s="232" t="str">
        <f t="shared" si="1"/>
        <v/>
      </c>
      <c r="K30" s="327" t="str">
        <f t="shared" si="2"/>
        <v/>
      </c>
      <c r="L30" s="97">
        <v>99</v>
      </c>
      <c r="M30" s="92" t="s">
        <v>701</v>
      </c>
      <c r="N30" s="91" t="s">
        <v>708</v>
      </c>
      <c r="Q30" s="87"/>
      <c r="R30" s="87"/>
      <c r="S30" s="87"/>
      <c r="T30" s="87"/>
      <c r="U30" s="87"/>
      <c r="V30" s="87"/>
      <c r="W30" s="87"/>
      <c r="X30" s="87"/>
      <c r="Y30" s="87"/>
    </row>
    <row r="31" spans="1:25" s="6" customFormat="1" ht="10.5" hidden="1" thickBot="1" x14ac:dyDescent="0.25">
      <c r="A31" s="231" t="str">
        <f>IF(ROW()&lt;=B$3,INDEX(FP!F:F,B$2+ROW()-1)&amp;" - "&amp;INDEX(FP!C:C,B$2+ROW()-1),"")</f>
        <v/>
      </c>
      <c r="B31" s="230"/>
      <c r="C31" s="235" t="str">
        <f>IF(ROW()&lt;=B$3,INDEX(FP!E:E,B$2+ROW()-1),"")</f>
        <v/>
      </c>
      <c r="D31" s="230" t="str">
        <f>IF(ROW()&lt;=B$3,INDEX(FP!F:F,B$2+ROW()-1),"")</f>
        <v/>
      </c>
      <c r="E31" s="230"/>
      <c r="F31" s="311" t="str">
        <f>IF(ROW()&lt;=B$3,INDEX(FP!G:G,B$2+ROW()-1),"")</f>
        <v/>
      </c>
      <c r="G31" s="230"/>
      <c r="H31" s="231" t="str">
        <f>IF(ROW()&lt;=B$3,INDEX(FP!C:C,B$2+ROW()-1),"")</f>
        <v/>
      </c>
      <c r="I31" s="232" t="str">
        <f t="shared" si="0"/>
        <v/>
      </c>
      <c r="J31" s="232" t="str">
        <f t="shared" si="1"/>
        <v/>
      </c>
      <c r="K31" s="327" t="str">
        <f t="shared" si="2"/>
        <v/>
      </c>
      <c r="L31" s="97">
        <v>99</v>
      </c>
      <c r="M31" s="90" t="str">
        <f>$A30</f>
        <v/>
      </c>
      <c r="N31" s="90">
        <v>99</v>
      </c>
      <c r="S31" s="87"/>
      <c r="T31" s="87"/>
      <c r="U31" s="87"/>
      <c r="V31" s="87"/>
      <c r="W31" s="87"/>
      <c r="X31" s="87"/>
      <c r="Y31" s="87"/>
    </row>
    <row r="32" spans="1:25" s="6" customFormat="1" ht="10.5" hidden="1" thickBot="1" x14ac:dyDescent="0.25">
      <c r="A32" s="231" t="str">
        <f>IF(ROW()&lt;=B$3,INDEX(FP!F:F,B$2+ROW()-1)&amp;" - "&amp;INDEX(FP!C:C,B$2+ROW()-1),"")</f>
        <v/>
      </c>
      <c r="B32" s="230"/>
      <c r="C32" s="235" t="str">
        <f>IF(ROW()&lt;=B$3,INDEX(FP!E:E,B$2+ROW()-1),"")</f>
        <v/>
      </c>
      <c r="D32" s="230" t="str">
        <f>IF(ROW()&lt;=B$3,INDEX(FP!F:F,B$2+ROW()-1),"")</f>
        <v/>
      </c>
      <c r="E32" s="230"/>
      <c r="F32" s="311" t="str">
        <f>IF(ROW()&lt;=B$3,INDEX(FP!G:G,B$2+ROW()-1),"")</f>
        <v/>
      </c>
      <c r="G32" s="230"/>
      <c r="H32" s="231" t="str">
        <f>IF(ROW()&lt;=B$3,INDEX(FP!C:C,B$2+ROW()-1),"")</f>
        <v/>
      </c>
      <c r="I32" s="232" t="str">
        <f t="shared" si="0"/>
        <v/>
      </c>
      <c r="J32" s="232" t="str">
        <f t="shared" si="1"/>
        <v/>
      </c>
      <c r="K32" s="327" t="str">
        <f t="shared" si="2"/>
        <v/>
      </c>
      <c r="L32" s="97">
        <v>99</v>
      </c>
      <c r="M32" s="98" t="s">
        <v>701</v>
      </c>
      <c r="N32" s="99" t="s">
        <v>708</v>
      </c>
      <c r="O32" s="87"/>
      <c r="P32" s="87"/>
      <c r="U32" s="87"/>
      <c r="V32" s="87"/>
      <c r="W32" s="87"/>
      <c r="X32" s="87"/>
      <c r="Y32" s="87"/>
    </row>
    <row r="33" spans="1:25" s="6" customFormat="1" ht="10.5" hidden="1" thickBot="1" x14ac:dyDescent="0.25">
      <c r="A33" s="231" t="str">
        <f>IF(ROW()&lt;=B$3,INDEX(FP!F:F,B$2+ROW()-1)&amp;" - "&amp;INDEX(FP!C:C,B$2+ROW()-1),"")</f>
        <v/>
      </c>
      <c r="B33" s="230"/>
      <c r="C33" s="235" t="str">
        <f>IF(ROW()&lt;=B$3,INDEX(FP!E:E,B$2+ROW()-1),"")</f>
        <v/>
      </c>
      <c r="D33" s="230" t="str">
        <f>IF(ROW()&lt;=B$3,INDEX(FP!F:F,B$2+ROW()-1),"")</f>
        <v/>
      </c>
      <c r="E33" s="230"/>
      <c r="F33" s="311" t="str">
        <f>IF(ROW()&lt;=B$3,INDEX(FP!G:G,B$2+ROW()-1),"")</f>
        <v/>
      </c>
      <c r="G33" s="230"/>
      <c r="H33" s="231" t="str">
        <f>IF(ROW()&lt;=B$3,INDEX(FP!C:C,B$2+ROW()-1),"")</f>
        <v/>
      </c>
      <c r="I33" s="232" t="str">
        <f t="shared" ref="I33:I64" si="3">IF(ROW()&lt;=B$3,SUMIF(A$107:A$8209,A33,I$107:I$8209),"")</f>
        <v/>
      </c>
      <c r="J33" s="232" t="str">
        <f t="shared" ref="J33:J64" si="4">IF(ROW()&lt;=B$3,SUMIFS(I$103:I$48209,A$103:A$48209,K33,J$103:J$48209,L33),"")</f>
        <v/>
      </c>
      <c r="K33" s="327" t="str">
        <f t="shared" si="2"/>
        <v/>
      </c>
      <c r="L33" s="97">
        <v>99</v>
      </c>
      <c r="M33" s="100" t="str">
        <f>$A32</f>
        <v/>
      </c>
      <c r="N33" s="101">
        <v>99</v>
      </c>
      <c r="O33" s="87"/>
      <c r="P33" s="87"/>
      <c r="Q33" s="87"/>
      <c r="R33" s="87"/>
      <c r="W33" s="87"/>
      <c r="X33" s="87"/>
      <c r="Y33" s="87"/>
    </row>
    <row r="34" spans="1:25" s="6" customFormat="1" ht="10.5" hidden="1" thickBot="1" x14ac:dyDescent="0.25">
      <c r="A34" s="231" t="str">
        <f>IF(ROW()&lt;=B$3,INDEX(FP!F:F,B$2+ROW()-1)&amp;" - "&amp;INDEX(FP!C:C,B$2+ROW()-1),"")</f>
        <v/>
      </c>
      <c r="B34" s="230"/>
      <c r="C34" s="235" t="str">
        <f>IF(ROW()&lt;=B$3,INDEX(FP!E:E,B$2+ROW()-1),"")</f>
        <v/>
      </c>
      <c r="D34" s="230" t="str">
        <f>IF(ROW()&lt;=B$3,INDEX(FP!F:F,B$2+ROW()-1),"")</f>
        <v/>
      </c>
      <c r="E34" s="230"/>
      <c r="F34" s="311" t="str">
        <f>IF(ROW()&lt;=B$3,INDEX(FP!G:G,B$2+ROW()-1),"")</f>
        <v/>
      </c>
      <c r="G34" s="230"/>
      <c r="H34" s="231" t="str">
        <f>IF(ROW()&lt;=B$3,INDEX(FP!C:C,B$2+ROW()-1),"")</f>
        <v/>
      </c>
      <c r="I34" s="232" t="str">
        <f t="shared" si="3"/>
        <v/>
      </c>
      <c r="J34" s="232" t="str">
        <f t="shared" si="4"/>
        <v/>
      </c>
      <c r="K34" s="327" t="str">
        <f t="shared" si="2"/>
        <v/>
      </c>
      <c r="L34" s="97">
        <v>99</v>
      </c>
      <c r="M34" s="92" t="s">
        <v>701</v>
      </c>
      <c r="N34" s="91" t="s">
        <v>708</v>
      </c>
      <c r="O34" s="87"/>
      <c r="P34" s="87"/>
      <c r="Q34" s="87"/>
      <c r="R34" s="87"/>
      <c r="S34" s="87"/>
      <c r="T34" s="87"/>
      <c r="Y34" s="87"/>
    </row>
    <row r="35" spans="1:25" s="6" customFormat="1" ht="10.5" hidden="1" thickBot="1" x14ac:dyDescent="0.25">
      <c r="A35" s="231" t="str">
        <f>IF(ROW()&lt;=B$3,INDEX(FP!F:F,B$2+ROW()-1)&amp;" - "&amp;INDEX(FP!C:C,B$2+ROW()-1),"")</f>
        <v/>
      </c>
      <c r="B35" s="230"/>
      <c r="C35" s="235" t="str">
        <f>IF(ROW()&lt;=B$3,INDEX(FP!E:E,B$2+ROW()-1),"")</f>
        <v/>
      </c>
      <c r="D35" s="230" t="str">
        <f>IF(ROW()&lt;=B$3,INDEX(FP!F:F,B$2+ROW()-1),"")</f>
        <v/>
      </c>
      <c r="E35" s="230"/>
      <c r="F35" s="311" t="str">
        <f>IF(ROW()&lt;=B$3,INDEX(FP!G:G,B$2+ROW()-1),"")</f>
        <v/>
      </c>
      <c r="G35" s="230"/>
      <c r="H35" s="231" t="str">
        <f>IF(ROW()&lt;=B$3,INDEX(FP!C:C,B$2+ROW()-1),"")</f>
        <v/>
      </c>
      <c r="I35" s="232" t="str">
        <f t="shared" si="3"/>
        <v/>
      </c>
      <c r="J35" s="232" t="str">
        <f t="shared" si="4"/>
        <v/>
      </c>
      <c r="K35" s="327" t="str">
        <f t="shared" si="2"/>
        <v/>
      </c>
      <c r="L35" s="97">
        <v>99</v>
      </c>
      <c r="M35" s="90" t="str">
        <f>$A34</f>
        <v/>
      </c>
      <c r="N35" s="90">
        <v>99</v>
      </c>
      <c r="O35" s="87"/>
      <c r="P35" s="87"/>
      <c r="Q35" s="87"/>
      <c r="R35" s="87"/>
      <c r="S35" s="87"/>
      <c r="T35" s="87"/>
      <c r="Y35" s="87"/>
    </row>
    <row r="36" spans="1:25" s="6" customFormat="1" ht="10.5" hidden="1" thickBot="1" x14ac:dyDescent="0.25">
      <c r="A36" s="231" t="str">
        <f>IF(ROW()&lt;=B$3,INDEX(FP!F:F,B$2+ROW()-1)&amp;" - "&amp;INDEX(FP!C:C,B$2+ROW()-1),"")</f>
        <v/>
      </c>
      <c r="B36" s="230"/>
      <c r="C36" s="235" t="str">
        <f>IF(ROW()&lt;=B$3,INDEX(FP!E:E,B$2+ROW()-1),"")</f>
        <v/>
      </c>
      <c r="D36" s="230" t="str">
        <f>IF(ROW()&lt;=B$3,INDEX(FP!F:F,B$2+ROW()-1),"")</f>
        <v/>
      </c>
      <c r="E36" s="230"/>
      <c r="F36" s="311" t="str">
        <f>IF(ROW()&lt;=B$3,INDEX(FP!G:G,B$2+ROW()-1),"")</f>
        <v/>
      </c>
      <c r="G36" s="230"/>
      <c r="H36" s="231" t="str">
        <f>IF(ROW()&lt;=B$3,INDEX(FP!C:C,B$2+ROW()-1),"")</f>
        <v/>
      </c>
      <c r="I36" s="232" t="str">
        <f t="shared" si="3"/>
        <v/>
      </c>
      <c r="J36" s="232" t="str">
        <f t="shared" si="4"/>
        <v/>
      </c>
      <c r="K36" s="327" t="str">
        <f t="shared" si="2"/>
        <v/>
      </c>
      <c r="L36" s="97">
        <v>99</v>
      </c>
      <c r="M36" s="98" t="s">
        <v>701</v>
      </c>
      <c r="N36" s="99" t="s">
        <v>708</v>
      </c>
      <c r="O36" s="87"/>
      <c r="P36" s="87"/>
      <c r="Q36" s="87"/>
      <c r="R36" s="87"/>
      <c r="W36" s="87"/>
      <c r="X36" s="87"/>
      <c r="Y36" s="87"/>
    </row>
    <row r="37" spans="1:25" s="6" customFormat="1" ht="10.5" hidden="1" thickBot="1" x14ac:dyDescent="0.25">
      <c r="A37" s="231" t="str">
        <f>IF(ROW()&lt;=B$3,INDEX(FP!F:F,B$2+ROW()-1)&amp;" - "&amp;INDEX(FP!C:C,B$2+ROW()-1),"")</f>
        <v/>
      </c>
      <c r="B37" s="230"/>
      <c r="C37" s="235" t="str">
        <f>IF(ROW()&lt;=B$3,INDEX(FP!E:E,B$2+ROW()-1),"")</f>
        <v/>
      </c>
      <c r="D37" s="230" t="str">
        <f>IF(ROW()&lt;=B$3,INDEX(FP!F:F,B$2+ROW()-1),"")</f>
        <v/>
      </c>
      <c r="E37" s="230"/>
      <c r="F37" s="311" t="str">
        <f>IF(ROW()&lt;=B$3,INDEX(FP!G:G,B$2+ROW()-1),"")</f>
        <v/>
      </c>
      <c r="G37" s="230"/>
      <c r="H37" s="231" t="str">
        <f>IF(ROW()&lt;=B$3,INDEX(FP!C:C,B$2+ROW()-1),"")</f>
        <v/>
      </c>
      <c r="I37" s="232" t="str">
        <f t="shared" si="3"/>
        <v/>
      </c>
      <c r="J37" s="232" t="str">
        <f t="shared" si="4"/>
        <v/>
      </c>
      <c r="K37" s="327" t="str">
        <f t="shared" si="2"/>
        <v/>
      </c>
      <c r="L37" s="97">
        <v>99</v>
      </c>
      <c r="M37" s="100" t="str">
        <f>$A36</f>
        <v/>
      </c>
      <c r="N37" s="101">
        <v>99</v>
      </c>
      <c r="O37" s="87"/>
      <c r="P37" s="87"/>
      <c r="U37" s="87"/>
      <c r="V37" s="87"/>
      <c r="W37" s="87"/>
      <c r="X37" s="87"/>
      <c r="Y37" s="87"/>
    </row>
    <row r="38" spans="1:25" s="6" customFormat="1" ht="10.5" hidden="1" thickBot="1" x14ac:dyDescent="0.25">
      <c r="A38" s="231" t="str">
        <f>IF(ROW()&lt;=B$3,INDEX(FP!F:F,B$2+ROW()-1)&amp;" - "&amp;INDEX(FP!C:C,B$2+ROW()-1),"")</f>
        <v/>
      </c>
      <c r="B38" s="230"/>
      <c r="C38" s="235" t="str">
        <f>IF(ROW()&lt;=B$3,INDEX(FP!E:E,B$2+ROW()-1),"")</f>
        <v/>
      </c>
      <c r="D38" s="230" t="str">
        <f>IF(ROW()&lt;=B$3,INDEX(FP!F:F,B$2+ROW()-1),"")</f>
        <v/>
      </c>
      <c r="E38" s="230"/>
      <c r="F38" s="311" t="str">
        <f>IF(ROW()&lt;=B$3,INDEX(FP!G:G,B$2+ROW()-1),"")</f>
        <v/>
      </c>
      <c r="G38" s="230"/>
      <c r="H38" s="231" t="str">
        <f>IF(ROW()&lt;=B$3,INDEX(FP!C:C,B$2+ROW()-1),"")</f>
        <v/>
      </c>
      <c r="I38" s="232" t="str">
        <f t="shared" si="3"/>
        <v/>
      </c>
      <c r="J38" s="232" t="str">
        <f t="shared" si="4"/>
        <v/>
      </c>
      <c r="K38" s="327" t="str">
        <f t="shared" si="2"/>
        <v/>
      </c>
      <c r="L38" s="97">
        <v>99</v>
      </c>
      <c r="M38" s="92" t="s">
        <v>701</v>
      </c>
      <c r="N38" s="91" t="s">
        <v>708</v>
      </c>
      <c r="S38" s="87"/>
      <c r="T38" s="87"/>
      <c r="U38" s="87"/>
      <c r="V38" s="87"/>
      <c r="W38" s="87"/>
      <c r="X38" s="87"/>
      <c r="Y38" s="87"/>
    </row>
    <row r="39" spans="1:25" s="6" customFormat="1" ht="10.5" hidden="1" thickBot="1" x14ac:dyDescent="0.25">
      <c r="A39" s="231" t="str">
        <f>IF(ROW()&lt;=B$3,INDEX(FP!F:F,B$2+ROW()-1)&amp;" - "&amp;INDEX(FP!C:C,B$2+ROW()-1),"")</f>
        <v/>
      </c>
      <c r="B39" s="230"/>
      <c r="C39" s="235" t="str">
        <f>IF(ROW()&lt;=B$3,INDEX(FP!E:E,B$2+ROW()-1),"")</f>
        <v/>
      </c>
      <c r="D39" s="230" t="str">
        <f>IF(ROW()&lt;=B$3,INDEX(FP!F:F,B$2+ROW()-1),"")</f>
        <v/>
      </c>
      <c r="E39" s="230"/>
      <c r="F39" s="311" t="str">
        <f>IF(ROW()&lt;=B$3,INDEX(FP!G:G,B$2+ROW()-1),"")</f>
        <v/>
      </c>
      <c r="G39" s="230"/>
      <c r="H39" s="231" t="str">
        <f>IF(ROW()&lt;=B$3,INDEX(FP!C:C,B$2+ROW()-1),"")</f>
        <v/>
      </c>
      <c r="I39" s="232" t="str">
        <f t="shared" si="3"/>
        <v/>
      </c>
      <c r="J39" s="232" t="str">
        <f t="shared" si="4"/>
        <v/>
      </c>
      <c r="K39" s="327" t="str">
        <f t="shared" si="2"/>
        <v/>
      </c>
      <c r="L39" s="97">
        <v>99</v>
      </c>
      <c r="M39" s="90" t="str">
        <f>$A38</f>
        <v/>
      </c>
      <c r="N39" s="90">
        <v>99</v>
      </c>
      <c r="Q39" s="87"/>
      <c r="R39" s="87"/>
      <c r="S39" s="87"/>
      <c r="T39" s="87"/>
      <c r="U39" s="87"/>
      <c r="V39" s="87"/>
      <c r="W39" s="87"/>
      <c r="X39" s="87"/>
      <c r="Y39" s="87"/>
    </row>
    <row r="40" spans="1:25" s="6" customFormat="1" ht="10.5" hidden="1" thickBot="1" x14ac:dyDescent="0.25">
      <c r="A40" s="231" t="str">
        <f>IF(ROW()&lt;=B$3,INDEX(FP!F:F,B$2+ROW()-1)&amp;" - "&amp;INDEX(FP!C:C,B$2+ROW()-1),"")</f>
        <v/>
      </c>
      <c r="B40" s="230"/>
      <c r="C40" s="235" t="str">
        <f>IF(ROW()&lt;=B$3,INDEX(FP!E:E,B$2+ROW()-1),"")</f>
        <v/>
      </c>
      <c r="D40" s="230" t="str">
        <f>IF(ROW()&lt;=B$3,INDEX(FP!F:F,B$2+ROW()-1),"")</f>
        <v/>
      </c>
      <c r="E40" s="230"/>
      <c r="F40" s="311" t="str">
        <f>IF(ROW()&lt;=B$3,INDEX(FP!G:G,B$2+ROW()-1),"")</f>
        <v/>
      </c>
      <c r="G40" s="230"/>
      <c r="H40" s="231" t="str">
        <f>IF(ROW()&lt;=B$3,INDEX(FP!C:C,B$2+ROW()-1),"")</f>
        <v/>
      </c>
      <c r="I40" s="232" t="str">
        <f t="shared" si="3"/>
        <v/>
      </c>
      <c r="J40" s="232" t="str">
        <f t="shared" si="4"/>
        <v/>
      </c>
      <c r="K40" s="327" t="str">
        <f t="shared" si="2"/>
        <v/>
      </c>
      <c r="L40" s="97">
        <v>99</v>
      </c>
      <c r="M40" s="98" t="s">
        <v>701</v>
      </c>
      <c r="N40" s="99" t="s">
        <v>708</v>
      </c>
      <c r="O40" s="87"/>
      <c r="P40" s="87"/>
      <c r="Q40" s="87"/>
      <c r="R40" s="87"/>
      <c r="S40" s="87"/>
      <c r="T40" s="87"/>
      <c r="U40" s="87"/>
      <c r="V40" s="87"/>
      <c r="W40" s="87"/>
      <c r="X40" s="87"/>
      <c r="Y40" s="87"/>
    </row>
    <row r="41" spans="1:25" s="6" customFormat="1" ht="10.5" hidden="1" thickBot="1" x14ac:dyDescent="0.25">
      <c r="A41" s="231" t="str">
        <f>IF(ROW()&lt;=B$3,INDEX(FP!F:F,B$2+ROW()-1)&amp;" - "&amp;INDEX(FP!C:C,B$2+ROW()-1),"")</f>
        <v/>
      </c>
      <c r="B41" s="230"/>
      <c r="C41" s="235" t="str">
        <f>IF(ROW()&lt;=B$3,INDEX(FP!E:E,B$2+ROW()-1),"")</f>
        <v/>
      </c>
      <c r="D41" s="230" t="str">
        <f>IF(ROW()&lt;=B$3,INDEX(FP!F:F,B$2+ROW()-1),"")</f>
        <v/>
      </c>
      <c r="E41" s="230"/>
      <c r="F41" s="311" t="str">
        <f>IF(ROW()&lt;=B$3,INDEX(FP!G:G,B$2+ROW()-1),"")</f>
        <v/>
      </c>
      <c r="G41" s="230"/>
      <c r="H41" s="231" t="str">
        <f>IF(ROW()&lt;=B$3,INDEX(FP!C:C,B$2+ROW()-1),"")</f>
        <v/>
      </c>
      <c r="I41" s="232" t="str">
        <f t="shared" si="3"/>
        <v/>
      </c>
      <c r="J41" s="232" t="str">
        <f t="shared" si="4"/>
        <v/>
      </c>
      <c r="K41" s="327" t="str">
        <f t="shared" si="2"/>
        <v/>
      </c>
      <c r="L41" s="97">
        <v>99</v>
      </c>
      <c r="M41" s="100" t="str">
        <f>$A40</f>
        <v/>
      </c>
      <c r="N41" s="101">
        <v>99</v>
      </c>
      <c r="O41" s="87"/>
      <c r="P41" s="87"/>
      <c r="Q41" s="87"/>
      <c r="R41" s="87"/>
      <c r="S41" s="87"/>
      <c r="T41" s="87"/>
      <c r="U41" s="87"/>
      <c r="V41" s="87"/>
      <c r="W41" s="87"/>
      <c r="X41" s="87"/>
      <c r="Y41" s="87"/>
    </row>
    <row r="42" spans="1:25" s="6" customFormat="1" ht="10.5" hidden="1" thickBot="1" x14ac:dyDescent="0.25">
      <c r="A42" s="231" t="str">
        <f>IF(ROW()&lt;=B$3,INDEX(FP!F:F,B$2+ROW()-1)&amp;" - "&amp;INDEX(FP!C:C,B$2+ROW()-1),"")</f>
        <v/>
      </c>
      <c r="B42" s="230"/>
      <c r="C42" s="235" t="str">
        <f>IF(ROW()&lt;=B$3,INDEX(FP!E:E,B$2+ROW()-1),"")</f>
        <v/>
      </c>
      <c r="D42" s="230" t="str">
        <f>IF(ROW()&lt;=B$3,INDEX(FP!F:F,B$2+ROW()-1),"")</f>
        <v/>
      </c>
      <c r="E42" s="230"/>
      <c r="F42" s="311" t="str">
        <f>IF(ROW()&lt;=B$3,INDEX(FP!G:G,B$2+ROW()-1),"")</f>
        <v/>
      </c>
      <c r="G42" s="230"/>
      <c r="H42" s="231" t="str">
        <f>IF(ROW()&lt;=B$3,INDEX(FP!C:C,B$2+ROW()-1),"")</f>
        <v/>
      </c>
      <c r="I42" s="232" t="str">
        <f t="shared" si="3"/>
        <v/>
      </c>
      <c r="J42" s="232" t="str">
        <f t="shared" si="4"/>
        <v/>
      </c>
      <c r="K42" s="327" t="str">
        <f t="shared" si="2"/>
        <v/>
      </c>
      <c r="L42" s="97">
        <v>99</v>
      </c>
      <c r="M42" s="92" t="s">
        <v>701</v>
      </c>
      <c r="N42" s="91" t="s">
        <v>708</v>
      </c>
      <c r="Q42" s="87"/>
      <c r="R42" s="87"/>
      <c r="S42" s="87"/>
      <c r="T42" s="87"/>
      <c r="U42" s="87"/>
      <c r="V42" s="87"/>
      <c r="W42" s="87"/>
      <c r="X42" s="87"/>
      <c r="Y42" s="87"/>
    </row>
    <row r="43" spans="1:25" s="6" customFormat="1" ht="10.5" hidden="1" thickBot="1" x14ac:dyDescent="0.25">
      <c r="A43" s="231" t="str">
        <f>IF(ROW()&lt;=B$3,INDEX(FP!F:F,B$2+ROW()-1)&amp;" - "&amp;INDEX(FP!C:C,B$2+ROW()-1),"")</f>
        <v/>
      </c>
      <c r="B43" s="230"/>
      <c r="C43" s="235" t="str">
        <f>IF(ROW()&lt;=B$3,INDEX(FP!E:E,B$2+ROW()-1),"")</f>
        <v/>
      </c>
      <c r="D43" s="230" t="str">
        <f>IF(ROW()&lt;=B$3,INDEX(FP!F:F,B$2+ROW()-1),"")</f>
        <v/>
      </c>
      <c r="E43" s="230"/>
      <c r="F43" s="311" t="str">
        <f>IF(ROW()&lt;=B$3,INDEX(FP!G:G,B$2+ROW()-1),"")</f>
        <v/>
      </c>
      <c r="G43" s="230"/>
      <c r="H43" s="231" t="str">
        <f>IF(ROW()&lt;=B$3,INDEX(FP!C:C,B$2+ROW()-1),"")</f>
        <v/>
      </c>
      <c r="I43" s="232" t="str">
        <f t="shared" si="3"/>
        <v/>
      </c>
      <c r="J43" s="232" t="str">
        <f t="shared" si="4"/>
        <v/>
      </c>
      <c r="K43" s="327" t="str">
        <f t="shared" si="2"/>
        <v/>
      </c>
      <c r="L43" s="97">
        <v>99</v>
      </c>
      <c r="M43" s="90" t="str">
        <f>$A42</f>
        <v/>
      </c>
      <c r="N43" s="90">
        <v>99</v>
      </c>
      <c r="S43" s="87"/>
      <c r="T43" s="87"/>
      <c r="U43" s="87"/>
      <c r="V43" s="87"/>
      <c r="W43" s="87"/>
      <c r="X43" s="87"/>
      <c r="Y43" s="87"/>
    </row>
    <row r="44" spans="1:25" s="6" customFormat="1" ht="10.5" hidden="1" thickBot="1" x14ac:dyDescent="0.25">
      <c r="A44" s="231" t="str">
        <f>IF(ROW()&lt;=B$3,INDEX(FP!F:F,B$2+ROW()-1)&amp;" - "&amp;INDEX(FP!C:C,B$2+ROW()-1),"")</f>
        <v/>
      </c>
      <c r="B44" s="230"/>
      <c r="C44" s="235" t="str">
        <f>IF(ROW()&lt;=B$3,INDEX(FP!E:E,B$2+ROW()-1),"")</f>
        <v/>
      </c>
      <c r="D44" s="230" t="str">
        <f>IF(ROW()&lt;=B$3,INDEX(FP!F:F,B$2+ROW()-1),"")</f>
        <v/>
      </c>
      <c r="E44" s="230"/>
      <c r="F44" s="311" t="str">
        <f>IF(ROW()&lt;=B$3,INDEX(FP!G:G,B$2+ROW()-1),"")</f>
        <v/>
      </c>
      <c r="G44" s="230"/>
      <c r="H44" s="231" t="str">
        <f>IF(ROW()&lt;=B$3,INDEX(FP!C:C,B$2+ROW()-1),"")</f>
        <v/>
      </c>
      <c r="I44" s="232" t="str">
        <f t="shared" si="3"/>
        <v/>
      </c>
      <c r="J44" s="232" t="str">
        <f t="shared" si="4"/>
        <v/>
      </c>
      <c r="K44" s="327" t="str">
        <f t="shared" si="2"/>
        <v/>
      </c>
      <c r="L44" s="97">
        <v>99</v>
      </c>
      <c r="M44" s="98" t="s">
        <v>701</v>
      </c>
      <c r="N44" s="99" t="s">
        <v>708</v>
      </c>
      <c r="O44" s="87"/>
      <c r="P44" s="87"/>
      <c r="U44" s="87"/>
      <c r="V44" s="87"/>
      <c r="W44" s="87"/>
      <c r="X44" s="87"/>
      <c r="Y44" s="87"/>
    </row>
    <row r="45" spans="1:25" s="6" customFormat="1" ht="10.5" hidden="1" thickBot="1" x14ac:dyDescent="0.25">
      <c r="A45" s="231" t="str">
        <f>IF(ROW()&lt;=B$3,INDEX(FP!F:F,B$2+ROW()-1)&amp;" - "&amp;INDEX(FP!C:C,B$2+ROW()-1),"")</f>
        <v/>
      </c>
      <c r="B45" s="230"/>
      <c r="C45" s="235" t="str">
        <f>IF(ROW()&lt;=B$3,INDEX(FP!E:E,B$2+ROW()-1),"")</f>
        <v/>
      </c>
      <c r="D45" s="230" t="str">
        <f>IF(ROW()&lt;=B$3,INDEX(FP!F:F,B$2+ROW()-1),"")</f>
        <v/>
      </c>
      <c r="E45" s="230"/>
      <c r="F45" s="311" t="str">
        <f>IF(ROW()&lt;=B$3,INDEX(FP!G:G,B$2+ROW()-1),"")</f>
        <v/>
      </c>
      <c r="G45" s="230"/>
      <c r="H45" s="231" t="str">
        <f>IF(ROW()&lt;=B$3,INDEX(FP!C:C,B$2+ROW()-1),"")</f>
        <v/>
      </c>
      <c r="I45" s="232" t="str">
        <f t="shared" si="3"/>
        <v/>
      </c>
      <c r="J45" s="232" t="str">
        <f t="shared" si="4"/>
        <v/>
      </c>
      <c r="K45" s="327" t="str">
        <f t="shared" si="2"/>
        <v/>
      </c>
      <c r="L45" s="97">
        <v>99</v>
      </c>
      <c r="M45" s="100" t="str">
        <f>$A44</f>
        <v/>
      </c>
      <c r="N45" s="101">
        <v>99</v>
      </c>
      <c r="O45" s="87"/>
      <c r="P45" s="87"/>
      <c r="Q45" s="87"/>
      <c r="R45" s="87"/>
      <c r="W45" s="87"/>
      <c r="X45" s="87"/>
      <c r="Y45" s="87"/>
    </row>
    <row r="46" spans="1:25" s="6" customFormat="1" ht="10.5" hidden="1" thickBot="1" x14ac:dyDescent="0.25">
      <c r="A46" s="231" t="str">
        <f>IF(ROW()&lt;=B$3,INDEX(FP!F:F,B$2+ROW()-1)&amp;" - "&amp;INDEX(FP!C:C,B$2+ROW()-1),"")</f>
        <v/>
      </c>
      <c r="B46" s="230"/>
      <c r="C46" s="235" t="str">
        <f>IF(ROW()&lt;=B$3,INDEX(FP!E:E,B$2+ROW()-1),"")</f>
        <v/>
      </c>
      <c r="D46" s="230" t="str">
        <f>IF(ROW()&lt;=B$3,INDEX(FP!F:F,B$2+ROW()-1),"")</f>
        <v/>
      </c>
      <c r="E46" s="230"/>
      <c r="F46" s="311" t="str">
        <f>IF(ROW()&lt;=B$3,INDEX(FP!G:G,B$2+ROW()-1),"")</f>
        <v/>
      </c>
      <c r="G46" s="230"/>
      <c r="H46" s="231" t="str">
        <f>IF(ROW()&lt;=B$3,INDEX(FP!C:C,B$2+ROW()-1),"")</f>
        <v/>
      </c>
      <c r="I46" s="232" t="str">
        <f t="shared" si="3"/>
        <v/>
      </c>
      <c r="J46" s="232" t="str">
        <f t="shared" si="4"/>
        <v/>
      </c>
      <c r="K46" s="327" t="str">
        <f t="shared" si="2"/>
        <v/>
      </c>
      <c r="L46" s="97">
        <v>99</v>
      </c>
      <c r="M46" s="92" t="s">
        <v>701</v>
      </c>
      <c r="N46" s="91" t="s">
        <v>708</v>
      </c>
      <c r="O46" s="87"/>
      <c r="P46" s="87"/>
      <c r="Q46" s="87"/>
      <c r="R46" s="87"/>
      <c r="S46" s="87"/>
      <c r="T46" s="87"/>
      <c r="Y46" s="87"/>
    </row>
    <row r="47" spans="1:25" s="6" customFormat="1" ht="10.5" hidden="1" thickBot="1" x14ac:dyDescent="0.25">
      <c r="A47" s="231" t="str">
        <f>IF(ROW()&lt;=B$3,INDEX(FP!F:F,B$2+ROW()-1)&amp;" - "&amp;INDEX(FP!C:C,B$2+ROW()-1),"")</f>
        <v/>
      </c>
      <c r="B47" s="230"/>
      <c r="C47" s="235" t="str">
        <f>IF(ROW()&lt;=B$3,INDEX(FP!E:E,B$2+ROW()-1),"")</f>
        <v/>
      </c>
      <c r="D47" s="230" t="str">
        <f>IF(ROW()&lt;=B$3,INDEX(FP!F:F,B$2+ROW()-1),"")</f>
        <v/>
      </c>
      <c r="E47" s="230"/>
      <c r="F47" s="311" t="str">
        <f>IF(ROW()&lt;=B$3,INDEX(FP!G:G,B$2+ROW()-1),"")</f>
        <v/>
      </c>
      <c r="G47" s="230"/>
      <c r="H47" s="231" t="str">
        <f>IF(ROW()&lt;=B$3,INDEX(FP!C:C,B$2+ROW()-1),"")</f>
        <v/>
      </c>
      <c r="I47" s="232" t="str">
        <f t="shared" si="3"/>
        <v/>
      </c>
      <c r="J47" s="232" t="str">
        <f t="shared" si="4"/>
        <v/>
      </c>
      <c r="K47" s="327" t="str">
        <f t="shared" si="2"/>
        <v/>
      </c>
      <c r="L47" s="97">
        <v>99</v>
      </c>
      <c r="M47" s="90" t="str">
        <f>$A46</f>
        <v/>
      </c>
      <c r="N47" s="90">
        <v>99</v>
      </c>
      <c r="O47" s="87"/>
      <c r="P47" s="87"/>
      <c r="Q47" s="87"/>
      <c r="R47" s="87"/>
      <c r="S47" s="87"/>
      <c r="T47" s="87"/>
      <c r="Y47" s="87"/>
    </row>
    <row r="48" spans="1:25" s="6" customFormat="1" ht="10.5" hidden="1" thickBot="1" x14ac:dyDescent="0.25">
      <c r="A48" s="231" t="str">
        <f>IF(ROW()&lt;=B$3,INDEX(FP!F:F,B$2+ROW()-1)&amp;" - "&amp;INDEX(FP!C:C,B$2+ROW()-1),"")</f>
        <v/>
      </c>
      <c r="B48" s="230"/>
      <c r="C48" s="235" t="str">
        <f>IF(ROW()&lt;=B$3,INDEX(FP!E:E,B$2+ROW()-1),"")</f>
        <v/>
      </c>
      <c r="D48" s="230" t="str">
        <f>IF(ROW()&lt;=B$3,INDEX(FP!F:F,B$2+ROW()-1),"")</f>
        <v/>
      </c>
      <c r="E48" s="230"/>
      <c r="F48" s="311" t="str">
        <f>IF(ROW()&lt;=B$3,INDEX(FP!G:G,B$2+ROW()-1),"")</f>
        <v/>
      </c>
      <c r="G48" s="230"/>
      <c r="H48" s="231" t="str">
        <f>IF(ROW()&lt;=B$3,INDEX(FP!C:C,B$2+ROW()-1),"")</f>
        <v/>
      </c>
      <c r="I48" s="232" t="str">
        <f t="shared" si="3"/>
        <v/>
      </c>
      <c r="J48" s="232" t="str">
        <f t="shared" si="4"/>
        <v/>
      </c>
      <c r="K48" s="327" t="str">
        <f t="shared" si="2"/>
        <v/>
      </c>
      <c r="L48" s="97">
        <v>99</v>
      </c>
      <c r="M48" s="98" t="s">
        <v>701</v>
      </c>
      <c r="N48" s="99" t="s">
        <v>708</v>
      </c>
      <c r="O48" s="87"/>
      <c r="P48" s="87"/>
      <c r="Q48" s="87"/>
      <c r="R48" s="87"/>
      <c r="W48" s="87"/>
      <c r="X48" s="87"/>
      <c r="Y48" s="87"/>
    </row>
    <row r="49" spans="1:25" s="6" customFormat="1" ht="10.5" hidden="1" thickBot="1" x14ac:dyDescent="0.25">
      <c r="A49" s="231" t="str">
        <f>IF(ROW()&lt;=B$3,INDEX(FP!F:F,B$2+ROW()-1)&amp;" - "&amp;INDEX(FP!C:C,B$2+ROW()-1),"")</f>
        <v/>
      </c>
      <c r="B49" s="230"/>
      <c r="C49" s="235" t="str">
        <f>IF(ROW()&lt;=B$3,INDEX(FP!E:E,B$2+ROW()-1),"")</f>
        <v/>
      </c>
      <c r="D49" s="230" t="str">
        <f>IF(ROW()&lt;=B$3,INDEX(FP!F:F,B$2+ROW()-1),"")</f>
        <v/>
      </c>
      <c r="E49" s="230"/>
      <c r="F49" s="311" t="str">
        <f>IF(ROW()&lt;=B$3,INDEX(FP!G:G,B$2+ROW()-1),"")</f>
        <v/>
      </c>
      <c r="G49" s="230"/>
      <c r="H49" s="231" t="str">
        <f>IF(ROW()&lt;=B$3,INDEX(FP!C:C,B$2+ROW()-1),"")</f>
        <v/>
      </c>
      <c r="I49" s="232" t="str">
        <f t="shared" si="3"/>
        <v/>
      </c>
      <c r="J49" s="232" t="str">
        <f t="shared" si="4"/>
        <v/>
      </c>
      <c r="K49" s="327" t="str">
        <f t="shared" si="2"/>
        <v/>
      </c>
      <c r="L49" s="97">
        <v>99</v>
      </c>
      <c r="M49" s="100" t="str">
        <f>$A48</f>
        <v/>
      </c>
      <c r="N49" s="101">
        <v>99</v>
      </c>
      <c r="O49" s="87"/>
      <c r="P49" s="87"/>
      <c r="U49" s="87"/>
      <c r="V49" s="87"/>
      <c r="W49" s="87"/>
      <c r="X49" s="87"/>
      <c r="Y49" s="87"/>
    </row>
    <row r="50" spans="1:25" s="6" customFormat="1" ht="10.5" hidden="1" thickBot="1" x14ac:dyDescent="0.25">
      <c r="A50" s="231" t="str">
        <f>IF(ROW()&lt;=B$3,INDEX(FP!F:F,B$2+ROW()-1)&amp;" - "&amp;INDEX(FP!C:C,B$2+ROW()-1),"")</f>
        <v/>
      </c>
      <c r="B50" s="230"/>
      <c r="C50" s="235" t="str">
        <f>IF(ROW()&lt;=B$3,INDEX(FP!E:E,B$2+ROW()-1),"")</f>
        <v/>
      </c>
      <c r="D50" s="230" t="str">
        <f>IF(ROW()&lt;=B$3,INDEX(FP!F:F,B$2+ROW()-1),"")</f>
        <v/>
      </c>
      <c r="E50" s="230"/>
      <c r="F50" s="311" t="str">
        <f>IF(ROW()&lt;=B$3,INDEX(FP!G:G,B$2+ROW()-1),"")</f>
        <v/>
      </c>
      <c r="G50" s="230"/>
      <c r="H50" s="231" t="str">
        <f>IF(ROW()&lt;=B$3,INDEX(FP!C:C,B$2+ROW()-1),"")</f>
        <v/>
      </c>
      <c r="I50" s="232" t="str">
        <f t="shared" si="3"/>
        <v/>
      </c>
      <c r="J50" s="232" t="str">
        <f t="shared" si="4"/>
        <v/>
      </c>
      <c r="K50" s="327" t="str">
        <f t="shared" si="2"/>
        <v/>
      </c>
      <c r="L50" s="97">
        <v>99</v>
      </c>
      <c r="M50" s="92" t="s">
        <v>701</v>
      </c>
      <c r="N50" s="91" t="s">
        <v>708</v>
      </c>
      <c r="S50" s="87"/>
      <c r="T50" s="87"/>
      <c r="U50" s="87"/>
      <c r="V50" s="87"/>
      <c r="W50" s="87"/>
      <c r="X50" s="87"/>
      <c r="Y50" s="87"/>
    </row>
    <row r="51" spans="1:25" s="6" customFormat="1" ht="10.5" hidden="1" thickBot="1" x14ac:dyDescent="0.25">
      <c r="A51" s="231" t="str">
        <f>IF(ROW()&lt;=B$3,INDEX(FP!F:F,B$2+ROW()-1)&amp;" - "&amp;INDEX(FP!C:C,B$2+ROW()-1),"")</f>
        <v/>
      </c>
      <c r="B51" s="230"/>
      <c r="C51" s="235" t="str">
        <f>IF(ROW()&lt;=B$3,INDEX(FP!E:E,B$2+ROW()-1),"")</f>
        <v/>
      </c>
      <c r="D51" s="230" t="str">
        <f>IF(ROW()&lt;=B$3,INDEX(FP!F:F,B$2+ROW()-1),"")</f>
        <v/>
      </c>
      <c r="E51" s="230"/>
      <c r="F51" s="311" t="str">
        <f>IF(ROW()&lt;=B$3,INDEX(FP!G:G,B$2+ROW()-1),"")</f>
        <v/>
      </c>
      <c r="G51" s="230"/>
      <c r="H51" s="231" t="str">
        <f>IF(ROW()&lt;=B$3,INDEX(FP!C:C,B$2+ROW()-1),"")</f>
        <v/>
      </c>
      <c r="I51" s="232" t="str">
        <f t="shared" si="3"/>
        <v/>
      </c>
      <c r="J51" s="232" t="str">
        <f t="shared" si="4"/>
        <v/>
      </c>
      <c r="K51" s="327" t="str">
        <f t="shared" si="2"/>
        <v/>
      </c>
      <c r="L51" s="97">
        <v>99</v>
      </c>
      <c r="M51" s="90" t="str">
        <f>$A50</f>
        <v/>
      </c>
      <c r="N51" s="90">
        <v>99</v>
      </c>
      <c r="Q51" s="87"/>
      <c r="R51" s="87"/>
      <c r="S51" s="87"/>
      <c r="T51" s="87"/>
      <c r="U51" s="87"/>
      <c r="V51" s="87"/>
      <c r="W51" s="87"/>
      <c r="X51" s="87"/>
      <c r="Y51" s="87"/>
    </row>
    <row r="52" spans="1:25" s="6" customFormat="1" ht="10.5" hidden="1" thickBot="1" x14ac:dyDescent="0.25">
      <c r="A52" s="231" t="str">
        <f>IF(ROW()&lt;=B$3,INDEX(FP!F:F,B$2+ROW()-1)&amp;" - "&amp;INDEX(FP!C:C,B$2+ROW()-1),"")</f>
        <v/>
      </c>
      <c r="B52" s="230"/>
      <c r="C52" s="235" t="str">
        <f>IF(ROW()&lt;=B$3,INDEX(FP!E:E,B$2+ROW()-1),"")</f>
        <v/>
      </c>
      <c r="D52" s="230" t="str">
        <f>IF(ROW()&lt;=B$3,INDEX(FP!F:F,B$2+ROW()-1),"")</f>
        <v/>
      </c>
      <c r="E52" s="230"/>
      <c r="F52" s="311" t="str">
        <f>IF(ROW()&lt;=B$3,INDEX(FP!G:G,B$2+ROW()-1),"")</f>
        <v/>
      </c>
      <c r="G52" s="230"/>
      <c r="H52" s="231" t="str">
        <f>IF(ROW()&lt;=B$3,INDEX(FP!C:C,B$2+ROW()-1),"")</f>
        <v/>
      </c>
      <c r="I52" s="232" t="str">
        <f t="shared" si="3"/>
        <v/>
      </c>
      <c r="J52" s="232" t="str">
        <f t="shared" si="4"/>
        <v/>
      </c>
      <c r="K52" s="327" t="str">
        <f t="shared" si="2"/>
        <v/>
      </c>
      <c r="L52" s="97">
        <v>99</v>
      </c>
      <c r="M52" s="98" t="s">
        <v>701</v>
      </c>
      <c r="N52" s="99" t="s">
        <v>708</v>
      </c>
      <c r="O52" s="87"/>
      <c r="P52" s="87"/>
      <c r="Q52" s="87"/>
      <c r="R52" s="87"/>
      <c r="S52" s="87"/>
      <c r="T52" s="87"/>
      <c r="U52" s="87"/>
      <c r="V52" s="87"/>
      <c r="W52" s="87"/>
      <c r="X52" s="87"/>
      <c r="Y52" s="87"/>
    </row>
    <row r="53" spans="1:25" s="6" customFormat="1" ht="10.5" hidden="1" thickBot="1" x14ac:dyDescent="0.25">
      <c r="A53" s="231" t="str">
        <f>IF(ROW()&lt;=B$3,INDEX(FP!F:F,B$2+ROW()-1)&amp;" - "&amp;INDEX(FP!C:C,B$2+ROW()-1),"")</f>
        <v/>
      </c>
      <c r="B53" s="230"/>
      <c r="C53" s="235" t="str">
        <f>IF(ROW()&lt;=B$3,INDEX(FP!E:E,B$2+ROW()-1),"")</f>
        <v/>
      </c>
      <c r="D53" s="230" t="str">
        <f>IF(ROW()&lt;=B$3,INDEX(FP!F:F,B$2+ROW()-1),"")</f>
        <v/>
      </c>
      <c r="E53" s="230"/>
      <c r="F53" s="311" t="str">
        <f>IF(ROW()&lt;=B$3,INDEX(FP!G:G,B$2+ROW()-1),"")</f>
        <v/>
      </c>
      <c r="G53" s="230"/>
      <c r="H53" s="231" t="str">
        <f>IF(ROW()&lt;=B$3,INDEX(FP!C:C,B$2+ROW()-1),"")</f>
        <v/>
      </c>
      <c r="I53" s="232" t="str">
        <f t="shared" si="3"/>
        <v/>
      </c>
      <c r="J53" s="232" t="str">
        <f t="shared" si="4"/>
        <v/>
      </c>
      <c r="K53" s="327" t="str">
        <f t="shared" si="2"/>
        <v/>
      </c>
      <c r="L53" s="97">
        <v>99</v>
      </c>
      <c r="M53" s="100" t="str">
        <f>$A52</f>
        <v/>
      </c>
      <c r="N53" s="101">
        <v>99</v>
      </c>
      <c r="O53" s="87"/>
      <c r="P53" s="87"/>
      <c r="Q53" s="87"/>
      <c r="R53" s="87"/>
      <c r="S53" s="87"/>
      <c r="T53" s="87"/>
      <c r="U53" s="87"/>
      <c r="V53" s="87"/>
      <c r="W53" s="87"/>
      <c r="X53" s="87"/>
      <c r="Y53" s="87"/>
    </row>
    <row r="54" spans="1:25" s="6" customFormat="1" ht="10.5" hidden="1" thickBot="1" x14ac:dyDescent="0.25">
      <c r="A54" s="231" t="str">
        <f>IF(ROW()&lt;=B$3,INDEX(FP!F:F,B$2+ROW()-1)&amp;" - "&amp;INDEX(FP!C:C,B$2+ROW()-1),"")</f>
        <v/>
      </c>
      <c r="B54" s="230"/>
      <c r="C54" s="235" t="str">
        <f>IF(ROW()&lt;=B$3,INDEX(FP!E:E,B$2+ROW()-1),"")</f>
        <v/>
      </c>
      <c r="D54" s="230" t="str">
        <f>IF(ROW()&lt;=B$3,INDEX(FP!F:F,B$2+ROW()-1),"")</f>
        <v/>
      </c>
      <c r="E54" s="230"/>
      <c r="F54" s="311" t="str">
        <f>IF(ROW()&lt;=B$3,INDEX(FP!G:G,B$2+ROW()-1),"")</f>
        <v/>
      </c>
      <c r="G54" s="230"/>
      <c r="H54" s="231" t="str">
        <f>IF(ROW()&lt;=B$3,INDEX(FP!C:C,B$2+ROW()-1),"")</f>
        <v/>
      </c>
      <c r="I54" s="232" t="str">
        <f t="shared" si="3"/>
        <v/>
      </c>
      <c r="J54" s="232" t="str">
        <f t="shared" si="4"/>
        <v/>
      </c>
      <c r="K54" s="327" t="str">
        <f t="shared" si="2"/>
        <v/>
      </c>
      <c r="L54" s="97">
        <v>99</v>
      </c>
      <c r="M54" s="92" t="s">
        <v>701</v>
      </c>
      <c r="N54" s="91" t="s">
        <v>708</v>
      </c>
      <c r="O54" s="87"/>
      <c r="P54" s="87"/>
      <c r="Q54" s="87"/>
      <c r="R54" s="87"/>
      <c r="S54" s="87"/>
      <c r="T54" s="87"/>
      <c r="U54" s="87"/>
      <c r="V54" s="87"/>
      <c r="W54" s="87"/>
      <c r="X54" s="87"/>
      <c r="Y54" s="87"/>
    </row>
    <row r="55" spans="1:25" s="6" customFormat="1" ht="10.5" hidden="1" thickBot="1" x14ac:dyDescent="0.25">
      <c r="A55" s="231" t="str">
        <f>IF(ROW()&lt;=B$3,INDEX(FP!F:F,B$2+ROW()-1)&amp;" - "&amp;INDEX(FP!C:C,B$2+ROW()-1),"")</f>
        <v/>
      </c>
      <c r="B55" s="230"/>
      <c r="C55" s="235" t="str">
        <f>IF(ROW()&lt;=B$3,INDEX(FP!E:E,B$2+ROW()-1),"")</f>
        <v/>
      </c>
      <c r="D55" s="230" t="str">
        <f>IF(ROW()&lt;=B$3,INDEX(FP!F:F,B$2+ROW()-1),"")</f>
        <v/>
      </c>
      <c r="E55" s="230"/>
      <c r="F55" s="311" t="str">
        <f>IF(ROW()&lt;=B$3,INDEX(FP!G:G,B$2+ROW()-1),"")</f>
        <v/>
      </c>
      <c r="G55" s="230"/>
      <c r="H55" s="231" t="str">
        <f>IF(ROW()&lt;=B$3,INDEX(FP!C:C,B$2+ROW()-1),"")</f>
        <v/>
      </c>
      <c r="I55" s="232" t="str">
        <f t="shared" si="3"/>
        <v/>
      </c>
      <c r="J55" s="232" t="str">
        <f t="shared" si="4"/>
        <v/>
      </c>
      <c r="K55" s="327" t="str">
        <f t="shared" si="2"/>
        <v/>
      </c>
      <c r="L55" s="97">
        <v>99</v>
      </c>
      <c r="M55" s="90" t="str">
        <f>$A54</f>
        <v/>
      </c>
      <c r="N55" s="90">
        <v>99</v>
      </c>
      <c r="O55" s="87"/>
      <c r="P55" s="87"/>
      <c r="Q55" s="87"/>
      <c r="R55" s="87"/>
      <c r="S55" s="87"/>
      <c r="T55" s="87"/>
      <c r="U55" s="87"/>
      <c r="V55" s="87"/>
      <c r="W55" s="87"/>
      <c r="X55" s="87"/>
      <c r="Y55" s="87"/>
    </row>
    <row r="56" spans="1:25" s="6" customFormat="1" ht="10.5" hidden="1" thickBot="1" x14ac:dyDescent="0.25">
      <c r="A56" s="231" t="str">
        <f>IF(ROW()&lt;=B$3,INDEX(FP!F:F,B$2+ROW()-1)&amp;" - "&amp;INDEX(FP!C:C,B$2+ROW()-1),"")</f>
        <v/>
      </c>
      <c r="B56" s="230"/>
      <c r="C56" s="235" t="str">
        <f>IF(ROW()&lt;=B$3,INDEX(FP!E:E,B$2+ROW()-1),"")</f>
        <v/>
      </c>
      <c r="D56" s="230" t="str">
        <f>IF(ROW()&lt;=B$3,INDEX(FP!F:F,B$2+ROW()-1),"")</f>
        <v/>
      </c>
      <c r="E56" s="230"/>
      <c r="F56" s="311" t="str">
        <f>IF(ROW()&lt;=B$3,INDEX(FP!G:G,B$2+ROW()-1),"")</f>
        <v/>
      </c>
      <c r="G56" s="230"/>
      <c r="H56" s="231" t="str">
        <f>IF(ROW()&lt;=B$3,INDEX(FP!C:C,B$2+ROW()-1),"")</f>
        <v/>
      </c>
      <c r="I56" s="232" t="str">
        <f t="shared" si="3"/>
        <v/>
      </c>
      <c r="J56" s="232" t="str">
        <f t="shared" si="4"/>
        <v/>
      </c>
      <c r="K56" s="327" t="str">
        <f t="shared" si="2"/>
        <v/>
      </c>
      <c r="L56" s="97">
        <v>99</v>
      </c>
      <c r="M56" s="98" t="s">
        <v>701</v>
      </c>
      <c r="N56" s="99" t="s">
        <v>708</v>
      </c>
      <c r="O56" s="87"/>
      <c r="P56" s="87"/>
      <c r="Q56" s="87"/>
      <c r="R56" s="87"/>
      <c r="S56" s="87"/>
      <c r="T56" s="87"/>
      <c r="U56" s="87"/>
      <c r="V56" s="87"/>
      <c r="W56" s="87"/>
      <c r="X56" s="87"/>
      <c r="Y56" s="87"/>
    </row>
    <row r="57" spans="1:25" s="6" customFormat="1" ht="10.5" hidden="1" thickBot="1" x14ac:dyDescent="0.25">
      <c r="A57" s="231" t="str">
        <f>IF(ROW()&lt;=B$3,INDEX(FP!F:F,B$2+ROW()-1)&amp;" - "&amp;INDEX(FP!C:C,B$2+ROW()-1),"")</f>
        <v/>
      </c>
      <c r="B57" s="230"/>
      <c r="C57" s="235" t="str">
        <f>IF(ROW()&lt;=B$3,INDEX(FP!E:E,B$2+ROW()-1),"")</f>
        <v/>
      </c>
      <c r="D57" s="230" t="str">
        <f>IF(ROW()&lt;=B$3,INDEX(FP!F:F,B$2+ROW()-1),"")</f>
        <v/>
      </c>
      <c r="E57" s="230"/>
      <c r="F57" s="311" t="str">
        <f>IF(ROW()&lt;=B$3,INDEX(FP!G:G,B$2+ROW()-1),"")</f>
        <v/>
      </c>
      <c r="G57" s="230"/>
      <c r="H57" s="231" t="str">
        <f>IF(ROW()&lt;=B$3,INDEX(FP!C:C,B$2+ROW()-1),"")</f>
        <v/>
      </c>
      <c r="I57" s="232" t="str">
        <f t="shared" si="3"/>
        <v/>
      </c>
      <c r="J57" s="232" t="str">
        <f t="shared" si="4"/>
        <v/>
      </c>
      <c r="K57" s="327" t="str">
        <f t="shared" si="2"/>
        <v/>
      </c>
      <c r="L57" s="97">
        <v>99</v>
      </c>
      <c r="M57" s="100" t="str">
        <f>$A56</f>
        <v/>
      </c>
      <c r="N57" s="101">
        <v>99</v>
      </c>
      <c r="O57" s="87"/>
      <c r="P57" s="87"/>
      <c r="Q57" s="87"/>
      <c r="R57" s="87"/>
      <c r="S57" s="87"/>
      <c r="T57" s="87"/>
      <c r="U57" s="87"/>
      <c r="V57" s="87"/>
      <c r="W57" s="87"/>
      <c r="X57" s="87"/>
      <c r="Y57" s="87"/>
    </row>
    <row r="58" spans="1:25" s="6" customFormat="1" ht="10.5" hidden="1" thickBot="1" x14ac:dyDescent="0.25">
      <c r="A58" s="231" t="str">
        <f>IF(ROW()&lt;=B$3,INDEX(FP!F:F,B$2+ROW()-1)&amp;" - "&amp;INDEX(FP!C:C,B$2+ROW()-1),"")</f>
        <v/>
      </c>
      <c r="B58" s="230"/>
      <c r="C58" s="235" t="str">
        <f>IF(ROW()&lt;=B$3,INDEX(FP!E:E,B$2+ROW()-1),"")</f>
        <v/>
      </c>
      <c r="D58" s="230" t="str">
        <f>IF(ROW()&lt;=B$3,INDEX(FP!F:F,B$2+ROW()-1),"")</f>
        <v/>
      </c>
      <c r="E58" s="230"/>
      <c r="F58" s="311" t="str">
        <f>IF(ROW()&lt;=B$3,INDEX(FP!G:G,B$2+ROW()-1),"")</f>
        <v/>
      </c>
      <c r="G58" s="230"/>
      <c r="H58" s="231" t="str">
        <f>IF(ROW()&lt;=B$3,INDEX(FP!C:C,B$2+ROW()-1),"")</f>
        <v/>
      </c>
      <c r="I58" s="232" t="str">
        <f t="shared" si="3"/>
        <v/>
      </c>
      <c r="J58" s="232" t="str">
        <f t="shared" si="4"/>
        <v/>
      </c>
      <c r="K58" s="327" t="str">
        <f t="shared" si="2"/>
        <v/>
      </c>
      <c r="L58" s="97">
        <v>99</v>
      </c>
      <c r="M58" s="92" t="s">
        <v>701</v>
      </c>
      <c r="N58" s="91" t="s">
        <v>708</v>
      </c>
      <c r="O58" s="87"/>
      <c r="P58" s="87"/>
      <c r="Q58" s="87"/>
      <c r="R58" s="87"/>
      <c r="S58" s="87"/>
      <c r="T58" s="87"/>
      <c r="U58" s="87"/>
      <c r="V58" s="87"/>
      <c r="W58" s="87"/>
      <c r="X58" s="87"/>
      <c r="Y58" s="87"/>
    </row>
    <row r="59" spans="1:25" s="6" customFormat="1" ht="10.5" hidden="1" thickBot="1" x14ac:dyDescent="0.25">
      <c r="A59" s="231" t="str">
        <f>IF(ROW()&lt;=B$3,INDEX(FP!F:F,B$2+ROW()-1)&amp;" - "&amp;INDEX(FP!C:C,B$2+ROW()-1),"")</f>
        <v/>
      </c>
      <c r="B59" s="230"/>
      <c r="C59" s="235" t="str">
        <f>IF(ROW()&lt;=B$3,INDEX(FP!E:E,B$2+ROW()-1),"")</f>
        <v/>
      </c>
      <c r="D59" s="230" t="str">
        <f>IF(ROW()&lt;=B$3,INDEX(FP!F:F,B$2+ROW()-1),"")</f>
        <v/>
      </c>
      <c r="E59" s="230"/>
      <c r="F59" s="311" t="str">
        <f>IF(ROW()&lt;=B$3,INDEX(FP!G:G,B$2+ROW()-1),"")</f>
        <v/>
      </c>
      <c r="G59" s="230"/>
      <c r="H59" s="231" t="str">
        <f>IF(ROW()&lt;=B$3,INDEX(FP!C:C,B$2+ROW()-1),"")</f>
        <v/>
      </c>
      <c r="I59" s="232" t="str">
        <f t="shared" si="3"/>
        <v/>
      </c>
      <c r="J59" s="232" t="str">
        <f t="shared" si="4"/>
        <v/>
      </c>
      <c r="K59" s="327" t="str">
        <f t="shared" si="2"/>
        <v/>
      </c>
      <c r="L59" s="97">
        <v>99</v>
      </c>
      <c r="M59" s="90" t="str">
        <f>$A58</f>
        <v/>
      </c>
      <c r="N59" s="90">
        <v>99</v>
      </c>
      <c r="O59" s="87"/>
      <c r="P59" s="87"/>
      <c r="Q59" s="87"/>
      <c r="R59" s="87"/>
      <c r="S59" s="87"/>
      <c r="T59" s="87"/>
      <c r="U59" s="87"/>
      <c r="V59" s="87"/>
      <c r="W59" s="87"/>
      <c r="X59" s="87"/>
      <c r="Y59" s="87"/>
    </row>
    <row r="60" spans="1:25" s="6" customFormat="1" ht="10.5" hidden="1" thickBot="1" x14ac:dyDescent="0.25">
      <c r="A60" s="231" t="str">
        <f>IF(ROW()&lt;=B$3,INDEX(FP!F:F,B$2+ROW()-1)&amp;" - "&amp;INDEX(FP!C:C,B$2+ROW()-1),"")</f>
        <v/>
      </c>
      <c r="B60" s="230"/>
      <c r="C60" s="235" t="str">
        <f>IF(ROW()&lt;=B$3,INDEX(FP!E:E,B$2+ROW()-1),"")</f>
        <v/>
      </c>
      <c r="D60" s="230" t="str">
        <f>IF(ROW()&lt;=B$3,INDEX(FP!F:F,B$2+ROW()-1),"")</f>
        <v/>
      </c>
      <c r="E60" s="230"/>
      <c r="F60" s="311" t="str">
        <f>IF(ROW()&lt;=B$3,INDEX(FP!G:G,B$2+ROW()-1),"")</f>
        <v/>
      </c>
      <c r="G60" s="230"/>
      <c r="H60" s="231" t="str">
        <f>IF(ROW()&lt;=B$3,INDEX(FP!C:C,B$2+ROW()-1),"")</f>
        <v/>
      </c>
      <c r="I60" s="232" t="str">
        <f t="shared" si="3"/>
        <v/>
      </c>
      <c r="J60" s="232" t="str">
        <f t="shared" si="4"/>
        <v/>
      </c>
      <c r="K60" s="327" t="str">
        <f t="shared" si="2"/>
        <v/>
      </c>
      <c r="L60" s="97">
        <v>99</v>
      </c>
      <c r="M60" s="98" t="s">
        <v>701</v>
      </c>
      <c r="N60" s="99" t="s">
        <v>708</v>
      </c>
      <c r="O60" s="87"/>
      <c r="P60" s="87"/>
      <c r="Q60" s="87"/>
      <c r="R60" s="87"/>
      <c r="S60" s="87"/>
      <c r="T60" s="87"/>
      <c r="U60" s="87"/>
      <c r="V60" s="87"/>
      <c r="W60" s="87"/>
      <c r="X60" s="87"/>
      <c r="Y60" s="87"/>
    </row>
    <row r="61" spans="1:25" s="6" customFormat="1" ht="10.5" hidden="1" thickBot="1" x14ac:dyDescent="0.25">
      <c r="A61" s="231" t="str">
        <f>IF(ROW()&lt;=B$3,INDEX(FP!F:F,B$2+ROW()-1)&amp;" - "&amp;INDEX(FP!C:C,B$2+ROW()-1),"")</f>
        <v/>
      </c>
      <c r="B61" s="230"/>
      <c r="C61" s="235" t="str">
        <f>IF(ROW()&lt;=B$3,INDEX(FP!E:E,B$2+ROW()-1),"")</f>
        <v/>
      </c>
      <c r="D61" s="230" t="str">
        <f>IF(ROW()&lt;=B$3,INDEX(FP!F:F,B$2+ROW()-1),"")</f>
        <v/>
      </c>
      <c r="E61" s="230"/>
      <c r="F61" s="311" t="str">
        <f>IF(ROW()&lt;=B$3,INDEX(FP!G:G,B$2+ROW()-1),"")</f>
        <v/>
      </c>
      <c r="G61" s="230"/>
      <c r="H61" s="231" t="str">
        <f>IF(ROW()&lt;=B$3,INDEX(FP!C:C,B$2+ROW()-1),"")</f>
        <v/>
      </c>
      <c r="I61" s="232" t="str">
        <f t="shared" si="3"/>
        <v/>
      </c>
      <c r="J61" s="232" t="str">
        <f t="shared" si="4"/>
        <v/>
      </c>
      <c r="K61" s="327" t="str">
        <f t="shared" si="2"/>
        <v/>
      </c>
      <c r="L61" s="97">
        <v>99</v>
      </c>
      <c r="M61" s="100" t="str">
        <f>$A60</f>
        <v/>
      </c>
      <c r="N61" s="101">
        <v>99</v>
      </c>
      <c r="O61" s="87"/>
      <c r="P61" s="87"/>
      <c r="Q61" s="87"/>
      <c r="R61" s="87"/>
      <c r="S61" s="87"/>
      <c r="T61" s="87"/>
      <c r="U61" s="87"/>
      <c r="V61" s="87"/>
      <c r="W61" s="87"/>
      <c r="X61" s="87"/>
      <c r="Y61" s="87"/>
    </row>
    <row r="62" spans="1:25" s="6" customFormat="1" ht="10.5" hidden="1" thickBot="1" x14ac:dyDescent="0.25">
      <c r="A62" s="231" t="str">
        <f>IF(ROW()&lt;=B$3,INDEX(FP!F:F,B$2+ROW()-1)&amp;" - "&amp;INDEX(FP!C:C,B$2+ROW()-1),"")</f>
        <v/>
      </c>
      <c r="B62" s="230"/>
      <c r="C62" s="235" t="str">
        <f>IF(ROW()&lt;=B$3,INDEX(FP!E:E,B$2+ROW()-1),"")</f>
        <v/>
      </c>
      <c r="D62" s="230" t="str">
        <f>IF(ROW()&lt;=B$3,INDEX(FP!F:F,B$2+ROW()-1),"")</f>
        <v/>
      </c>
      <c r="E62" s="230"/>
      <c r="F62" s="311" t="str">
        <f>IF(ROW()&lt;=B$3,INDEX(FP!G:G,B$2+ROW()-1),"")</f>
        <v/>
      </c>
      <c r="G62" s="230"/>
      <c r="H62" s="231" t="str">
        <f>IF(ROW()&lt;=B$3,INDEX(FP!C:C,B$2+ROW()-1),"")</f>
        <v/>
      </c>
      <c r="I62" s="232" t="str">
        <f t="shared" si="3"/>
        <v/>
      </c>
      <c r="J62" s="232" t="str">
        <f t="shared" si="4"/>
        <v/>
      </c>
      <c r="K62" s="327" t="str">
        <f t="shared" si="2"/>
        <v/>
      </c>
      <c r="L62" s="97">
        <v>99</v>
      </c>
      <c r="M62" s="92" t="s">
        <v>701</v>
      </c>
      <c r="N62" s="91" t="s">
        <v>708</v>
      </c>
      <c r="O62" s="87"/>
      <c r="P62" s="87"/>
      <c r="Q62" s="87"/>
      <c r="R62" s="87"/>
      <c r="S62" s="87"/>
      <c r="T62" s="87"/>
      <c r="U62" s="87"/>
      <c r="V62" s="87"/>
      <c r="W62" s="87"/>
      <c r="X62" s="87"/>
      <c r="Y62" s="87"/>
    </row>
    <row r="63" spans="1:25" s="6" customFormat="1" ht="10.5" hidden="1" thickBot="1" x14ac:dyDescent="0.25">
      <c r="A63" s="231" t="str">
        <f>IF(ROW()&lt;=B$3,INDEX(FP!F:F,B$2+ROW()-1)&amp;" - "&amp;INDEX(FP!C:C,B$2+ROW()-1),"")</f>
        <v/>
      </c>
      <c r="B63" s="230"/>
      <c r="C63" s="235" t="str">
        <f>IF(ROW()&lt;=B$3,INDEX(FP!E:E,B$2+ROW()-1),"")</f>
        <v/>
      </c>
      <c r="D63" s="230" t="str">
        <f>IF(ROW()&lt;=B$3,INDEX(FP!F:F,B$2+ROW()-1),"")</f>
        <v/>
      </c>
      <c r="E63" s="230"/>
      <c r="F63" s="311" t="str">
        <f>IF(ROW()&lt;=B$3,INDEX(FP!G:G,B$2+ROW()-1),"")</f>
        <v/>
      </c>
      <c r="G63" s="230"/>
      <c r="H63" s="231" t="str">
        <f>IF(ROW()&lt;=B$3,INDEX(FP!C:C,B$2+ROW()-1),"")</f>
        <v/>
      </c>
      <c r="I63" s="232" t="str">
        <f t="shared" si="3"/>
        <v/>
      </c>
      <c r="J63" s="232" t="str">
        <f t="shared" si="4"/>
        <v/>
      </c>
      <c r="K63" s="327" t="str">
        <f t="shared" si="2"/>
        <v/>
      </c>
      <c r="L63" s="97">
        <v>99</v>
      </c>
      <c r="M63" s="90" t="str">
        <f>$A62</f>
        <v/>
      </c>
      <c r="N63" s="90">
        <v>99</v>
      </c>
      <c r="O63" s="87"/>
      <c r="P63" s="87"/>
      <c r="Q63" s="87"/>
      <c r="R63" s="87"/>
      <c r="S63" s="87"/>
      <c r="T63" s="87"/>
      <c r="U63" s="87"/>
      <c r="V63" s="87"/>
      <c r="W63" s="87"/>
      <c r="X63" s="87"/>
      <c r="Y63" s="87"/>
    </row>
    <row r="64" spans="1:25" s="6" customFormat="1" ht="10.5" hidden="1" thickBot="1" x14ac:dyDescent="0.25">
      <c r="A64" s="231" t="str">
        <f>IF(ROW()&lt;=B$3,INDEX(FP!F:F,B$2+ROW()-1)&amp;" - "&amp;INDEX(FP!C:C,B$2+ROW()-1),"")</f>
        <v/>
      </c>
      <c r="B64" s="230"/>
      <c r="C64" s="235" t="str">
        <f>IF(ROW()&lt;=B$3,INDEX(FP!E:E,B$2+ROW()-1),"")</f>
        <v/>
      </c>
      <c r="D64" s="230" t="str">
        <f>IF(ROW()&lt;=B$3,INDEX(FP!F:F,B$2+ROW()-1),"")</f>
        <v/>
      </c>
      <c r="E64" s="230"/>
      <c r="F64" s="311" t="str">
        <f>IF(ROW()&lt;=B$3,INDEX(FP!G:G,B$2+ROW()-1),"")</f>
        <v/>
      </c>
      <c r="G64" s="230"/>
      <c r="H64" s="231" t="str">
        <f>IF(ROW()&lt;=B$3,INDEX(FP!C:C,B$2+ROW()-1),"")</f>
        <v/>
      </c>
      <c r="I64" s="232" t="str">
        <f t="shared" si="3"/>
        <v/>
      </c>
      <c r="J64" s="232" t="str">
        <f t="shared" si="4"/>
        <v/>
      </c>
      <c r="K64" s="327" t="str">
        <f t="shared" si="2"/>
        <v/>
      </c>
      <c r="L64" s="97">
        <v>99</v>
      </c>
      <c r="M64" s="98" t="s">
        <v>701</v>
      </c>
      <c r="N64" s="99" t="s">
        <v>708</v>
      </c>
      <c r="O64" s="87"/>
      <c r="P64" s="87"/>
      <c r="Q64" s="87"/>
      <c r="R64" s="87"/>
      <c r="S64" s="87"/>
      <c r="T64" s="87"/>
      <c r="U64" s="87"/>
      <c r="V64" s="87"/>
      <c r="W64" s="87"/>
      <c r="X64" s="87"/>
      <c r="Y64" s="87"/>
    </row>
    <row r="65" spans="1:25" s="6" customFormat="1" ht="10.5" hidden="1" thickBot="1" x14ac:dyDescent="0.25">
      <c r="A65" s="231" t="str">
        <f>IF(ROW()&lt;=B$3,INDEX(FP!F:F,B$2+ROW()-1)&amp;" - "&amp;INDEX(FP!C:C,B$2+ROW()-1),"")</f>
        <v/>
      </c>
      <c r="B65" s="230"/>
      <c r="C65" s="235" t="str">
        <f>IF(ROW()&lt;=B$3,INDEX(FP!E:E,B$2+ROW()-1),"")</f>
        <v/>
      </c>
      <c r="D65" s="230" t="str">
        <f>IF(ROW()&lt;=B$3,INDEX(FP!F:F,B$2+ROW()-1),"")</f>
        <v/>
      </c>
      <c r="E65" s="230"/>
      <c r="F65" s="311" t="str">
        <f>IF(ROW()&lt;=B$3,INDEX(FP!G:G,B$2+ROW()-1),"")</f>
        <v/>
      </c>
      <c r="G65" s="230"/>
      <c r="H65" s="231" t="str">
        <f>IF(ROW()&lt;=B$3,INDEX(FP!C:C,B$2+ROW()-1),"")</f>
        <v/>
      </c>
      <c r="I65" s="232" t="str">
        <f t="shared" ref="I65:I94" si="5">IF(ROW()&lt;=B$3,SUMIF(A$107:A$8209,A65,I$107:I$8209),"")</f>
        <v/>
      </c>
      <c r="J65" s="232" t="str">
        <f t="shared" ref="J65:J94" si="6">IF(ROW()&lt;=B$3,SUMIFS(I$103:I$48209,A$103:A$48209,K65,J$103:J$48209,L65),"")</f>
        <v/>
      </c>
      <c r="K65" s="327" t="str">
        <f t="shared" si="2"/>
        <v/>
      </c>
      <c r="L65" s="97">
        <v>99</v>
      </c>
      <c r="M65" s="100" t="str">
        <f>$A64</f>
        <v/>
      </c>
      <c r="N65" s="101">
        <v>99</v>
      </c>
      <c r="O65" s="87"/>
      <c r="P65" s="87"/>
      <c r="Q65" s="87"/>
      <c r="R65" s="87"/>
      <c r="S65" s="87"/>
      <c r="T65" s="87"/>
      <c r="U65" s="87"/>
      <c r="V65" s="87"/>
      <c r="W65" s="87"/>
      <c r="X65" s="87"/>
      <c r="Y65" s="87"/>
    </row>
    <row r="66" spans="1:25" s="6" customFormat="1" ht="10.5" hidden="1" thickBot="1" x14ac:dyDescent="0.25">
      <c r="A66" s="231" t="str">
        <f>IF(ROW()&lt;=B$3,INDEX(FP!F:F,B$2+ROW()-1)&amp;" - "&amp;INDEX(FP!C:C,B$2+ROW()-1),"")</f>
        <v/>
      </c>
      <c r="B66" s="230"/>
      <c r="C66" s="235" t="str">
        <f>IF(ROW()&lt;=B$3,INDEX(FP!E:E,B$2+ROW()-1),"")</f>
        <v/>
      </c>
      <c r="D66" s="230" t="str">
        <f>IF(ROW()&lt;=B$3,INDEX(FP!F:F,B$2+ROW()-1),"")</f>
        <v/>
      </c>
      <c r="E66" s="230"/>
      <c r="F66" s="311" t="str">
        <f>IF(ROW()&lt;=B$3,INDEX(FP!G:G,B$2+ROW()-1),"")</f>
        <v/>
      </c>
      <c r="G66" s="230"/>
      <c r="H66" s="231" t="str">
        <f>IF(ROW()&lt;=B$3,INDEX(FP!C:C,B$2+ROW()-1),"")</f>
        <v/>
      </c>
      <c r="I66" s="232" t="str">
        <f t="shared" si="5"/>
        <v/>
      </c>
      <c r="J66" s="232" t="str">
        <f t="shared" si="6"/>
        <v/>
      </c>
      <c r="K66" s="327" t="str">
        <f t="shared" si="2"/>
        <v/>
      </c>
      <c r="L66" s="97">
        <v>99</v>
      </c>
      <c r="M66" s="92" t="s">
        <v>701</v>
      </c>
      <c r="N66" s="91" t="s">
        <v>708</v>
      </c>
      <c r="O66" s="87"/>
      <c r="P66" s="87"/>
      <c r="Q66" s="87"/>
      <c r="R66" s="87"/>
      <c r="S66" s="87"/>
      <c r="T66" s="87"/>
      <c r="U66" s="87"/>
      <c r="V66" s="87"/>
      <c r="W66" s="87"/>
      <c r="X66" s="87"/>
      <c r="Y66" s="87"/>
    </row>
    <row r="67" spans="1:25" s="6" customFormat="1" ht="10.5" hidden="1" thickBot="1" x14ac:dyDescent="0.25">
      <c r="A67" s="231" t="str">
        <f>IF(ROW()&lt;=B$3,INDEX(FP!F:F,B$2+ROW()-1)&amp;" - "&amp;INDEX(FP!C:C,B$2+ROW()-1),"")</f>
        <v/>
      </c>
      <c r="B67" s="230"/>
      <c r="C67" s="235" t="str">
        <f>IF(ROW()&lt;=B$3,INDEX(FP!E:E,B$2+ROW()-1),"")</f>
        <v/>
      </c>
      <c r="D67" s="230" t="str">
        <f>IF(ROW()&lt;=B$3,INDEX(FP!F:F,B$2+ROW()-1),"")</f>
        <v/>
      </c>
      <c r="E67" s="230"/>
      <c r="F67" s="311" t="str">
        <f>IF(ROW()&lt;=B$3,INDEX(FP!G:G,B$2+ROW()-1),"")</f>
        <v/>
      </c>
      <c r="G67" s="230"/>
      <c r="H67" s="231" t="str">
        <f>IF(ROW()&lt;=B$3,INDEX(FP!C:C,B$2+ROW()-1),"")</f>
        <v/>
      </c>
      <c r="I67" s="232" t="str">
        <f t="shared" si="5"/>
        <v/>
      </c>
      <c r="J67" s="232" t="str">
        <f t="shared" si="6"/>
        <v/>
      </c>
      <c r="K67" s="327" t="str">
        <f t="shared" ref="K67:K94" si="7">$A67</f>
        <v/>
      </c>
      <c r="L67" s="97">
        <v>99</v>
      </c>
      <c r="M67" s="90" t="str">
        <f>$A66</f>
        <v/>
      </c>
      <c r="N67" s="90">
        <v>99</v>
      </c>
      <c r="O67" s="87"/>
      <c r="P67" s="87"/>
      <c r="Q67" s="87"/>
      <c r="R67" s="87"/>
      <c r="S67" s="87"/>
      <c r="T67" s="87"/>
      <c r="U67" s="87"/>
      <c r="V67" s="87"/>
      <c r="W67" s="87"/>
      <c r="X67" s="87"/>
      <c r="Y67" s="87"/>
    </row>
    <row r="68" spans="1:25" s="6" customFormat="1" ht="10.5" hidden="1" thickBot="1" x14ac:dyDescent="0.25">
      <c r="A68" s="231" t="str">
        <f>IF(ROW()&lt;=B$3,INDEX(FP!F:F,B$2+ROW()-1)&amp;" - "&amp;INDEX(FP!C:C,B$2+ROW()-1),"")</f>
        <v/>
      </c>
      <c r="B68" s="230"/>
      <c r="C68" s="235" t="str">
        <f>IF(ROW()&lt;=B$3,INDEX(FP!E:E,B$2+ROW()-1),"")</f>
        <v/>
      </c>
      <c r="D68" s="230" t="str">
        <f>IF(ROW()&lt;=B$3,INDEX(FP!F:F,B$2+ROW()-1),"")</f>
        <v/>
      </c>
      <c r="E68" s="230"/>
      <c r="F68" s="311" t="str">
        <f>IF(ROW()&lt;=B$3,INDEX(FP!G:G,B$2+ROW()-1),"")</f>
        <v/>
      </c>
      <c r="G68" s="230"/>
      <c r="H68" s="231" t="str">
        <f>IF(ROW()&lt;=B$3,INDEX(FP!C:C,B$2+ROW()-1),"")</f>
        <v/>
      </c>
      <c r="I68" s="232" t="str">
        <f t="shared" si="5"/>
        <v/>
      </c>
      <c r="J68" s="232" t="str">
        <f t="shared" si="6"/>
        <v/>
      </c>
      <c r="K68" s="327" t="str">
        <f t="shared" si="7"/>
        <v/>
      </c>
      <c r="L68" s="97">
        <v>99</v>
      </c>
      <c r="M68" s="98" t="s">
        <v>701</v>
      </c>
      <c r="N68" s="99" t="s">
        <v>708</v>
      </c>
      <c r="O68" s="87"/>
      <c r="P68" s="87"/>
      <c r="Q68" s="87"/>
      <c r="R68" s="87"/>
      <c r="S68" s="87"/>
      <c r="T68" s="87"/>
      <c r="U68" s="87"/>
      <c r="V68" s="87"/>
      <c r="W68" s="87"/>
      <c r="X68" s="87"/>
      <c r="Y68" s="87"/>
    </row>
    <row r="69" spans="1:25" s="6" customFormat="1" ht="10.5" hidden="1" thickBot="1" x14ac:dyDescent="0.25">
      <c r="A69" s="231" t="str">
        <f>IF(ROW()&lt;=B$3,INDEX(FP!F:F,B$2+ROW()-1)&amp;" - "&amp;INDEX(FP!C:C,B$2+ROW()-1),"")</f>
        <v/>
      </c>
      <c r="B69" s="230"/>
      <c r="C69" s="235" t="str">
        <f>IF(ROW()&lt;=B$3,INDEX(FP!E:E,B$2+ROW()-1),"")</f>
        <v/>
      </c>
      <c r="D69" s="230" t="str">
        <f>IF(ROW()&lt;=B$3,INDEX(FP!F:F,B$2+ROW()-1),"")</f>
        <v/>
      </c>
      <c r="E69" s="230"/>
      <c r="F69" s="311" t="str">
        <f>IF(ROW()&lt;=B$3,INDEX(FP!G:G,B$2+ROW()-1),"")</f>
        <v/>
      </c>
      <c r="G69" s="230"/>
      <c r="H69" s="231" t="str">
        <f>IF(ROW()&lt;=B$3,INDEX(FP!C:C,B$2+ROW()-1),"")</f>
        <v/>
      </c>
      <c r="I69" s="232" t="str">
        <f t="shared" si="5"/>
        <v/>
      </c>
      <c r="J69" s="232" t="str">
        <f t="shared" si="6"/>
        <v/>
      </c>
      <c r="K69" s="327" t="str">
        <f t="shared" si="7"/>
        <v/>
      </c>
      <c r="L69" s="97">
        <v>99</v>
      </c>
      <c r="M69" s="100" t="str">
        <f>$A68</f>
        <v/>
      </c>
      <c r="N69" s="101">
        <v>99</v>
      </c>
      <c r="O69" s="87"/>
      <c r="P69" s="87"/>
      <c r="Q69" s="87"/>
      <c r="R69" s="87"/>
      <c r="S69" s="87"/>
      <c r="T69" s="87"/>
      <c r="U69" s="87"/>
      <c r="V69" s="87"/>
      <c r="W69" s="87"/>
      <c r="X69" s="87"/>
      <c r="Y69" s="87"/>
    </row>
    <row r="70" spans="1:25" s="6" customFormat="1" ht="10.5" hidden="1" thickBot="1" x14ac:dyDescent="0.25">
      <c r="A70" s="231" t="str">
        <f>IF(ROW()&lt;=B$3,INDEX(FP!F:F,B$2+ROW()-1)&amp;" - "&amp;INDEX(FP!C:C,B$2+ROW()-1),"")</f>
        <v/>
      </c>
      <c r="B70" s="230"/>
      <c r="C70" s="235" t="str">
        <f>IF(ROW()&lt;=B$3,INDEX(FP!E:E,B$2+ROW()-1),"")</f>
        <v/>
      </c>
      <c r="D70" s="230" t="str">
        <f>IF(ROW()&lt;=B$3,INDEX(FP!F:F,B$2+ROW()-1),"")</f>
        <v/>
      </c>
      <c r="E70" s="230"/>
      <c r="F70" s="311" t="str">
        <f>IF(ROW()&lt;=B$3,INDEX(FP!G:G,B$2+ROW()-1),"")</f>
        <v/>
      </c>
      <c r="G70" s="230"/>
      <c r="H70" s="231" t="str">
        <f>IF(ROW()&lt;=B$3,INDEX(FP!C:C,B$2+ROW()-1),"")</f>
        <v/>
      </c>
      <c r="I70" s="232" t="str">
        <f t="shared" si="5"/>
        <v/>
      </c>
      <c r="J70" s="232" t="str">
        <f t="shared" si="6"/>
        <v/>
      </c>
      <c r="K70" s="327" t="str">
        <f t="shared" si="7"/>
        <v/>
      </c>
      <c r="L70" s="97">
        <v>99</v>
      </c>
      <c r="M70" s="92" t="s">
        <v>701</v>
      </c>
      <c r="N70" s="91" t="s">
        <v>708</v>
      </c>
      <c r="O70" s="87"/>
      <c r="P70" s="87"/>
      <c r="Q70" s="87"/>
      <c r="R70" s="87"/>
      <c r="S70" s="87"/>
      <c r="T70" s="87"/>
      <c r="U70" s="87"/>
      <c r="V70" s="87"/>
      <c r="W70" s="87"/>
      <c r="X70" s="87"/>
      <c r="Y70" s="87"/>
    </row>
    <row r="71" spans="1:25" s="6" customFormat="1" ht="10.5" hidden="1" thickBot="1" x14ac:dyDescent="0.25">
      <c r="A71" s="231" t="str">
        <f>IF(ROW()&lt;=B$3,INDEX(FP!F:F,B$2+ROW()-1)&amp;" - "&amp;INDEX(FP!C:C,B$2+ROW()-1),"")</f>
        <v/>
      </c>
      <c r="B71" s="230"/>
      <c r="C71" s="235" t="str">
        <f>IF(ROW()&lt;=B$3,INDEX(FP!E:E,B$2+ROW()-1),"")</f>
        <v/>
      </c>
      <c r="D71" s="230" t="str">
        <f>IF(ROW()&lt;=B$3,INDEX(FP!F:F,B$2+ROW()-1),"")</f>
        <v/>
      </c>
      <c r="E71" s="230"/>
      <c r="F71" s="311" t="str">
        <f>IF(ROW()&lt;=B$3,INDEX(FP!G:G,B$2+ROW()-1),"")</f>
        <v/>
      </c>
      <c r="G71" s="230"/>
      <c r="H71" s="231" t="str">
        <f>IF(ROW()&lt;=B$3,INDEX(FP!C:C,B$2+ROW()-1),"")</f>
        <v/>
      </c>
      <c r="I71" s="232" t="str">
        <f t="shared" si="5"/>
        <v/>
      </c>
      <c r="J71" s="232" t="str">
        <f t="shared" si="6"/>
        <v/>
      </c>
      <c r="K71" s="327" t="str">
        <f t="shared" si="7"/>
        <v/>
      </c>
      <c r="L71" s="97">
        <v>99</v>
      </c>
      <c r="M71" s="90" t="str">
        <f>$A70</f>
        <v/>
      </c>
      <c r="N71" s="90">
        <v>99</v>
      </c>
      <c r="O71" s="87"/>
      <c r="P71" s="87"/>
      <c r="Q71" s="87"/>
      <c r="R71" s="87"/>
      <c r="S71" s="87"/>
      <c r="T71" s="87"/>
      <c r="U71" s="87"/>
      <c r="V71" s="87"/>
      <c r="W71" s="87"/>
      <c r="X71" s="87"/>
      <c r="Y71" s="87"/>
    </row>
    <row r="72" spans="1:25" s="6" customFormat="1" ht="10.5" hidden="1" thickBot="1" x14ac:dyDescent="0.25">
      <c r="A72" s="231" t="str">
        <f>IF(ROW()&lt;=B$3,INDEX(FP!F:F,B$2+ROW()-1)&amp;" - "&amp;INDEX(FP!C:C,B$2+ROW()-1),"")</f>
        <v/>
      </c>
      <c r="B72" s="230"/>
      <c r="C72" s="235" t="str">
        <f>IF(ROW()&lt;=B$3,INDEX(FP!E:E,B$2+ROW()-1),"")</f>
        <v/>
      </c>
      <c r="D72" s="230" t="str">
        <f>IF(ROW()&lt;=B$3,INDEX(FP!F:F,B$2+ROW()-1),"")</f>
        <v/>
      </c>
      <c r="E72" s="230"/>
      <c r="F72" s="311" t="str">
        <f>IF(ROW()&lt;=B$3,INDEX(FP!G:G,B$2+ROW()-1),"")</f>
        <v/>
      </c>
      <c r="G72" s="230"/>
      <c r="H72" s="231" t="str">
        <f>IF(ROW()&lt;=B$3,INDEX(FP!C:C,B$2+ROW()-1),"")</f>
        <v/>
      </c>
      <c r="I72" s="232" t="str">
        <f t="shared" si="5"/>
        <v/>
      </c>
      <c r="J72" s="232" t="str">
        <f t="shared" si="6"/>
        <v/>
      </c>
      <c r="K72" s="327" t="str">
        <f t="shared" si="7"/>
        <v/>
      </c>
      <c r="L72" s="97">
        <v>99</v>
      </c>
      <c r="M72" s="98" t="s">
        <v>701</v>
      </c>
      <c r="N72" s="99" t="s">
        <v>708</v>
      </c>
      <c r="O72" s="87"/>
      <c r="P72" s="87"/>
      <c r="Q72" s="87"/>
      <c r="R72" s="87"/>
      <c r="S72" s="87"/>
      <c r="T72" s="87"/>
      <c r="U72" s="87"/>
      <c r="V72" s="87"/>
      <c r="W72" s="87"/>
      <c r="X72" s="87"/>
      <c r="Y72" s="87"/>
    </row>
    <row r="73" spans="1:25" s="6" customFormat="1" ht="10.5" hidden="1" thickBot="1" x14ac:dyDescent="0.25">
      <c r="A73" s="231" t="str">
        <f>IF(ROW()&lt;=B$3,INDEX(FP!F:F,B$2+ROW()-1)&amp;" - "&amp;INDEX(FP!C:C,B$2+ROW()-1),"")</f>
        <v/>
      </c>
      <c r="B73" s="230"/>
      <c r="C73" s="235" t="str">
        <f>IF(ROW()&lt;=B$3,INDEX(FP!E:E,B$2+ROW()-1),"")</f>
        <v/>
      </c>
      <c r="D73" s="230" t="str">
        <f>IF(ROW()&lt;=B$3,INDEX(FP!F:F,B$2+ROW()-1),"")</f>
        <v/>
      </c>
      <c r="E73" s="230"/>
      <c r="F73" s="311" t="str">
        <f>IF(ROW()&lt;=B$3,INDEX(FP!G:G,B$2+ROW()-1),"")</f>
        <v/>
      </c>
      <c r="G73" s="230"/>
      <c r="H73" s="231" t="str">
        <f>IF(ROW()&lt;=B$3,INDEX(FP!C:C,B$2+ROW()-1),"")</f>
        <v/>
      </c>
      <c r="I73" s="232" t="str">
        <f t="shared" si="5"/>
        <v/>
      </c>
      <c r="J73" s="232" t="str">
        <f t="shared" si="6"/>
        <v/>
      </c>
      <c r="K73" s="327" t="str">
        <f t="shared" si="7"/>
        <v/>
      </c>
      <c r="L73" s="97">
        <v>99</v>
      </c>
      <c r="M73" s="100" t="str">
        <f>$A72</f>
        <v/>
      </c>
      <c r="N73" s="101">
        <v>99</v>
      </c>
      <c r="O73" s="87"/>
      <c r="P73" s="87"/>
      <c r="Q73" s="87"/>
      <c r="R73" s="87"/>
      <c r="S73" s="87"/>
      <c r="T73" s="87"/>
      <c r="U73" s="87"/>
      <c r="V73" s="87"/>
      <c r="W73" s="87"/>
      <c r="X73" s="87"/>
      <c r="Y73" s="87"/>
    </row>
    <row r="74" spans="1:25" s="6" customFormat="1" ht="10.5" hidden="1" thickBot="1" x14ac:dyDescent="0.25">
      <c r="A74" s="231" t="str">
        <f>IF(ROW()&lt;=B$3,INDEX(FP!F:F,B$2+ROW()-1)&amp;" - "&amp;INDEX(FP!C:C,B$2+ROW()-1),"")</f>
        <v/>
      </c>
      <c r="B74" s="230"/>
      <c r="C74" s="235" t="str">
        <f>IF(ROW()&lt;=B$3,INDEX(FP!E:E,B$2+ROW()-1),"")</f>
        <v/>
      </c>
      <c r="D74" s="230" t="str">
        <f>IF(ROW()&lt;=B$3,INDEX(FP!F:F,B$2+ROW()-1),"")</f>
        <v/>
      </c>
      <c r="E74" s="230"/>
      <c r="F74" s="311" t="str">
        <f>IF(ROW()&lt;=B$3,INDEX(FP!G:G,B$2+ROW()-1),"")</f>
        <v/>
      </c>
      <c r="G74" s="230"/>
      <c r="H74" s="231" t="str">
        <f>IF(ROW()&lt;=B$3,INDEX(FP!C:C,B$2+ROW()-1),"")</f>
        <v/>
      </c>
      <c r="I74" s="232" t="str">
        <f t="shared" si="5"/>
        <v/>
      </c>
      <c r="J74" s="232" t="str">
        <f t="shared" si="6"/>
        <v/>
      </c>
      <c r="K74" s="327" t="str">
        <f t="shared" si="7"/>
        <v/>
      </c>
      <c r="L74" s="97">
        <v>99</v>
      </c>
      <c r="M74" s="92" t="s">
        <v>701</v>
      </c>
      <c r="N74" s="91" t="s">
        <v>708</v>
      </c>
      <c r="O74" s="87"/>
      <c r="P74" s="87"/>
      <c r="Q74" s="87"/>
      <c r="R74" s="87"/>
      <c r="S74" s="87"/>
      <c r="T74" s="87"/>
      <c r="U74" s="87"/>
      <c r="V74" s="87"/>
      <c r="W74" s="87"/>
      <c r="X74" s="87"/>
      <c r="Y74" s="87"/>
    </row>
    <row r="75" spans="1:25" s="6" customFormat="1" ht="10.5" hidden="1" thickBot="1" x14ac:dyDescent="0.25">
      <c r="A75" s="231" t="str">
        <f>IF(ROW()&lt;=B$3,INDEX(FP!F:F,B$2+ROW()-1)&amp;" - "&amp;INDEX(FP!C:C,B$2+ROW()-1),"")</f>
        <v/>
      </c>
      <c r="B75" s="230"/>
      <c r="C75" s="235" t="str">
        <f>IF(ROW()&lt;=B$3,INDEX(FP!E:E,B$2+ROW()-1),"")</f>
        <v/>
      </c>
      <c r="D75" s="230" t="str">
        <f>IF(ROW()&lt;=B$3,INDEX(FP!F:F,B$2+ROW()-1),"")</f>
        <v/>
      </c>
      <c r="E75" s="230"/>
      <c r="F75" s="311" t="str">
        <f>IF(ROW()&lt;=B$3,INDEX(FP!G:G,B$2+ROW()-1),"")</f>
        <v/>
      </c>
      <c r="G75" s="230"/>
      <c r="H75" s="231" t="str">
        <f>IF(ROW()&lt;=B$3,INDEX(FP!C:C,B$2+ROW()-1),"")</f>
        <v/>
      </c>
      <c r="I75" s="232" t="str">
        <f t="shared" si="5"/>
        <v/>
      </c>
      <c r="J75" s="232" t="str">
        <f t="shared" si="6"/>
        <v/>
      </c>
      <c r="K75" s="327" t="str">
        <f t="shared" si="7"/>
        <v/>
      </c>
      <c r="L75" s="97">
        <v>99</v>
      </c>
      <c r="M75" s="90" t="str">
        <f>$A74</f>
        <v/>
      </c>
      <c r="N75" s="90">
        <v>99</v>
      </c>
      <c r="O75" s="87"/>
      <c r="P75" s="87"/>
      <c r="Q75" s="87"/>
      <c r="R75" s="87"/>
      <c r="S75" s="87"/>
      <c r="T75" s="87"/>
      <c r="U75" s="87"/>
      <c r="V75" s="87"/>
      <c r="W75" s="87"/>
      <c r="X75" s="87"/>
      <c r="Y75" s="87"/>
    </row>
    <row r="76" spans="1:25" s="6" customFormat="1" ht="10.5" hidden="1" thickBot="1" x14ac:dyDescent="0.25">
      <c r="A76" s="231" t="str">
        <f>IF(ROW()&lt;=B$3,INDEX(FP!F:F,B$2+ROW()-1)&amp;" - "&amp;INDEX(FP!C:C,B$2+ROW()-1),"")</f>
        <v/>
      </c>
      <c r="B76" s="230"/>
      <c r="C76" s="235" t="str">
        <f>IF(ROW()&lt;=B$3,INDEX(FP!E:E,B$2+ROW()-1),"")</f>
        <v/>
      </c>
      <c r="D76" s="230" t="str">
        <f>IF(ROW()&lt;=B$3,INDEX(FP!F:F,B$2+ROW()-1),"")</f>
        <v/>
      </c>
      <c r="E76" s="230"/>
      <c r="F76" s="311" t="str">
        <f>IF(ROW()&lt;=B$3,INDEX(FP!G:G,B$2+ROW()-1),"")</f>
        <v/>
      </c>
      <c r="G76" s="230"/>
      <c r="H76" s="231" t="str">
        <f>IF(ROW()&lt;=B$3,INDEX(FP!C:C,B$2+ROW()-1),"")</f>
        <v/>
      </c>
      <c r="I76" s="232" t="str">
        <f t="shared" si="5"/>
        <v/>
      </c>
      <c r="J76" s="232" t="str">
        <f t="shared" si="6"/>
        <v/>
      </c>
      <c r="K76" s="327" t="str">
        <f t="shared" si="7"/>
        <v/>
      </c>
      <c r="L76" s="97">
        <v>99</v>
      </c>
      <c r="M76" s="98" t="s">
        <v>701</v>
      </c>
      <c r="N76" s="99" t="s">
        <v>708</v>
      </c>
      <c r="O76" s="87"/>
      <c r="P76" s="87"/>
      <c r="Q76" s="87"/>
      <c r="R76" s="87"/>
      <c r="S76" s="87"/>
      <c r="T76" s="87"/>
      <c r="U76" s="87"/>
      <c r="V76" s="87"/>
      <c r="W76" s="87"/>
      <c r="X76" s="87"/>
      <c r="Y76" s="87"/>
    </row>
    <row r="77" spans="1:25" s="6" customFormat="1" ht="10.5" hidden="1" thickBot="1" x14ac:dyDescent="0.25">
      <c r="A77" s="231" t="str">
        <f>IF(ROW()&lt;=B$3,INDEX(FP!F:F,B$2+ROW()-1)&amp;" - "&amp;INDEX(FP!C:C,B$2+ROW()-1),"")</f>
        <v/>
      </c>
      <c r="B77" s="230"/>
      <c r="C77" s="235" t="str">
        <f>IF(ROW()&lt;=B$3,INDEX(FP!E:E,B$2+ROW()-1),"")</f>
        <v/>
      </c>
      <c r="D77" s="230" t="str">
        <f>IF(ROW()&lt;=B$3,INDEX(FP!F:F,B$2+ROW()-1),"")</f>
        <v/>
      </c>
      <c r="E77" s="230"/>
      <c r="F77" s="311" t="str">
        <f>IF(ROW()&lt;=B$3,INDEX(FP!G:G,B$2+ROW()-1),"")</f>
        <v/>
      </c>
      <c r="G77" s="230"/>
      <c r="H77" s="231" t="str">
        <f>IF(ROW()&lt;=B$3,INDEX(FP!C:C,B$2+ROW()-1),"")</f>
        <v/>
      </c>
      <c r="I77" s="232" t="str">
        <f t="shared" si="5"/>
        <v/>
      </c>
      <c r="J77" s="232" t="str">
        <f t="shared" si="6"/>
        <v/>
      </c>
      <c r="K77" s="327" t="str">
        <f t="shared" si="7"/>
        <v/>
      </c>
      <c r="L77" s="97">
        <v>99</v>
      </c>
      <c r="M77" s="100" t="str">
        <f>$A76</f>
        <v/>
      </c>
      <c r="N77" s="101">
        <v>99</v>
      </c>
      <c r="O77" s="87"/>
      <c r="P77" s="87"/>
      <c r="Q77" s="87"/>
      <c r="R77" s="87"/>
      <c r="S77" s="87"/>
      <c r="T77" s="87"/>
      <c r="U77" s="87"/>
      <c r="V77" s="87"/>
      <c r="W77" s="87"/>
      <c r="X77" s="87"/>
      <c r="Y77" s="87"/>
    </row>
    <row r="78" spans="1:25" s="6" customFormat="1" ht="10.5" hidden="1" thickBot="1" x14ac:dyDescent="0.25">
      <c r="A78" s="231" t="str">
        <f>IF(ROW()&lt;=B$3,INDEX(FP!F:F,B$2+ROW()-1)&amp;" - "&amp;INDEX(FP!C:C,B$2+ROW()-1),"")</f>
        <v/>
      </c>
      <c r="B78" s="230"/>
      <c r="C78" s="235" t="str">
        <f>IF(ROW()&lt;=B$3,INDEX(FP!E:E,B$2+ROW()-1),"")</f>
        <v/>
      </c>
      <c r="D78" s="230" t="str">
        <f>IF(ROW()&lt;=B$3,INDEX(FP!F:F,B$2+ROW()-1),"")</f>
        <v/>
      </c>
      <c r="E78" s="230"/>
      <c r="F78" s="311" t="str">
        <f>IF(ROW()&lt;=B$3,INDEX(FP!G:G,B$2+ROW()-1),"")</f>
        <v/>
      </c>
      <c r="G78" s="230"/>
      <c r="H78" s="231" t="str">
        <f>IF(ROW()&lt;=B$3,INDEX(FP!C:C,B$2+ROW()-1),"")</f>
        <v/>
      </c>
      <c r="I78" s="232" t="str">
        <f t="shared" si="5"/>
        <v/>
      </c>
      <c r="J78" s="232" t="str">
        <f t="shared" si="6"/>
        <v/>
      </c>
      <c r="K78" s="327" t="str">
        <f t="shared" si="7"/>
        <v/>
      </c>
      <c r="L78" s="97">
        <v>99</v>
      </c>
      <c r="M78" s="92" t="s">
        <v>701</v>
      </c>
      <c r="N78" s="91" t="s">
        <v>708</v>
      </c>
      <c r="O78" s="87"/>
      <c r="P78" s="87"/>
      <c r="Q78" s="87"/>
      <c r="R78" s="87"/>
      <c r="S78" s="87"/>
      <c r="T78" s="87"/>
      <c r="U78" s="87"/>
      <c r="V78" s="87"/>
      <c r="W78" s="87"/>
      <c r="X78" s="87"/>
      <c r="Y78" s="87"/>
    </row>
    <row r="79" spans="1:25" s="6" customFormat="1" ht="10.5" hidden="1" thickBot="1" x14ac:dyDescent="0.25">
      <c r="A79" s="231" t="str">
        <f>IF(ROW()&lt;=B$3,INDEX(FP!F:F,B$2+ROW()-1)&amp;" - "&amp;INDEX(FP!C:C,B$2+ROW()-1),"")</f>
        <v/>
      </c>
      <c r="B79" s="230"/>
      <c r="C79" s="235" t="str">
        <f>IF(ROW()&lt;=B$3,INDEX(FP!E:E,B$2+ROW()-1),"")</f>
        <v/>
      </c>
      <c r="D79" s="230" t="str">
        <f>IF(ROW()&lt;=B$3,INDEX(FP!F:F,B$2+ROW()-1),"")</f>
        <v/>
      </c>
      <c r="E79" s="230"/>
      <c r="F79" s="311" t="str">
        <f>IF(ROW()&lt;=B$3,INDEX(FP!G:G,B$2+ROW()-1),"")</f>
        <v/>
      </c>
      <c r="G79" s="230"/>
      <c r="H79" s="231" t="str">
        <f>IF(ROW()&lt;=B$3,INDEX(FP!C:C,B$2+ROW()-1),"")</f>
        <v/>
      </c>
      <c r="I79" s="232" t="str">
        <f t="shared" si="5"/>
        <v/>
      </c>
      <c r="J79" s="232" t="str">
        <f t="shared" si="6"/>
        <v/>
      </c>
      <c r="K79" s="327" t="str">
        <f t="shared" si="7"/>
        <v/>
      </c>
      <c r="L79" s="97">
        <v>99</v>
      </c>
      <c r="M79" s="90" t="str">
        <f>$A78</f>
        <v/>
      </c>
      <c r="N79" s="90">
        <v>99</v>
      </c>
      <c r="O79" s="87"/>
      <c r="P79" s="87"/>
      <c r="Q79" s="87"/>
      <c r="R79" s="87"/>
      <c r="S79" s="87"/>
      <c r="T79" s="87"/>
      <c r="U79" s="87"/>
      <c r="V79" s="87"/>
      <c r="W79" s="87"/>
      <c r="X79" s="87"/>
      <c r="Y79" s="87"/>
    </row>
    <row r="80" spans="1:25" s="6" customFormat="1" ht="10.5" hidden="1" thickBot="1" x14ac:dyDescent="0.25">
      <c r="A80" s="231" t="str">
        <f>IF(ROW()&lt;=B$3,INDEX(FP!F:F,B$2+ROW()-1)&amp;" - "&amp;INDEX(FP!C:C,B$2+ROW()-1),"")</f>
        <v/>
      </c>
      <c r="B80" s="230"/>
      <c r="C80" s="235" t="str">
        <f>IF(ROW()&lt;=B$3,INDEX(FP!E:E,B$2+ROW()-1),"")</f>
        <v/>
      </c>
      <c r="D80" s="230" t="str">
        <f>IF(ROW()&lt;=B$3,INDEX(FP!F:F,B$2+ROW()-1),"")</f>
        <v/>
      </c>
      <c r="E80" s="230"/>
      <c r="F80" s="311" t="str">
        <f>IF(ROW()&lt;=B$3,INDEX(FP!G:G,B$2+ROW()-1),"")</f>
        <v/>
      </c>
      <c r="G80" s="230"/>
      <c r="H80" s="231" t="str">
        <f>IF(ROW()&lt;=B$3,INDEX(FP!C:C,B$2+ROW()-1),"")</f>
        <v/>
      </c>
      <c r="I80" s="232" t="str">
        <f t="shared" si="5"/>
        <v/>
      </c>
      <c r="J80" s="232" t="str">
        <f t="shared" si="6"/>
        <v/>
      </c>
      <c r="K80" s="327" t="str">
        <f t="shared" si="7"/>
        <v/>
      </c>
      <c r="L80" s="97">
        <v>99</v>
      </c>
      <c r="M80" s="98" t="s">
        <v>701</v>
      </c>
      <c r="N80" s="99" t="s">
        <v>708</v>
      </c>
      <c r="O80" s="87"/>
      <c r="P80" s="87"/>
      <c r="Q80" s="87"/>
      <c r="R80" s="87"/>
      <c r="S80" s="87"/>
      <c r="T80" s="87"/>
      <c r="U80" s="87"/>
      <c r="V80" s="87"/>
      <c r="W80" s="87"/>
      <c r="X80" s="87"/>
      <c r="Y80" s="87"/>
    </row>
    <row r="81" spans="1:25" s="6" customFormat="1" ht="10.5" hidden="1" thickBot="1" x14ac:dyDescent="0.25">
      <c r="A81" s="231" t="str">
        <f>IF(ROW()&lt;=B$3,INDEX(FP!F:F,B$2+ROW()-1)&amp;" - "&amp;INDEX(FP!C:C,B$2+ROW()-1),"")</f>
        <v/>
      </c>
      <c r="B81" s="230"/>
      <c r="C81" s="235" t="str">
        <f>IF(ROW()&lt;=B$3,INDEX(FP!E:E,B$2+ROW()-1),"")</f>
        <v/>
      </c>
      <c r="D81" s="230" t="str">
        <f>IF(ROW()&lt;=B$3,INDEX(FP!F:F,B$2+ROW()-1),"")</f>
        <v/>
      </c>
      <c r="E81" s="230"/>
      <c r="F81" s="311" t="str">
        <f>IF(ROW()&lt;=B$3,INDEX(FP!G:G,B$2+ROW()-1),"")</f>
        <v/>
      </c>
      <c r="G81" s="230"/>
      <c r="H81" s="231" t="str">
        <f>IF(ROW()&lt;=B$3,INDEX(FP!C:C,B$2+ROW()-1),"")</f>
        <v/>
      </c>
      <c r="I81" s="232" t="str">
        <f t="shared" si="5"/>
        <v/>
      </c>
      <c r="J81" s="232" t="str">
        <f t="shared" si="6"/>
        <v/>
      </c>
      <c r="K81" s="327" t="str">
        <f t="shared" si="7"/>
        <v/>
      </c>
      <c r="L81" s="97">
        <v>99</v>
      </c>
      <c r="M81" s="100" t="str">
        <f>$A80</f>
        <v/>
      </c>
      <c r="N81" s="101">
        <v>99</v>
      </c>
      <c r="O81" s="87"/>
      <c r="P81" s="87"/>
      <c r="Q81" s="87"/>
      <c r="R81" s="87"/>
      <c r="S81" s="87"/>
      <c r="T81" s="87"/>
      <c r="U81" s="87"/>
      <c r="V81" s="87"/>
      <c r="W81" s="87"/>
      <c r="X81" s="87"/>
      <c r="Y81" s="87"/>
    </row>
    <row r="82" spans="1:25" s="6" customFormat="1" ht="10.5" hidden="1" thickBot="1" x14ac:dyDescent="0.25">
      <c r="A82" s="231" t="str">
        <f>IF(ROW()&lt;=B$3,INDEX(FP!F:F,B$2+ROW()-1)&amp;" - "&amp;INDEX(FP!C:C,B$2+ROW()-1),"")</f>
        <v/>
      </c>
      <c r="B82" s="230"/>
      <c r="C82" s="235" t="str">
        <f>IF(ROW()&lt;=B$3,INDEX(FP!E:E,B$2+ROW()-1),"")</f>
        <v/>
      </c>
      <c r="D82" s="230" t="str">
        <f>IF(ROW()&lt;=B$3,INDEX(FP!F:F,B$2+ROW()-1),"")</f>
        <v/>
      </c>
      <c r="E82" s="230"/>
      <c r="F82" s="311" t="str">
        <f>IF(ROW()&lt;=B$3,INDEX(FP!G:G,B$2+ROW()-1),"")</f>
        <v/>
      </c>
      <c r="G82" s="230"/>
      <c r="H82" s="231" t="str">
        <f>IF(ROW()&lt;=B$3,INDEX(FP!C:C,B$2+ROW()-1),"")</f>
        <v/>
      </c>
      <c r="I82" s="232" t="str">
        <f t="shared" si="5"/>
        <v/>
      </c>
      <c r="J82" s="232" t="str">
        <f t="shared" si="6"/>
        <v/>
      </c>
      <c r="K82" s="327" t="str">
        <f t="shared" si="7"/>
        <v/>
      </c>
      <c r="L82" s="97">
        <v>99</v>
      </c>
      <c r="M82" s="92" t="s">
        <v>701</v>
      </c>
      <c r="N82" s="91" t="s">
        <v>708</v>
      </c>
      <c r="O82" s="87"/>
      <c r="P82" s="87"/>
      <c r="Q82" s="87"/>
      <c r="R82" s="87"/>
      <c r="S82" s="87"/>
      <c r="T82" s="87"/>
      <c r="U82" s="87"/>
      <c r="V82" s="87"/>
      <c r="W82" s="87"/>
      <c r="X82" s="87"/>
      <c r="Y82" s="87"/>
    </row>
    <row r="83" spans="1:25" s="6" customFormat="1" ht="10.5" hidden="1" thickBot="1" x14ac:dyDescent="0.25">
      <c r="A83" s="231" t="str">
        <f>IF(ROW()&lt;=B$3,INDEX(FP!F:F,B$2+ROW()-1)&amp;" - "&amp;INDEX(FP!C:C,B$2+ROW()-1),"")</f>
        <v/>
      </c>
      <c r="B83" s="230"/>
      <c r="C83" s="235" t="str">
        <f>IF(ROW()&lt;=B$3,INDEX(FP!E:E,B$2+ROW()-1),"")</f>
        <v/>
      </c>
      <c r="D83" s="230" t="str">
        <f>IF(ROW()&lt;=B$3,INDEX(FP!F:F,B$2+ROW()-1),"")</f>
        <v/>
      </c>
      <c r="E83" s="230"/>
      <c r="F83" s="311" t="str">
        <f>IF(ROW()&lt;=B$3,INDEX(FP!G:G,B$2+ROW()-1),"")</f>
        <v/>
      </c>
      <c r="G83" s="230"/>
      <c r="H83" s="231" t="str">
        <f>IF(ROW()&lt;=B$3,INDEX(FP!C:C,B$2+ROW()-1),"")</f>
        <v/>
      </c>
      <c r="I83" s="232" t="str">
        <f t="shared" si="5"/>
        <v/>
      </c>
      <c r="J83" s="232" t="str">
        <f t="shared" si="6"/>
        <v/>
      </c>
      <c r="K83" s="327" t="str">
        <f t="shared" si="7"/>
        <v/>
      </c>
      <c r="L83" s="97">
        <v>99</v>
      </c>
      <c r="M83" s="90" t="str">
        <f>$A82</f>
        <v/>
      </c>
      <c r="N83" s="90">
        <v>99</v>
      </c>
      <c r="O83" s="87"/>
      <c r="P83" s="87"/>
      <c r="Q83" s="87"/>
      <c r="R83" s="87"/>
      <c r="S83" s="87"/>
      <c r="T83" s="87"/>
      <c r="U83" s="87"/>
      <c r="V83" s="87"/>
      <c r="W83" s="87"/>
      <c r="X83" s="87"/>
      <c r="Y83" s="87"/>
    </row>
    <row r="84" spans="1:25" s="6" customFormat="1" ht="10.5" hidden="1" thickBot="1" x14ac:dyDescent="0.25">
      <c r="A84" s="231" t="str">
        <f>IF(ROW()&lt;=B$3,INDEX(FP!F:F,B$2+ROW()-1)&amp;" - "&amp;INDEX(FP!C:C,B$2+ROW()-1),"")</f>
        <v/>
      </c>
      <c r="B84" s="230"/>
      <c r="C84" s="235" t="str">
        <f>IF(ROW()&lt;=B$3,INDEX(FP!E:E,B$2+ROW()-1),"")</f>
        <v/>
      </c>
      <c r="D84" s="230" t="str">
        <f>IF(ROW()&lt;=B$3,INDEX(FP!F:F,B$2+ROW()-1),"")</f>
        <v/>
      </c>
      <c r="E84" s="230"/>
      <c r="F84" s="311" t="str">
        <f>IF(ROW()&lt;=B$3,INDEX(FP!G:G,B$2+ROW()-1),"")</f>
        <v/>
      </c>
      <c r="G84" s="230"/>
      <c r="H84" s="231" t="str">
        <f>IF(ROW()&lt;=B$3,INDEX(FP!C:C,B$2+ROW()-1),"")</f>
        <v/>
      </c>
      <c r="I84" s="232" t="str">
        <f t="shared" si="5"/>
        <v/>
      </c>
      <c r="J84" s="232" t="str">
        <f t="shared" si="6"/>
        <v/>
      </c>
      <c r="K84" s="327" t="str">
        <f t="shared" si="7"/>
        <v/>
      </c>
      <c r="L84" s="97">
        <v>99</v>
      </c>
      <c r="M84" s="98" t="s">
        <v>701</v>
      </c>
      <c r="N84" s="99" t="s">
        <v>708</v>
      </c>
      <c r="O84" s="87"/>
      <c r="P84" s="87"/>
      <c r="Q84" s="87"/>
      <c r="R84" s="87"/>
      <c r="S84" s="87"/>
      <c r="T84" s="87"/>
      <c r="U84" s="87"/>
      <c r="V84" s="87"/>
      <c r="W84" s="87"/>
      <c r="X84" s="87"/>
      <c r="Y84" s="87"/>
    </row>
    <row r="85" spans="1:25" s="6" customFormat="1" ht="10.5" hidden="1" thickBot="1" x14ac:dyDescent="0.25">
      <c r="A85" s="231" t="str">
        <f>IF(ROW()&lt;=B$3,INDEX(FP!F:F,B$2+ROW()-1)&amp;" - "&amp;INDEX(FP!C:C,B$2+ROW()-1),"")</f>
        <v/>
      </c>
      <c r="B85" s="230"/>
      <c r="C85" s="235" t="str">
        <f>IF(ROW()&lt;=B$3,INDEX(FP!E:E,B$2+ROW()-1),"")</f>
        <v/>
      </c>
      <c r="D85" s="230" t="str">
        <f>IF(ROW()&lt;=B$3,INDEX(FP!F:F,B$2+ROW()-1),"")</f>
        <v/>
      </c>
      <c r="E85" s="230"/>
      <c r="F85" s="311" t="str">
        <f>IF(ROW()&lt;=B$3,INDEX(FP!G:G,B$2+ROW()-1),"")</f>
        <v/>
      </c>
      <c r="G85" s="230"/>
      <c r="H85" s="231" t="str">
        <f>IF(ROW()&lt;=B$3,INDEX(FP!C:C,B$2+ROW()-1),"")</f>
        <v/>
      </c>
      <c r="I85" s="232" t="str">
        <f t="shared" si="5"/>
        <v/>
      </c>
      <c r="J85" s="232" t="str">
        <f t="shared" si="6"/>
        <v/>
      </c>
      <c r="K85" s="327" t="str">
        <f t="shared" si="7"/>
        <v/>
      </c>
      <c r="L85" s="97">
        <v>99</v>
      </c>
      <c r="M85" s="100" t="str">
        <f>$A84</f>
        <v/>
      </c>
      <c r="N85" s="101">
        <v>99</v>
      </c>
      <c r="O85" s="87"/>
      <c r="P85" s="87"/>
      <c r="Q85" s="87"/>
      <c r="R85" s="87"/>
      <c r="S85" s="87"/>
      <c r="T85" s="87"/>
      <c r="U85" s="87"/>
      <c r="V85" s="87"/>
      <c r="W85" s="87"/>
      <c r="X85" s="87"/>
      <c r="Y85" s="87"/>
    </row>
    <row r="86" spans="1:25" s="6" customFormat="1" ht="10.5" hidden="1" thickBot="1" x14ac:dyDescent="0.25">
      <c r="A86" s="231" t="str">
        <f>IF(ROW()&lt;=B$3,INDEX(FP!F:F,B$2+ROW()-1)&amp;" - "&amp;INDEX(FP!C:C,B$2+ROW()-1),"")</f>
        <v/>
      </c>
      <c r="B86" s="230"/>
      <c r="C86" s="235" t="str">
        <f>IF(ROW()&lt;=B$3,INDEX(FP!E:E,B$2+ROW()-1),"")</f>
        <v/>
      </c>
      <c r="D86" s="230" t="str">
        <f>IF(ROW()&lt;=B$3,INDEX(FP!F:F,B$2+ROW()-1),"")</f>
        <v/>
      </c>
      <c r="E86" s="230"/>
      <c r="F86" s="311" t="str">
        <f>IF(ROW()&lt;=B$3,INDEX(FP!G:G,B$2+ROW()-1),"")</f>
        <v/>
      </c>
      <c r="G86" s="230"/>
      <c r="H86" s="231" t="str">
        <f>IF(ROW()&lt;=B$3,INDEX(FP!C:C,B$2+ROW()-1),"")</f>
        <v/>
      </c>
      <c r="I86" s="232" t="str">
        <f t="shared" si="5"/>
        <v/>
      </c>
      <c r="J86" s="232" t="str">
        <f t="shared" si="6"/>
        <v/>
      </c>
      <c r="K86" s="327" t="str">
        <f t="shared" si="7"/>
        <v/>
      </c>
      <c r="L86" s="97">
        <v>99</v>
      </c>
      <c r="M86" s="92" t="s">
        <v>701</v>
      </c>
      <c r="N86" s="91" t="s">
        <v>708</v>
      </c>
      <c r="O86" s="87"/>
      <c r="P86" s="87"/>
      <c r="Q86" s="87"/>
      <c r="R86" s="87"/>
      <c r="S86" s="87"/>
      <c r="T86" s="87"/>
      <c r="U86" s="87"/>
      <c r="V86" s="87"/>
      <c r="W86" s="87"/>
      <c r="X86" s="87"/>
      <c r="Y86" s="87"/>
    </row>
    <row r="87" spans="1:25" s="6" customFormat="1" ht="10.5" hidden="1" thickBot="1" x14ac:dyDescent="0.25">
      <c r="A87" s="231" t="str">
        <f>IF(ROW()&lt;=B$3,INDEX(FP!F:F,B$2+ROW()-1)&amp;" - "&amp;INDEX(FP!C:C,B$2+ROW()-1),"")</f>
        <v/>
      </c>
      <c r="B87" s="230"/>
      <c r="C87" s="235" t="str">
        <f>IF(ROW()&lt;=B$3,INDEX(FP!E:E,B$2+ROW()-1),"")</f>
        <v/>
      </c>
      <c r="D87" s="230" t="str">
        <f>IF(ROW()&lt;=B$3,INDEX(FP!F:F,B$2+ROW()-1),"")</f>
        <v/>
      </c>
      <c r="E87" s="230"/>
      <c r="F87" s="311" t="str">
        <f>IF(ROW()&lt;=B$3,INDEX(FP!G:G,B$2+ROW()-1),"")</f>
        <v/>
      </c>
      <c r="G87" s="230"/>
      <c r="H87" s="231" t="str">
        <f>IF(ROW()&lt;=B$3,INDEX(FP!C:C,B$2+ROW()-1),"")</f>
        <v/>
      </c>
      <c r="I87" s="232" t="str">
        <f t="shared" si="5"/>
        <v/>
      </c>
      <c r="J87" s="232" t="str">
        <f t="shared" si="6"/>
        <v/>
      </c>
      <c r="K87" s="327" t="str">
        <f t="shared" si="7"/>
        <v/>
      </c>
      <c r="L87" s="97">
        <v>99</v>
      </c>
      <c r="M87" s="90" t="str">
        <f>$A86</f>
        <v/>
      </c>
      <c r="N87" s="90">
        <v>99</v>
      </c>
      <c r="O87" s="87"/>
      <c r="P87" s="87"/>
      <c r="Q87" s="87"/>
      <c r="R87" s="87"/>
      <c r="S87" s="87"/>
      <c r="T87" s="87"/>
      <c r="U87" s="87"/>
      <c r="V87" s="87"/>
      <c r="W87" s="87"/>
      <c r="X87" s="87"/>
      <c r="Y87" s="87"/>
    </row>
    <row r="88" spans="1:25" s="6" customFormat="1" ht="10.5" hidden="1" thickBot="1" x14ac:dyDescent="0.25">
      <c r="A88" s="231" t="str">
        <f>IF(ROW()&lt;=B$3,INDEX(FP!F:F,B$2+ROW()-1)&amp;" - "&amp;INDEX(FP!C:C,B$2+ROW()-1),"")</f>
        <v/>
      </c>
      <c r="B88" s="230"/>
      <c r="C88" s="235" t="str">
        <f>IF(ROW()&lt;=B$3,INDEX(FP!E:E,B$2+ROW()-1),"")</f>
        <v/>
      </c>
      <c r="D88" s="230" t="str">
        <f>IF(ROW()&lt;=B$3,INDEX(FP!F:F,B$2+ROW()-1),"")</f>
        <v/>
      </c>
      <c r="E88" s="230"/>
      <c r="F88" s="311" t="str">
        <f>IF(ROW()&lt;=B$3,INDEX(FP!G:G,B$2+ROW()-1),"")</f>
        <v/>
      </c>
      <c r="G88" s="230"/>
      <c r="H88" s="231" t="str">
        <f>IF(ROW()&lt;=B$3,INDEX(FP!C:C,B$2+ROW()-1),"")</f>
        <v/>
      </c>
      <c r="I88" s="232" t="str">
        <f t="shared" si="5"/>
        <v/>
      </c>
      <c r="J88" s="232" t="str">
        <f t="shared" si="6"/>
        <v/>
      </c>
      <c r="K88" s="327" t="str">
        <f t="shared" si="7"/>
        <v/>
      </c>
      <c r="L88" s="97">
        <v>99</v>
      </c>
      <c r="M88" s="98" t="s">
        <v>701</v>
      </c>
      <c r="N88" s="99" t="s">
        <v>708</v>
      </c>
      <c r="O88" s="87"/>
      <c r="P88" s="87"/>
      <c r="Q88" s="87"/>
      <c r="R88" s="87"/>
      <c r="S88" s="87"/>
      <c r="T88" s="87"/>
      <c r="U88" s="87"/>
      <c r="V88" s="87"/>
      <c r="W88" s="87"/>
      <c r="X88" s="87"/>
      <c r="Y88" s="87"/>
    </row>
    <row r="89" spans="1:25" s="6" customFormat="1" ht="10.5" hidden="1" thickBot="1" x14ac:dyDescent="0.25">
      <c r="A89" s="231" t="str">
        <f>IF(ROW()&lt;=B$3,INDEX(FP!F:F,B$2+ROW()-1)&amp;" - "&amp;INDEX(FP!C:C,B$2+ROW()-1),"")</f>
        <v/>
      </c>
      <c r="B89" s="230"/>
      <c r="C89" s="235" t="str">
        <f>IF(ROW()&lt;=B$3,INDEX(FP!E:E,B$2+ROW()-1),"")</f>
        <v/>
      </c>
      <c r="D89" s="230" t="str">
        <f>IF(ROW()&lt;=B$3,INDEX(FP!F:F,B$2+ROW()-1),"")</f>
        <v/>
      </c>
      <c r="E89" s="230"/>
      <c r="F89" s="311" t="str">
        <f>IF(ROW()&lt;=B$3,INDEX(FP!G:G,B$2+ROW()-1),"")</f>
        <v/>
      </c>
      <c r="G89" s="230"/>
      <c r="H89" s="231" t="str">
        <f>IF(ROW()&lt;=B$3,INDEX(FP!C:C,B$2+ROW()-1),"")</f>
        <v/>
      </c>
      <c r="I89" s="232" t="str">
        <f t="shared" si="5"/>
        <v/>
      </c>
      <c r="J89" s="232" t="str">
        <f t="shared" si="6"/>
        <v/>
      </c>
      <c r="K89" s="327" t="str">
        <f t="shared" si="7"/>
        <v/>
      </c>
      <c r="L89" s="97">
        <v>99</v>
      </c>
      <c r="M89" s="100" t="str">
        <f>$A88</f>
        <v/>
      </c>
      <c r="N89" s="101">
        <v>99</v>
      </c>
      <c r="O89" s="87"/>
      <c r="P89" s="87"/>
      <c r="Q89" s="87"/>
      <c r="R89" s="87"/>
      <c r="S89" s="87"/>
      <c r="T89" s="87"/>
      <c r="U89" s="87"/>
      <c r="V89" s="87"/>
      <c r="W89" s="87"/>
      <c r="X89" s="87"/>
      <c r="Y89" s="87"/>
    </row>
    <row r="90" spans="1:25" s="6" customFormat="1" ht="10.5" hidden="1" thickBot="1" x14ac:dyDescent="0.25">
      <c r="A90" s="231" t="str">
        <f>IF(ROW()&lt;=B$3,INDEX(FP!F:F,B$2+ROW()-1)&amp;" - "&amp;INDEX(FP!C:C,B$2+ROW()-1),"")</f>
        <v/>
      </c>
      <c r="B90" s="230"/>
      <c r="C90" s="235" t="str">
        <f>IF(ROW()&lt;=B$3,INDEX(FP!E:E,B$2+ROW()-1),"")</f>
        <v/>
      </c>
      <c r="D90" s="230" t="str">
        <f>IF(ROW()&lt;=B$3,INDEX(FP!F:F,B$2+ROW()-1),"")</f>
        <v/>
      </c>
      <c r="E90" s="230"/>
      <c r="F90" s="311" t="str">
        <f>IF(ROW()&lt;=B$3,INDEX(FP!G:G,B$2+ROW()-1),"")</f>
        <v/>
      </c>
      <c r="G90" s="230"/>
      <c r="H90" s="231" t="str">
        <f>IF(ROW()&lt;=B$3,INDEX(FP!C:C,B$2+ROW()-1),"")</f>
        <v/>
      </c>
      <c r="I90" s="232" t="str">
        <f t="shared" si="5"/>
        <v/>
      </c>
      <c r="J90" s="232" t="str">
        <f t="shared" si="6"/>
        <v/>
      </c>
      <c r="K90" s="327" t="str">
        <f t="shared" si="7"/>
        <v/>
      </c>
      <c r="L90" s="97">
        <v>99</v>
      </c>
      <c r="M90" s="92" t="s">
        <v>701</v>
      </c>
      <c r="N90" s="91" t="s">
        <v>708</v>
      </c>
      <c r="O90" s="87"/>
      <c r="P90" s="87"/>
      <c r="Q90" s="87"/>
      <c r="R90" s="87"/>
      <c r="S90" s="87"/>
      <c r="T90" s="87"/>
      <c r="U90" s="87"/>
      <c r="V90" s="87"/>
      <c r="W90" s="87"/>
      <c r="X90" s="87"/>
      <c r="Y90" s="87"/>
    </row>
    <row r="91" spans="1:25" s="6" customFormat="1" ht="10.5" hidden="1" thickBot="1" x14ac:dyDescent="0.25">
      <c r="A91" s="231" t="str">
        <f>IF(ROW()&lt;=B$3,INDEX(FP!F:F,B$2+ROW()-1)&amp;" - "&amp;INDEX(FP!C:C,B$2+ROW()-1),"")</f>
        <v/>
      </c>
      <c r="B91" s="230"/>
      <c r="C91" s="235" t="str">
        <f>IF(ROW()&lt;=B$3,INDEX(FP!E:E,B$2+ROW()-1),"")</f>
        <v/>
      </c>
      <c r="D91" s="230" t="str">
        <f>IF(ROW()&lt;=B$3,INDEX(FP!F:F,B$2+ROW()-1),"")</f>
        <v/>
      </c>
      <c r="E91" s="230"/>
      <c r="F91" s="311" t="str">
        <f>IF(ROW()&lt;=B$3,INDEX(FP!G:G,B$2+ROW()-1),"")</f>
        <v/>
      </c>
      <c r="G91" s="230"/>
      <c r="H91" s="231" t="str">
        <f>IF(ROW()&lt;=B$3,INDEX(FP!C:C,B$2+ROW()-1),"")</f>
        <v/>
      </c>
      <c r="I91" s="232" t="str">
        <f t="shared" si="5"/>
        <v/>
      </c>
      <c r="J91" s="232" t="str">
        <f t="shared" si="6"/>
        <v/>
      </c>
      <c r="K91" s="327" t="str">
        <f t="shared" si="7"/>
        <v/>
      </c>
      <c r="L91" s="97">
        <v>99</v>
      </c>
      <c r="M91" s="90" t="str">
        <f>$A90</f>
        <v/>
      </c>
      <c r="N91" s="90">
        <v>99</v>
      </c>
      <c r="O91" s="87"/>
      <c r="P91" s="87"/>
      <c r="Q91" s="87"/>
      <c r="R91" s="87"/>
      <c r="S91" s="87"/>
      <c r="T91" s="87"/>
      <c r="U91" s="87"/>
      <c r="V91" s="87"/>
      <c r="W91" s="87"/>
      <c r="X91" s="87"/>
      <c r="Y91" s="87"/>
    </row>
    <row r="92" spans="1:25" s="6" customFormat="1" ht="10.5" hidden="1" thickBot="1" x14ac:dyDescent="0.25">
      <c r="A92" s="231" t="str">
        <f>IF(ROW()&lt;=B$3,INDEX(FP!F:F,B$2+ROW()-1)&amp;" - "&amp;INDEX(FP!C:C,B$2+ROW()-1),"")</f>
        <v/>
      </c>
      <c r="B92" s="230"/>
      <c r="C92" s="235" t="str">
        <f>IF(ROW()&lt;=B$3,INDEX(FP!E:E,B$2+ROW()-1),"")</f>
        <v/>
      </c>
      <c r="D92" s="230" t="str">
        <f>IF(ROW()&lt;=B$3,INDEX(FP!F:F,B$2+ROW()-1),"")</f>
        <v/>
      </c>
      <c r="E92" s="230"/>
      <c r="F92" s="311" t="str">
        <f>IF(ROW()&lt;=B$3,INDEX(FP!G:G,B$2+ROW()-1),"")</f>
        <v/>
      </c>
      <c r="G92" s="230"/>
      <c r="H92" s="231" t="str">
        <f>IF(ROW()&lt;=B$3,INDEX(FP!C:C,B$2+ROW()-1),"")</f>
        <v/>
      </c>
      <c r="I92" s="232" t="str">
        <f t="shared" si="5"/>
        <v/>
      </c>
      <c r="J92" s="232" t="str">
        <f t="shared" si="6"/>
        <v/>
      </c>
      <c r="K92" s="327" t="str">
        <f t="shared" si="7"/>
        <v/>
      </c>
      <c r="L92" s="97">
        <v>99</v>
      </c>
      <c r="M92" s="98" t="s">
        <v>701</v>
      </c>
      <c r="N92" s="99" t="s">
        <v>708</v>
      </c>
      <c r="O92" s="87"/>
      <c r="P92" s="87"/>
      <c r="Q92" s="87"/>
      <c r="R92" s="87"/>
      <c r="S92" s="87"/>
      <c r="T92" s="87"/>
      <c r="U92" s="87"/>
      <c r="V92" s="87"/>
      <c r="W92" s="87"/>
      <c r="X92" s="87"/>
      <c r="Y92" s="87"/>
    </row>
    <row r="93" spans="1:25" s="6" customFormat="1" ht="10.5" hidden="1" thickBot="1" x14ac:dyDescent="0.25">
      <c r="A93" s="231" t="str">
        <f>IF(ROW()&lt;=B$3,INDEX(FP!F:F,B$2+ROW()-1)&amp;" - "&amp;INDEX(FP!C:C,B$2+ROW()-1),"")</f>
        <v/>
      </c>
      <c r="B93" s="230"/>
      <c r="C93" s="235" t="str">
        <f>IF(ROW()&lt;=B$3,INDEX(FP!E:E,B$2+ROW()-1),"")</f>
        <v/>
      </c>
      <c r="D93" s="230" t="str">
        <f>IF(ROW()&lt;=B$3,INDEX(FP!F:F,B$2+ROW()-1),"")</f>
        <v/>
      </c>
      <c r="E93" s="230"/>
      <c r="F93" s="311" t="str">
        <f>IF(ROW()&lt;=B$3,INDEX(FP!G:G,B$2+ROW()-1),"")</f>
        <v/>
      </c>
      <c r="G93" s="230"/>
      <c r="H93" s="231" t="str">
        <f>IF(ROW()&lt;=B$3,INDEX(FP!C:C,B$2+ROW()-1),"")</f>
        <v/>
      </c>
      <c r="I93" s="232" t="str">
        <f t="shared" si="5"/>
        <v/>
      </c>
      <c r="J93" s="232" t="str">
        <f t="shared" si="6"/>
        <v/>
      </c>
      <c r="K93" s="327" t="str">
        <f t="shared" si="7"/>
        <v/>
      </c>
      <c r="L93" s="97">
        <v>99</v>
      </c>
      <c r="M93" s="100" t="str">
        <f>$A92</f>
        <v/>
      </c>
      <c r="N93" s="101">
        <v>99</v>
      </c>
      <c r="O93" s="87"/>
      <c r="P93" s="87"/>
      <c r="Q93" s="87"/>
      <c r="R93" s="87"/>
      <c r="S93" s="87"/>
      <c r="T93" s="87"/>
      <c r="U93" s="87"/>
      <c r="V93" s="87"/>
      <c r="W93" s="87"/>
      <c r="X93" s="87"/>
      <c r="Y93" s="87"/>
    </row>
    <row r="94" spans="1:25" s="6" customFormat="1" ht="10.5" hidden="1" thickBot="1" x14ac:dyDescent="0.25">
      <c r="A94" s="231" t="str">
        <f>IF(ROW()&lt;=B$3,INDEX(FP!F:F,B$2+ROW()-1)&amp;" - "&amp;INDEX(FP!C:C,B$2+ROW()-1),"")</f>
        <v/>
      </c>
      <c r="B94" s="230"/>
      <c r="C94" s="235" t="str">
        <f>IF(ROW()&lt;=B$3,INDEX(FP!E:E,B$2+ROW()-1),"")</f>
        <v/>
      </c>
      <c r="D94" s="230" t="str">
        <f>IF(ROW()&lt;=B$3,INDEX(FP!F:F,B$2+ROW()-1),"")</f>
        <v/>
      </c>
      <c r="E94" s="230"/>
      <c r="F94" s="311" t="str">
        <f>IF(ROW()&lt;=B$3,INDEX(FP!G:G,B$2+ROW()-1),"")</f>
        <v/>
      </c>
      <c r="G94" s="230"/>
      <c r="H94" s="231" t="str">
        <f>IF(ROW()&lt;=B$3,INDEX(FP!C:C,B$2+ROW()-1),"")</f>
        <v/>
      </c>
      <c r="I94" s="232" t="str">
        <f t="shared" si="5"/>
        <v/>
      </c>
      <c r="J94" s="232" t="str">
        <f t="shared" si="6"/>
        <v/>
      </c>
      <c r="K94" s="327" t="str">
        <f t="shared" si="7"/>
        <v/>
      </c>
      <c r="L94" s="97">
        <v>99</v>
      </c>
      <c r="M94" s="92" t="s">
        <v>701</v>
      </c>
      <c r="N94" s="91" t="s">
        <v>708</v>
      </c>
      <c r="O94" s="87"/>
      <c r="P94" s="87"/>
      <c r="Q94" s="87"/>
      <c r="R94" s="87"/>
      <c r="S94" s="87"/>
      <c r="T94" s="87"/>
      <c r="U94" s="87"/>
      <c r="V94" s="87"/>
      <c r="W94" s="87"/>
      <c r="X94" s="87"/>
      <c r="Y94" s="87"/>
    </row>
    <row r="95" spans="1:25" s="6" customFormat="1" ht="10.5" hidden="1" thickBot="1" x14ac:dyDescent="0.25">
      <c r="A95" s="236"/>
      <c r="B95" s="309"/>
      <c r="C95" s="309"/>
      <c r="D95" s="236"/>
      <c r="E95" s="236"/>
      <c r="F95" s="311" t="str">
        <f>IF(ROW()&lt;=B$3,INDEX(FP!G:G,B$2+ROW()-1),"")</f>
        <v/>
      </c>
      <c r="G95" s="237"/>
      <c r="H95" s="236"/>
      <c r="I95" s="238"/>
      <c r="J95" s="232"/>
      <c r="K95" s="327"/>
      <c r="L95" s="97"/>
      <c r="M95" s="90" t="str">
        <f>$A94</f>
        <v/>
      </c>
      <c r="N95" s="90">
        <v>99</v>
      </c>
      <c r="O95" s="87"/>
      <c r="P95" s="87"/>
      <c r="Q95" s="87"/>
      <c r="R95" s="87"/>
      <c r="S95" s="87"/>
      <c r="T95" s="87"/>
      <c r="U95" s="87"/>
      <c r="V95" s="87"/>
      <c r="W95" s="87"/>
      <c r="X95" s="87"/>
      <c r="Y95" s="87"/>
    </row>
    <row r="96" spans="1:25" s="6" customFormat="1" ht="100" hidden="1" x14ac:dyDescent="0.2">
      <c r="A96" s="236"/>
      <c r="B96" s="309"/>
      <c r="C96" s="309"/>
      <c r="D96" s="236"/>
      <c r="E96" s="236"/>
      <c r="F96" s="312" t="s">
        <v>441</v>
      </c>
      <c r="G96" s="236"/>
      <c r="H96" s="236"/>
      <c r="I96" s="238"/>
      <c r="J96" s="239"/>
      <c r="K96" s="328"/>
      <c r="L96" s="87"/>
      <c r="M96" s="87"/>
      <c r="N96" s="87"/>
      <c r="O96" s="87"/>
      <c r="P96" s="87"/>
      <c r="Q96" s="87"/>
      <c r="R96" s="87"/>
      <c r="S96" s="87"/>
      <c r="T96" s="87"/>
      <c r="U96" s="87"/>
      <c r="V96" s="87"/>
      <c r="W96" s="87"/>
      <c r="X96" s="87"/>
      <c r="Y96" s="87"/>
    </row>
    <row r="97" spans="1:25" s="6" customFormat="1" ht="40" hidden="1" x14ac:dyDescent="0.2">
      <c r="A97" s="236"/>
      <c r="B97" s="309"/>
      <c r="C97" s="309"/>
      <c r="D97" s="236"/>
      <c r="E97" s="236"/>
      <c r="F97" s="312" t="s">
        <v>442</v>
      </c>
      <c r="G97" s="236"/>
      <c r="H97" s="236"/>
      <c r="I97" s="238"/>
      <c r="J97" s="239"/>
      <c r="K97" s="328"/>
      <c r="L97" s="87"/>
      <c r="M97" s="87"/>
      <c r="N97" s="87"/>
      <c r="O97" s="87"/>
      <c r="P97" s="87"/>
      <c r="Q97" s="87"/>
      <c r="R97" s="87"/>
      <c r="S97" s="87"/>
      <c r="T97" s="87"/>
      <c r="U97" s="87"/>
      <c r="V97" s="87"/>
      <c r="W97" s="87"/>
      <c r="X97" s="87"/>
      <c r="Y97" s="87"/>
    </row>
    <row r="98" spans="1:25" s="6" customFormat="1" ht="40" hidden="1" x14ac:dyDescent="0.2">
      <c r="A98" s="236"/>
      <c r="B98" s="309"/>
      <c r="C98" s="309"/>
      <c r="D98" s="236"/>
      <c r="E98" s="236"/>
      <c r="F98" s="313" t="s">
        <v>443</v>
      </c>
      <c r="G98" s="240"/>
      <c r="H98" s="236"/>
      <c r="I98" s="238"/>
      <c r="J98" s="239"/>
      <c r="K98" s="328"/>
      <c r="L98" s="87"/>
      <c r="M98" s="87"/>
      <c r="N98" s="87"/>
      <c r="O98" s="87"/>
      <c r="P98" s="87"/>
      <c r="Q98" s="87"/>
      <c r="R98" s="87"/>
      <c r="S98" s="87"/>
      <c r="T98" s="87"/>
      <c r="U98" s="87"/>
      <c r="V98" s="87"/>
      <c r="W98" s="87"/>
      <c r="X98" s="87"/>
      <c r="Y98" s="87"/>
    </row>
    <row r="99" spans="1:25" s="6" customFormat="1" ht="160" hidden="1" x14ac:dyDescent="0.2">
      <c r="A99" s="236"/>
      <c r="B99" s="310"/>
      <c r="C99" s="310"/>
      <c r="D99" s="236"/>
      <c r="E99" s="236"/>
      <c r="F99" s="312" t="s">
        <v>444</v>
      </c>
      <c r="G99" s="236"/>
      <c r="H99" s="236"/>
      <c r="I99" s="238"/>
      <c r="J99" s="239"/>
      <c r="K99" s="328"/>
      <c r="L99" s="87"/>
      <c r="M99" s="87"/>
      <c r="N99" s="87"/>
      <c r="O99" s="87"/>
      <c r="P99" s="87"/>
      <c r="Q99" s="87"/>
      <c r="R99" s="87"/>
      <c r="S99" s="87"/>
      <c r="T99" s="87"/>
      <c r="U99" s="87"/>
      <c r="V99" s="87"/>
      <c r="W99" s="87"/>
      <c r="X99" s="87"/>
      <c r="Y99" s="87"/>
    </row>
    <row r="100" spans="1:25" ht="15.5" x14ac:dyDescent="0.35">
      <c r="A100" s="380" t="s">
        <v>1326</v>
      </c>
      <c r="B100" s="380"/>
      <c r="C100" s="380"/>
      <c r="D100" s="380"/>
      <c r="E100" s="380"/>
      <c r="F100" s="380"/>
      <c r="G100" s="380"/>
      <c r="H100" s="380"/>
      <c r="I100" s="382" t="s">
        <v>2182</v>
      </c>
      <c r="J100" s="382"/>
      <c r="K100" s="329"/>
    </row>
    <row r="101" spans="1:25" ht="15.5" x14ac:dyDescent="0.35">
      <c r="A101" s="380"/>
      <c r="B101" s="380"/>
      <c r="C101" s="380"/>
      <c r="D101" s="380"/>
      <c r="E101" s="380"/>
      <c r="F101" s="380"/>
      <c r="G101" s="380"/>
      <c r="H101" s="380"/>
      <c r="I101" s="381">
        <v>45684</v>
      </c>
      <c r="J101" s="381"/>
    </row>
    <row r="102" spans="1:25" ht="14" x14ac:dyDescent="0.3">
      <c r="A102" s="241" t="s">
        <v>470</v>
      </c>
      <c r="B102" s="242">
        <v>77</v>
      </c>
      <c r="C102" s="242"/>
      <c r="D102" s="243"/>
      <c r="E102" s="243"/>
      <c r="F102" s="314"/>
      <c r="G102" s="243"/>
      <c r="H102" s="243"/>
      <c r="I102" s="86"/>
      <c r="J102" s="216"/>
    </row>
    <row r="103" spans="1:25" s="83" customFormat="1" ht="10.5" x14ac:dyDescent="0.2">
      <c r="A103" s="79" t="s">
        <v>701</v>
      </c>
      <c r="B103" s="80" t="s">
        <v>702</v>
      </c>
      <c r="C103" s="80" t="s">
        <v>703</v>
      </c>
      <c r="D103" s="80" t="s">
        <v>704</v>
      </c>
      <c r="E103" s="80"/>
      <c r="F103" s="315" t="s">
        <v>705</v>
      </c>
      <c r="G103" s="80"/>
      <c r="H103" s="80" t="s">
        <v>706</v>
      </c>
      <c r="I103" s="81" t="s">
        <v>707</v>
      </c>
      <c r="J103" s="82" t="s">
        <v>708</v>
      </c>
      <c r="K103" s="330"/>
      <c r="L103" s="88"/>
      <c r="M103" s="88"/>
      <c r="N103" s="88"/>
      <c r="O103" s="88"/>
      <c r="P103" s="88"/>
      <c r="Q103" s="88"/>
      <c r="R103" s="88"/>
      <c r="S103" s="88"/>
      <c r="T103" s="88"/>
      <c r="U103" s="88"/>
      <c r="V103" s="88"/>
      <c r="W103" s="88"/>
      <c r="X103" s="88"/>
      <c r="Y103" s="88"/>
    </row>
    <row r="104" spans="1:25" s="12" customFormat="1" ht="53.4" customHeight="1" x14ac:dyDescent="0.25">
      <c r="A104" s="10" t="s">
        <v>454</v>
      </c>
      <c r="B104" s="10" t="s">
        <v>447</v>
      </c>
      <c r="C104" s="10" t="s">
        <v>448</v>
      </c>
      <c r="D104" s="10" t="s">
        <v>449</v>
      </c>
      <c r="E104" s="10" t="s">
        <v>1049</v>
      </c>
      <c r="F104" s="10" t="s">
        <v>452</v>
      </c>
      <c r="G104" s="10" t="s">
        <v>840</v>
      </c>
      <c r="H104" s="10" t="s">
        <v>450</v>
      </c>
      <c r="I104" s="11" t="s">
        <v>453</v>
      </c>
      <c r="J104" s="58" t="s">
        <v>432</v>
      </c>
      <c r="K104" s="326"/>
      <c r="L104" s="89"/>
      <c r="M104" s="89"/>
      <c r="N104" s="89"/>
      <c r="O104" s="89"/>
      <c r="P104" s="89"/>
      <c r="Q104" s="89"/>
      <c r="R104" s="89"/>
      <c r="S104" s="89"/>
      <c r="T104" s="89"/>
      <c r="U104" s="89"/>
      <c r="V104" s="89"/>
      <c r="W104" s="89"/>
      <c r="X104" s="89"/>
      <c r="Y104" s="89"/>
    </row>
    <row r="105" spans="1:25" s="12" customFormat="1" ht="15.65" customHeight="1" x14ac:dyDescent="0.25">
      <c r="A105" s="383" t="s">
        <v>451</v>
      </c>
      <c r="B105" s="384"/>
      <c r="C105" s="384"/>
      <c r="D105" s="384"/>
      <c r="E105" s="384"/>
      <c r="F105" s="384"/>
      <c r="G105" s="384"/>
      <c r="H105" s="384"/>
      <c r="I105" s="384"/>
      <c r="J105" s="385"/>
      <c r="K105" s="326"/>
      <c r="L105" s="89"/>
      <c r="M105" s="89"/>
      <c r="N105" s="89"/>
      <c r="O105" s="89"/>
      <c r="P105" s="89"/>
      <c r="Q105" s="89"/>
      <c r="R105" s="89"/>
      <c r="S105" s="89"/>
      <c r="T105" s="89"/>
      <c r="U105" s="89"/>
      <c r="V105" s="89"/>
      <c r="W105" s="89"/>
      <c r="X105" s="89"/>
      <c r="Y105" s="89"/>
    </row>
    <row r="106" spans="1:25" s="12" customFormat="1" ht="12.5" x14ac:dyDescent="0.25">
      <c r="A106" s="13"/>
      <c r="B106" s="13"/>
      <c r="C106" s="13"/>
      <c r="D106" s="13"/>
      <c r="E106" s="13"/>
      <c r="F106" s="13"/>
      <c r="G106" s="13"/>
      <c r="H106" s="13"/>
      <c r="I106" s="57"/>
      <c r="J106" s="59"/>
      <c r="K106" s="326"/>
      <c r="L106" s="89"/>
      <c r="M106" s="89"/>
      <c r="N106" s="89"/>
      <c r="O106" s="89"/>
      <c r="P106" s="89"/>
      <c r="Q106" s="89"/>
      <c r="R106" s="89"/>
      <c r="S106" s="89"/>
      <c r="T106" s="89"/>
      <c r="U106" s="89"/>
      <c r="V106" s="89"/>
      <c r="W106" s="89"/>
      <c r="X106" s="89"/>
      <c r="Y106" s="89"/>
    </row>
    <row r="107" spans="1:25" ht="12.5" x14ac:dyDescent="0.25">
      <c r="A107" s="295" t="s">
        <v>2514</v>
      </c>
      <c r="B107" s="300">
        <v>71240001</v>
      </c>
      <c r="C107" s="300" t="s">
        <v>3351</v>
      </c>
      <c r="D107" s="301" t="s">
        <v>3396</v>
      </c>
      <c r="E107" s="301"/>
      <c r="F107" s="299" t="s">
        <v>3397</v>
      </c>
      <c r="G107" s="300" t="s">
        <v>2687</v>
      </c>
      <c r="H107" s="299" t="s">
        <v>2688</v>
      </c>
      <c r="I107" s="302">
        <v>340</v>
      </c>
      <c r="J107" s="303" t="s">
        <v>2605</v>
      </c>
      <c r="K107" s="326"/>
    </row>
    <row r="108" spans="1:25" ht="20" x14ac:dyDescent="0.25">
      <c r="A108" s="295" t="s">
        <v>2514</v>
      </c>
      <c r="B108" s="317">
        <v>71240002</v>
      </c>
      <c r="C108" s="300" t="s">
        <v>4395</v>
      </c>
      <c r="D108" s="301" t="s">
        <v>4396</v>
      </c>
      <c r="E108" s="301"/>
      <c r="F108" s="299" t="s">
        <v>4397</v>
      </c>
      <c r="G108" s="300" t="s">
        <v>2560</v>
      </c>
      <c r="H108" s="299" t="s">
        <v>2561</v>
      </c>
      <c r="I108" s="302">
        <v>1252.47</v>
      </c>
      <c r="J108" s="303" t="s">
        <v>528</v>
      </c>
      <c r="K108" s="326"/>
    </row>
    <row r="109" spans="1:25" ht="20" x14ac:dyDescent="0.25">
      <c r="A109" s="295" t="s">
        <v>5582</v>
      </c>
      <c r="B109" s="304">
        <v>71240002</v>
      </c>
      <c r="C109" s="304" t="s">
        <v>4395</v>
      </c>
      <c r="D109" s="301" t="s">
        <v>4396</v>
      </c>
      <c r="E109" s="307"/>
      <c r="F109" s="295" t="s">
        <v>4397</v>
      </c>
      <c r="G109" s="295" t="s">
        <v>2560</v>
      </c>
      <c r="H109" s="295" t="s">
        <v>2561</v>
      </c>
      <c r="I109" s="297">
        <v>417.49</v>
      </c>
      <c r="J109" s="298">
        <v>10</v>
      </c>
      <c r="K109" s="326"/>
    </row>
    <row r="110" spans="1:25" ht="20" x14ac:dyDescent="0.25">
      <c r="A110" s="295" t="s">
        <v>2514</v>
      </c>
      <c r="B110" s="300">
        <v>71240002</v>
      </c>
      <c r="C110" s="300" t="s">
        <v>4395</v>
      </c>
      <c r="D110" s="301" t="s">
        <v>4396</v>
      </c>
      <c r="E110" s="301"/>
      <c r="F110" s="299" t="s">
        <v>4397</v>
      </c>
      <c r="G110" s="300" t="s">
        <v>2560</v>
      </c>
      <c r="H110" s="299" t="s">
        <v>2561</v>
      </c>
      <c r="I110" s="302">
        <v>417.49</v>
      </c>
      <c r="J110" s="303">
        <v>2</v>
      </c>
      <c r="K110" s="331"/>
    </row>
    <row r="111" spans="1:25" ht="12.5" x14ac:dyDescent="0.25">
      <c r="A111" s="295" t="s">
        <v>2514</v>
      </c>
      <c r="B111" s="300">
        <v>71240003</v>
      </c>
      <c r="C111" s="300" t="s">
        <v>3343</v>
      </c>
      <c r="D111" s="301" t="s">
        <v>3344</v>
      </c>
      <c r="E111" s="301"/>
      <c r="F111" s="299" t="s">
        <v>3345</v>
      </c>
      <c r="G111" s="300" t="s">
        <v>3346</v>
      </c>
      <c r="H111" s="299" t="s">
        <v>3347</v>
      </c>
      <c r="I111" s="302">
        <v>217</v>
      </c>
      <c r="J111" s="303" t="s">
        <v>2605</v>
      </c>
      <c r="K111" s="326"/>
    </row>
    <row r="112" spans="1:25" ht="20" x14ac:dyDescent="0.25">
      <c r="A112" s="295" t="s">
        <v>2514</v>
      </c>
      <c r="B112" s="300">
        <v>71240004</v>
      </c>
      <c r="C112" s="300" t="s">
        <v>4422</v>
      </c>
      <c r="D112" s="301" t="s">
        <v>4423</v>
      </c>
      <c r="E112" s="301"/>
      <c r="F112" s="299" t="s">
        <v>4424</v>
      </c>
      <c r="G112" s="300" t="s">
        <v>2560</v>
      </c>
      <c r="H112" s="299" t="s">
        <v>2561</v>
      </c>
      <c r="I112" s="302">
        <v>1569.86</v>
      </c>
      <c r="J112" s="303" t="s">
        <v>528</v>
      </c>
      <c r="K112" s="326"/>
    </row>
    <row r="113" spans="1:11" ht="12.5" x14ac:dyDescent="0.25">
      <c r="A113" s="295" t="s">
        <v>2514</v>
      </c>
      <c r="B113" s="300">
        <v>71240005</v>
      </c>
      <c r="C113" s="300" t="s">
        <v>4425</v>
      </c>
      <c r="D113" s="301" t="s">
        <v>4423</v>
      </c>
      <c r="E113" s="301"/>
      <c r="F113" s="299" t="s">
        <v>4426</v>
      </c>
      <c r="G113" s="300" t="s">
        <v>2560</v>
      </c>
      <c r="H113" s="299" t="s">
        <v>2561</v>
      </c>
      <c r="I113" s="302">
        <v>906.22</v>
      </c>
      <c r="J113" s="303" t="s">
        <v>528</v>
      </c>
      <c r="K113" s="326"/>
    </row>
    <row r="114" spans="1:11" ht="12.5" x14ac:dyDescent="0.25">
      <c r="A114" s="295" t="s">
        <v>2514</v>
      </c>
      <c r="B114" s="300">
        <v>71240006</v>
      </c>
      <c r="C114" s="300" t="s">
        <v>4427</v>
      </c>
      <c r="D114" s="301" t="s">
        <v>4423</v>
      </c>
      <c r="E114" s="301"/>
      <c r="F114" s="299" t="s">
        <v>4428</v>
      </c>
      <c r="G114" s="300" t="s">
        <v>2560</v>
      </c>
      <c r="H114" s="299" t="s">
        <v>2561</v>
      </c>
      <c r="I114" s="302">
        <v>978.73</v>
      </c>
      <c r="J114" s="303" t="s">
        <v>528</v>
      </c>
      <c r="K114" s="326"/>
    </row>
    <row r="115" spans="1:11" ht="12.5" x14ac:dyDescent="0.25">
      <c r="A115" s="295" t="s">
        <v>2514</v>
      </c>
      <c r="B115" s="300">
        <v>71240007</v>
      </c>
      <c r="C115" s="300" t="s">
        <v>2675</v>
      </c>
      <c r="D115" s="301" t="s">
        <v>4423</v>
      </c>
      <c r="E115" s="301"/>
      <c r="F115" s="299" t="s">
        <v>4857</v>
      </c>
      <c r="G115" s="300" t="s">
        <v>4610</v>
      </c>
      <c r="H115" s="299" t="s">
        <v>4611</v>
      </c>
      <c r="I115" s="302">
        <v>420</v>
      </c>
      <c r="J115" s="303" t="s">
        <v>2897</v>
      </c>
      <c r="K115" s="326"/>
    </row>
    <row r="116" spans="1:11" ht="20" x14ac:dyDescent="0.25">
      <c r="A116" s="295" t="s">
        <v>2514</v>
      </c>
      <c r="B116" s="300">
        <v>71240008</v>
      </c>
      <c r="C116" s="300" t="s">
        <v>3881</v>
      </c>
      <c r="D116" s="301" t="s">
        <v>3882</v>
      </c>
      <c r="E116" s="301"/>
      <c r="F116" s="299" t="s">
        <v>3883</v>
      </c>
      <c r="G116" s="300" t="s">
        <v>3701</v>
      </c>
      <c r="H116" s="299" t="s">
        <v>3702</v>
      </c>
      <c r="I116" s="302">
        <v>1184.21</v>
      </c>
      <c r="J116" s="303" t="s">
        <v>528</v>
      </c>
      <c r="K116" s="326"/>
    </row>
    <row r="117" spans="1:11" ht="20" x14ac:dyDescent="0.25">
      <c r="A117" s="295" t="s">
        <v>2514</v>
      </c>
      <c r="B117" s="300">
        <v>71240008</v>
      </c>
      <c r="C117" s="300" t="s">
        <v>3881</v>
      </c>
      <c r="D117" s="301" t="s">
        <v>3882</v>
      </c>
      <c r="E117" s="301"/>
      <c r="F117" s="299" t="s">
        <v>3883</v>
      </c>
      <c r="G117" s="300" t="s">
        <v>3701</v>
      </c>
      <c r="H117" s="299" t="s">
        <v>3702</v>
      </c>
      <c r="I117" s="302">
        <v>394.74</v>
      </c>
      <c r="J117" s="303">
        <v>3</v>
      </c>
      <c r="K117" s="331"/>
    </row>
    <row r="118" spans="1:11" ht="20" x14ac:dyDescent="0.25">
      <c r="A118" s="295" t="s">
        <v>2514</v>
      </c>
      <c r="B118" s="300">
        <v>71240009</v>
      </c>
      <c r="C118" s="300" t="s">
        <v>3590</v>
      </c>
      <c r="D118" s="301" t="s">
        <v>3591</v>
      </c>
      <c r="E118" s="301"/>
      <c r="F118" s="299" t="s">
        <v>3592</v>
      </c>
      <c r="G118" s="300" t="s">
        <v>2517</v>
      </c>
      <c r="H118" s="299" t="s">
        <v>3593</v>
      </c>
      <c r="I118" s="302">
        <v>6480</v>
      </c>
      <c r="J118" s="303" t="s">
        <v>528</v>
      </c>
      <c r="K118" s="326"/>
    </row>
    <row r="119" spans="1:11" ht="20" x14ac:dyDescent="0.25">
      <c r="A119" s="295" t="s">
        <v>2514</v>
      </c>
      <c r="B119" s="300">
        <v>71240010</v>
      </c>
      <c r="C119" s="300" t="s">
        <v>4633</v>
      </c>
      <c r="D119" s="301" t="s">
        <v>3591</v>
      </c>
      <c r="E119" s="301"/>
      <c r="F119" s="299" t="s">
        <v>4634</v>
      </c>
      <c r="G119" s="300" t="s">
        <v>2517</v>
      </c>
      <c r="H119" s="299" t="s">
        <v>3711</v>
      </c>
      <c r="I119" s="302">
        <v>500</v>
      </c>
      <c r="J119" s="303" t="s">
        <v>2897</v>
      </c>
      <c r="K119" s="326"/>
    </row>
    <row r="120" spans="1:11" ht="20" x14ac:dyDescent="0.25">
      <c r="A120" s="295" t="s">
        <v>2514</v>
      </c>
      <c r="B120" s="300">
        <v>71240011</v>
      </c>
      <c r="C120" s="300" t="s">
        <v>3594</v>
      </c>
      <c r="D120" s="301" t="s">
        <v>3591</v>
      </c>
      <c r="E120" s="301"/>
      <c r="F120" s="299" t="s">
        <v>5728</v>
      </c>
      <c r="G120" s="300" t="s">
        <v>2517</v>
      </c>
      <c r="H120" s="299" t="s">
        <v>3595</v>
      </c>
      <c r="I120" s="302">
        <v>500</v>
      </c>
      <c r="J120" s="303" t="s">
        <v>528</v>
      </c>
      <c r="K120" s="326"/>
    </row>
    <row r="121" spans="1:11" ht="12.5" x14ac:dyDescent="0.25">
      <c r="A121" s="295" t="s">
        <v>2514</v>
      </c>
      <c r="B121" s="300">
        <v>71240012</v>
      </c>
      <c r="C121" s="300" t="s">
        <v>4662</v>
      </c>
      <c r="D121" s="301" t="s">
        <v>2881</v>
      </c>
      <c r="E121" s="301"/>
      <c r="F121" s="299" t="s">
        <v>4663</v>
      </c>
      <c r="G121" s="300" t="s">
        <v>4664</v>
      </c>
      <c r="H121" s="299" t="s">
        <v>4665</v>
      </c>
      <c r="I121" s="302">
        <v>30.8</v>
      </c>
      <c r="J121" s="303" t="s">
        <v>2897</v>
      </c>
      <c r="K121" s="326"/>
    </row>
    <row r="122" spans="1:11" ht="20" x14ac:dyDescent="0.25">
      <c r="A122" s="295" t="s">
        <v>2514</v>
      </c>
      <c r="B122" s="300">
        <v>71240013</v>
      </c>
      <c r="C122" s="300" t="s">
        <v>4024</v>
      </c>
      <c r="D122" s="301" t="s">
        <v>4025</v>
      </c>
      <c r="E122" s="301"/>
      <c r="F122" s="299" t="s">
        <v>4026</v>
      </c>
      <c r="G122" s="300" t="s">
        <v>2517</v>
      </c>
      <c r="H122" s="299" t="s">
        <v>3972</v>
      </c>
      <c r="I122" s="302">
        <v>1271.3699999999999</v>
      </c>
      <c r="J122" s="303" t="s">
        <v>528</v>
      </c>
      <c r="K122" s="326"/>
    </row>
    <row r="123" spans="1:11" ht="20" x14ac:dyDescent="0.25">
      <c r="A123" s="295" t="s">
        <v>5581</v>
      </c>
      <c r="B123" s="304">
        <v>71240013</v>
      </c>
      <c r="C123" s="304" t="s">
        <v>4024</v>
      </c>
      <c r="D123" s="301" t="s">
        <v>4025</v>
      </c>
      <c r="E123" s="307"/>
      <c r="F123" s="295" t="s">
        <v>4026</v>
      </c>
      <c r="G123" s="295" t="s">
        <v>2517</v>
      </c>
      <c r="H123" s="295" t="s">
        <v>3972</v>
      </c>
      <c r="I123" s="297">
        <v>614.35</v>
      </c>
      <c r="J123" s="298">
        <v>10</v>
      </c>
      <c r="K123" s="326"/>
    </row>
    <row r="124" spans="1:11" ht="20" x14ac:dyDescent="0.25">
      <c r="A124" s="295" t="s">
        <v>5580</v>
      </c>
      <c r="B124" s="304">
        <v>71240013</v>
      </c>
      <c r="C124" s="304" t="s">
        <v>4024</v>
      </c>
      <c r="D124" s="301" t="s">
        <v>4025</v>
      </c>
      <c r="E124" s="307"/>
      <c r="F124" s="295" t="s">
        <v>4026</v>
      </c>
      <c r="G124" s="295" t="s">
        <v>2517</v>
      </c>
      <c r="H124" s="295" t="s">
        <v>3972</v>
      </c>
      <c r="I124" s="297">
        <v>582.51</v>
      </c>
      <c r="J124" s="298">
        <v>10</v>
      </c>
      <c r="K124" s="326"/>
    </row>
    <row r="125" spans="1:11" ht="20" x14ac:dyDescent="0.25">
      <c r="A125" s="295" t="s">
        <v>5577</v>
      </c>
      <c r="B125" s="304">
        <v>71240013</v>
      </c>
      <c r="C125" s="304" t="s">
        <v>4024</v>
      </c>
      <c r="D125" s="301" t="s">
        <v>4025</v>
      </c>
      <c r="E125" s="307"/>
      <c r="F125" s="295" t="s">
        <v>4026</v>
      </c>
      <c r="G125" s="295" t="s">
        <v>2517</v>
      </c>
      <c r="H125" s="295" t="s">
        <v>3972</v>
      </c>
      <c r="I125" s="297">
        <v>430.88</v>
      </c>
      <c r="J125" s="298">
        <v>10</v>
      </c>
      <c r="K125" s="326"/>
    </row>
    <row r="126" spans="1:11" ht="12.5" x14ac:dyDescent="0.25">
      <c r="A126" s="295" t="s">
        <v>2514</v>
      </c>
      <c r="B126" s="300">
        <v>71240014</v>
      </c>
      <c r="C126" s="300" t="s">
        <v>2962</v>
      </c>
      <c r="D126" s="301" t="s">
        <v>2963</v>
      </c>
      <c r="E126" s="301"/>
      <c r="F126" s="299" t="s">
        <v>2964</v>
      </c>
      <c r="G126" s="300" t="s">
        <v>2889</v>
      </c>
      <c r="H126" s="299" t="s">
        <v>2890</v>
      </c>
      <c r="I126" s="302">
        <v>3301.86</v>
      </c>
      <c r="J126" s="303" t="s">
        <v>2605</v>
      </c>
      <c r="K126" s="326"/>
    </row>
    <row r="127" spans="1:11" ht="20" x14ac:dyDescent="0.25">
      <c r="A127" s="295" t="s">
        <v>2514</v>
      </c>
      <c r="B127" s="300">
        <v>71240015</v>
      </c>
      <c r="C127" s="300" t="s">
        <v>3112</v>
      </c>
      <c r="D127" s="301" t="s">
        <v>3113</v>
      </c>
      <c r="E127" s="301"/>
      <c r="F127" s="299" t="s">
        <v>3114</v>
      </c>
      <c r="G127" s="300" t="s">
        <v>2617</v>
      </c>
      <c r="H127" s="299" t="s">
        <v>2618</v>
      </c>
      <c r="I127" s="302">
        <v>2100</v>
      </c>
      <c r="J127" s="303" t="s">
        <v>2605</v>
      </c>
      <c r="K127" s="326"/>
    </row>
    <row r="128" spans="1:11" ht="12.5" x14ac:dyDescent="0.25">
      <c r="A128" s="295" t="s">
        <v>5576</v>
      </c>
      <c r="B128" s="304">
        <v>71240016</v>
      </c>
      <c r="C128" s="304" t="s">
        <v>5002</v>
      </c>
      <c r="D128" s="307" t="s">
        <v>4025</v>
      </c>
      <c r="E128" s="307"/>
      <c r="F128" s="295" t="s">
        <v>3729</v>
      </c>
      <c r="G128" s="295" t="s">
        <v>2560</v>
      </c>
      <c r="H128" s="295" t="s">
        <v>2561</v>
      </c>
      <c r="I128" s="297">
        <v>607.21</v>
      </c>
      <c r="J128" s="298">
        <v>10</v>
      </c>
      <c r="K128" s="326"/>
    </row>
    <row r="129" spans="1:11" ht="20" x14ac:dyDescent="0.25">
      <c r="A129" s="295" t="s">
        <v>2514</v>
      </c>
      <c r="B129" s="300">
        <v>71240017</v>
      </c>
      <c r="C129" s="300" t="s">
        <v>2880</v>
      </c>
      <c r="D129" s="301" t="s">
        <v>2881</v>
      </c>
      <c r="E129" s="301"/>
      <c r="F129" s="299" t="s">
        <v>2882</v>
      </c>
      <c r="G129" s="300" t="s">
        <v>2617</v>
      </c>
      <c r="H129" s="299" t="s">
        <v>2618</v>
      </c>
      <c r="I129" s="302">
        <v>2100</v>
      </c>
      <c r="J129" s="303" t="s">
        <v>2605</v>
      </c>
      <c r="K129" s="326"/>
    </row>
    <row r="130" spans="1:11" ht="20" x14ac:dyDescent="0.25">
      <c r="A130" s="295" t="s">
        <v>2514</v>
      </c>
      <c r="B130" s="300">
        <v>71240018</v>
      </c>
      <c r="C130" s="300" t="s">
        <v>3723</v>
      </c>
      <c r="D130" s="301" t="s">
        <v>3724</v>
      </c>
      <c r="E130" s="301"/>
      <c r="F130" s="299" t="s">
        <v>3725</v>
      </c>
      <c r="G130" s="300" t="s">
        <v>2560</v>
      </c>
      <c r="H130" s="299" t="s">
        <v>2561</v>
      </c>
      <c r="I130" s="302">
        <v>785.43</v>
      </c>
      <c r="J130" s="303" t="s">
        <v>528</v>
      </c>
      <c r="K130" s="326"/>
    </row>
    <row r="131" spans="1:11" ht="12.5" x14ac:dyDescent="0.25">
      <c r="A131" s="295" t="s">
        <v>2514</v>
      </c>
      <c r="B131" s="300">
        <v>71240019</v>
      </c>
      <c r="C131" s="300" t="s">
        <v>3726</v>
      </c>
      <c r="D131" s="301" t="s">
        <v>3724</v>
      </c>
      <c r="E131" s="301"/>
      <c r="F131" s="299" t="s">
        <v>3727</v>
      </c>
      <c r="G131" s="300" t="s">
        <v>2560</v>
      </c>
      <c r="H131" s="299" t="s">
        <v>2561</v>
      </c>
      <c r="I131" s="302">
        <v>388.5</v>
      </c>
      <c r="J131" s="303" t="s">
        <v>528</v>
      </c>
      <c r="K131" s="326"/>
    </row>
    <row r="132" spans="1:11" ht="12.5" x14ac:dyDescent="0.25">
      <c r="A132" s="295" t="s">
        <v>2514</v>
      </c>
      <c r="B132" s="300">
        <v>71240020</v>
      </c>
      <c r="C132" s="300" t="s">
        <v>3728</v>
      </c>
      <c r="D132" s="301" t="s">
        <v>3724</v>
      </c>
      <c r="E132" s="301"/>
      <c r="F132" s="299" t="s">
        <v>3729</v>
      </c>
      <c r="G132" s="300" t="s">
        <v>2560</v>
      </c>
      <c r="H132" s="299" t="s">
        <v>2561</v>
      </c>
      <c r="I132" s="302">
        <v>2316.1</v>
      </c>
      <c r="J132" s="303" t="s">
        <v>528</v>
      </c>
      <c r="K132" s="326"/>
    </row>
    <row r="133" spans="1:11" ht="12.5" x14ac:dyDescent="0.25">
      <c r="A133" s="295" t="s">
        <v>2514</v>
      </c>
      <c r="B133" s="300">
        <v>71240021</v>
      </c>
      <c r="C133" s="300" t="s">
        <v>3884</v>
      </c>
      <c r="D133" s="301" t="s">
        <v>3882</v>
      </c>
      <c r="E133" s="301"/>
      <c r="F133" s="299" t="s">
        <v>3885</v>
      </c>
      <c r="G133" s="300" t="s">
        <v>2560</v>
      </c>
      <c r="H133" s="299" t="s">
        <v>2561</v>
      </c>
      <c r="I133" s="302">
        <v>1190.5899999999999</v>
      </c>
      <c r="J133" s="303" t="s">
        <v>528</v>
      </c>
      <c r="K133" s="326"/>
    </row>
    <row r="134" spans="1:11" ht="12.5" x14ac:dyDescent="0.25">
      <c r="A134" s="295" t="s">
        <v>5576</v>
      </c>
      <c r="B134" s="304">
        <v>71240022</v>
      </c>
      <c r="C134" s="304" t="s">
        <v>4996</v>
      </c>
      <c r="D134" s="307" t="s">
        <v>3625</v>
      </c>
      <c r="E134" s="307"/>
      <c r="F134" s="295" t="s">
        <v>4997</v>
      </c>
      <c r="G134" s="295" t="s">
        <v>2560</v>
      </c>
      <c r="H134" s="295" t="s">
        <v>2561</v>
      </c>
      <c r="I134" s="297">
        <v>1315.15</v>
      </c>
      <c r="J134" s="298">
        <v>10</v>
      </c>
      <c r="K134" s="326"/>
    </row>
    <row r="135" spans="1:11" ht="12.5" x14ac:dyDescent="0.25">
      <c r="A135" s="295" t="s">
        <v>2514</v>
      </c>
      <c r="B135" s="300">
        <v>71240023</v>
      </c>
      <c r="C135" s="300" t="s">
        <v>3730</v>
      </c>
      <c r="D135" s="301" t="s">
        <v>3724</v>
      </c>
      <c r="E135" s="301"/>
      <c r="F135" s="299" t="s">
        <v>3731</v>
      </c>
      <c r="G135" s="300" t="s">
        <v>2960</v>
      </c>
      <c r="H135" s="299" t="s">
        <v>2961</v>
      </c>
      <c r="I135" s="302">
        <v>2184</v>
      </c>
      <c r="J135" s="303" t="s">
        <v>528</v>
      </c>
      <c r="K135" s="326"/>
    </row>
    <row r="136" spans="1:11" ht="12.5" x14ac:dyDescent="0.25">
      <c r="A136" s="295" t="s">
        <v>2514</v>
      </c>
      <c r="B136" s="300">
        <v>71240024</v>
      </c>
      <c r="C136" s="300" t="s">
        <v>3596</v>
      </c>
      <c r="D136" s="301" t="s">
        <v>3591</v>
      </c>
      <c r="E136" s="301"/>
      <c r="F136" s="299" t="s">
        <v>3597</v>
      </c>
      <c r="G136" s="300" t="s">
        <v>2517</v>
      </c>
      <c r="H136" s="299" t="s">
        <v>3598</v>
      </c>
      <c r="I136" s="302">
        <v>2834.21</v>
      </c>
      <c r="J136" s="303" t="s">
        <v>528</v>
      </c>
      <c r="K136" s="326"/>
    </row>
    <row r="137" spans="1:11" ht="12.5" x14ac:dyDescent="0.25">
      <c r="A137" s="295" t="s">
        <v>2514</v>
      </c>
      <c r="B137" s="300">
        <v>71240024</v>
      </c>
      <c r="C137" s="300" t="s">
        <v>3596</v>
      </c>
      <c r="D137" s="301" t="s">
        <v>3591</v>
      </c>
      <c r="E137" s="301"/>
      <c r="F137" s="299" t="s">
        <v>3597</v>
      </c>
      <c r="G137" s="300" t="s">
        <v>2517</v>
      </c>
      <c r="H137" s="299" t="s">
        <v>3598</v>
      </c>
      <c r="I137" s="302">
        <v>1511.56</v>
      </c>
      <c r="J137" s="303">
        <v>3</v>
      </c>
      <c r="K137" s="331"/>
    </row>
    <row r="138" spans="1:11" ht="20" x14ac:dyDescent="0.25">
      <c r="A138" s="295" t="s">
        <v>2514</v>
      </c>
      <c r="B138" s="300">
        <v>71240025</v>
      </c>
      <c r="C138" s="300" t="s">
        <v>4027</v>
      </c>
      <c r="D138" s="301" t="s">
        <v>4025</v>
      </c>
      <c r="E138" s="301"/>
      <c r="F138" s="299" t="s">
        <v>4028</v>
      </c>
      <c r="G138" s="300" t="s">
        <v>2517</v>
      </c>
      <c r="H138" s="299" t="s">
        <v>4029</v>
      </c>
      <c r="I138" s="302">
        <v>377.22</v>
      </c>
      <c r="J138" s="303" t="s">
        <v>528</v>
      </c>
      <c r="K138" s="326"/>
    </row>
    <row r="139" spans="1:11" ht="12.5" x14ac:dyDescent="0.25">
      <c r="A139" s="295" t="s">
        <v>2514</v>
      </c>
      <c r="B139" s="300">
        <v>71240026</v>
      </c>
      <c r="C139" s="300" t="s">
        <v>4030</v>
      </c>
      <c r="D139" s="301" t="s">
        <v>4025</v>
      </c>
      <c r="E139" s="301"/>
      <c r="F139" s="299" t="s">
        <v>4031</v>
      </c>
      <c r="G139" s="300" t="s">
        <v>3701</v>
      </c>
      <c r="H139" s="299" t="s">
        <v>3702</v>
      </c>
      <c r="I139" s="302">
        <v>300</v>
      </c>
      <c r="J139" s="303" t="s">
        <v>528</v>
      </c>
      <c r="K139" s="326"/>
    </row>
    <row r="140" spans="1:11" ht="20" x14ac:dyDescent="0.25">
      <c r="A140" s="295" t="s">
        <v>2514</v>
      </c>
      <c r="B140" s="300">
        <v>71240027</v>
      </c>
      <c r="C140" s="300" t="s">
        <v>2830</v>
      </c>
      <c r="D140" s="301" t="s">
        <v>3828</v>
      </c>
      <c r="E140" s="301"/>
      <c r="F140" s="299" t="s">
        <v>3829</v>
      </c>
      <c r="G140" s="300" t="s">
        <v>2517</v>
      </c>
      <c r="H140" s="299" t="s">
        <v>3830</v>
      </c>
      <c r="I140" s="302">
        <v>1820.38</v>
      </c>
      <c r="J140" s="303" t="s">
        <v>528</v>
      </c>
      <c r="K140" s="326"/>
    </row>
    <row r="141" spans="1:11" ht="20" x14ac:dyDescent="0.25">
      <c r="A141" s="295" t="s">
        <v>5582</v>
      </c>
      <c r="B141" s="304">
        <v>71240027</v>
      </c>
      <c r="C141" s="304" t="s">
        <v>2830</v>
      </c>
      <c r="D141" s="307" t="s">
        <v>3828</v>
      </c>
      <c r="E141" s="307"/>
      <c r="F141" s="295" t="s">
        <v>3829</v>
      </c>
      <c r="G141" s="295" t="s">
        <v>2517</v>
      </c>
      <c r="H141" s="295" t="s">
        <v>3830</v>
      </c>
      <c r="I141" s="297">
        <v>684.62</v>
      </c>
      <c r="J141" s="298">
        <v>10</v>
      </c>
      <c r="K141" s="326"/>
    </row>
    <row r="142" spans="1:11" ht="20" x14ac:dyDescent="0.25">
      <c r="A142" s="295" t="s">
        <v>2514</v>
      </c>
      <c r="B142" s="300">
        <v>71240028</v>
      </c>
      <c r="C142" s="300" t="s">
        <v>4718</v>
      </c>
      <c r="D142" s="301" t="s">
        <v>4025</v>
      </c>
      <c r="E142" s="301"/>
      <c r="F142" s="299" t="s">
        <v>4719</v>
      </c>
      <c r="G142" s="300" t="s">
        <v>4720</v>
      </c>
      <c r="H142" s="299" t="s">
        <v>4721</v>
      </c>
      <c r="I142" s="302">
        <v>240</v>
      </c>
      <c r="J142" s="303" t="s">
        <v>2897</v>
      </c>
      <c r="K142" s="326"/>
    </row>
    <row r="143" spans="1:11" ht="20" x14ac:dyDescent="0.25">
      <c r="A143" s="295" t="s">
        <v>2514</v>
      </c>
      <c r="B143" s="300">
        <v>71240029</v>
      </c>
      <c r="C143" s="300" t="s">
        <v>2647</v>
      </c>
      <c r="D143" s="301" t="s">
        <v>3724</v>
      </c>
      <c r="E143" s="301"/>
      <c r="F143" s="299" t="s">
        <v>4655</v>
      </c>
      <c r="G143" s="300" t="s">
        <v>4621</v>
      </c>
      <c r="H143" s="299" t="s">
        <v>4622</v>
      </c>
      <c r="I143" s="302">
        <v>1500</v>
      </c>
      <c r="J143" s="303" t="s">
        <v>2897</v>
      </c>
      <c r="K143" s="326"/>
    </row>
    <row r="144" spans="1:11" ht="12.5" x14ac:dyDescent="0.25">
      <c r="A144" s="295" t="s">
        <v>2514</v>
      </c>
      <c r="B144" s="300">
        <v>71240030</v>
      </c>
      <c r="C144" s="300" t="s">
        <v>3732</v>
      </c>
      <c r="D144" s="301" t="s">
        <v>3724</v>
      </c>
      <c r="E144" s="301"/>
      <c r="F144" s="299" t="s">
        <v>3733</v>
      </c>
      <c r="G144" s="300" t="s">
        <v>3619</v>
      </c>
      <c r="H144" s="299" t="s">
        <v>3620</v>
      </c>
      <c r="I144" s="302">
        <v>350</v>
      </c>
      <c r="J144" s="303" t="s">
        <v>528</v>
      </c>
      <c r="K144" s="326"/>
    </row>
    <row r="145" spans="1:11" ht="12.5" x14ac:dyDescent="0.25">
      <c r="A145" s="295" t="s">
        <v>2514</v>
      </c>
      <c r="B145" s="300">
        <v>71240031</v>
      </c>
      <c r="C145" s="300" t="s">
        <v>3734</v>
      </c>
      <c r="D145" s="301" t="s">
        <v>3724</v>
      </c>
      <c r="E145" s="301"/>
      <c r="F145" s="299" t="s">
        <v>3735</v>
      </c>
      <c r="G145" s="300" t="s">
        <v>3619</v>
      </c>
      <c r="H145" s="299" t="s">
        <v>3620</v>
      </c>
      <c r="I145" s="302">
        <v>200</v>
      </c>
      <c r="J145" s="303" t="s">
        <v>528</v>
      </c>
      <c r="K145" s="326"/>
    </row>
    <row r="146" spans="1:11" ht="12.5" x14ac:dyDescent="0.25">
      <c r="A146" s="295" t="s">
        <v>2514</v>
      </c>
      <c r="B146" s="300">
        <v>71240032</v>
      </c>
      <c r="C146" s="300" t="s">
        <v>3736</v>
      </c>
      <c r="D146" s="301" t="s">
        <v>3724</v>
      </c>
      <c r="E146" s="301"/>
      <c r="F146" s="299" t="s">
        <v>3737</v>
      </c>
      <c r="G146" s="300" t="s">
        <v>3619</v>
      </c>
      <c r="H146" s="299" t="s">
        <v>3620</v>
      </c>
      <c r="I146" s="302">
        <v>260</v>
      </c>
      <c r="J146" s="303" t="s">
        <v>528</v>
      </c>
      <c r="K146" s="326"/>
    </row>
    <row r="147" spans="1:11" ht="12.5" x14ac:dyDescent="0.25">
      <c r="A147" s="295" t="s">
        <v>2514</v>
      </c>
      <c r="B147" s="300">
        <v>71240033</v>
      </c>
      <c r="C147" s="300" t="s">
        <v>3790</v>
      </c>
      <c r="D147" s="301" t="s">
        <v>2881</v>
      </c>
      <c r="E147" s="301"/>
      <c r="F147" s="299" t="s">
        <v>3791</v>
      </c>
      <c r="G147" s="300" t="s">
        <v>3619</v>
      </c>
      <c r="H147" s="299" t="s">
        <v>3620</v>
      </c>
      <c r="I147" s="302">
        <v>260</v>
      </c>
      <c r="J147" s="303" t="s">
        <v>528</v>
      </c>
      <c r="K147" s="326"/>
    </row>
    <row r="148" spans="1:11" ht="12.5" x14ac:dyDescent="0.25">
      <c r="A148" s="295" t="s">
        <v>2514</v>
      </c>
      <c r="B148" s="300">
        <v>71240034</v>
      </c>
      <c r="C148" s="300" t="s">
        <v>2631</v>
      </c>
      <c r="D148" s="301" t="s">
        <v>3474</v>
      </c>
      <c r="E148" s="301"/>
      <c r="F148" s="299" t="s">
        <v>3475</v>
      </c>
      <c r="G148" s="300" t="s">
        <v>2853</v>
      </c>
      <c r="H148" s="299" t="s">
        <v>2854</v>
      </c>
      <c r="I148" s="302">
        <v>1055</v>
      </c>
      <c r="J148" s="303" t="s">
        <v>528</v>
      </c>
      <c r="K148" s="326"/>
    </row>
    <row r="149" spans="1:11" ht="12.5" x14ac:dyDescent="0.25">
      <c r="A149" s="295" t="s">
        <v>2514</v>
      </c>
      <c r="B149" s="300">
        <v>71240035</v>
      </c>
      <c r="C149" s="300" t="s">
        <v>3003</v>
      </c>
      <c r="D149" s="301" t="s">
        <v>3302</v>
      </c>
      <c r="E149" s="301"/>
      <c r="F149" s="299" t="s">
        <v>4432</v>
      </c>
      <c r="G149" s="300" t="s">
        <v>3486</v>
      </c>
      <c r="H149" s="299" t="s">
        <v>3487</v>
      </c>
      <c r="I149" s="302">
        <v>550</v>
      </c>
      <c r="J149" s="303" t="s">
        <v>528</v>
      </c>
      <c r="K149" s="326"/>
    </row>
    <row r="150" spans="1:11" ht="20" x14ac:dyDescent="0.25">
      <c r="A150" s="295" t="s">
        <v>2514</v>
      </c>
      <c r="B150" s="300">
        <v>71240036</v>
      </c>
      <c r="C150" s="300" t="s">
        <v>2796</v>
      </c>
      <c r="D150" s="301" t="s">
        <v>3302</v>
      </c>
      <c r="E150" s="301"/>
      <c r="F150" s="299" t="s">
        <v>3303</v>
      </c>
      <c r="G150" s="300" t="s">
        <v>2650</v>
      </c>
      <c r="H150" s="299" t="s">
        <v>2651</v>
      </c>
      <c r="I150" s="302">
        <v>2541.12</v>
      </c>
      <c r="J150" s="303" t="s">
        <v>2605</v>
      </c>
      <c r="K150" s="326"/>
    </row>
    <row r="151" spans="1:11" ht="12.5" x14ac:dyDescent="0.25">
      <c r="A151" s="295" t="s">
        <v>2514</v>
      </c>
      <c r="B151" s="300">
        <v>71240037</v>
      </c>
      <c r="C151" s="300" t="s">
        <v>3224</v>
      </c>
      <c r="D151" s="301" t="s">
        <v>3225</v>
      </c>
      <c r="E151" s="301"/>
      <c r="F151" s="299" t="s">
        <v>2964</v>
      </c>
      <c r="G151" s="300" t="s">
        <v>3226</v>
      </c>
      <c r="H151" s="299" t="s">
        <v>3227</v>
      </c>
      <c r="I151" s="302">
        <v>2045.3</v>
      </c>
      <c r="J151" s="303" t="s">
        <v>2605</v>
      </c>
      <c r="K151" s="326"/>
    </row>
    <row r="152" spans="1:11" ht="12.5" x14ac:dyDescent="0.25">
      <c r="A152" s="295" t="s">
        <v>2514</v>
      </c>
      <c r="B152" s="300">
        <v>71240038</v>
      </c>
      <c r="C152" s="300" t="s">
        <v>2669</v>
      </c>
      <c r="D152" s="301" t="s">
        <v>3302</v>
      </c>
      <c r="E152" s="301"/>
      <c r="F152" s="299" t="s">
        <v>4433</v>
      </c>
      <c r="G152" s="300" t="s">
        <v>3553</v>
      </c>
      <c r="H152" s="299" t="s">
        <v>3554</v>
      </c>
      <c r="I152" s="302">
        <v>350</v>
      </c>
      <c r="J152" s="303" t="s">
        <v>528</v>
      </c>
      <c r="K152" s="326"/>
    </row>
    <row r="153" spans="1:11" ht="12.5" x14ac:dyDescent="0.25">
      <c r="A153" s="295" t="s">
        <v>2514</v>
      </c>
      <c r="B153" s="300">
        <v>71240039</v>
      </c>
      <c r="C153" s="300" t="s">
        <v>4434</v>
      </c>
      <c r="D153" s="301" t="s">
        <v>3302</v>
      </c>
      <c r="E153" s="301"/>
      <c r="F153" s="299" t="s">
        <v>5346</v>
      </c>
      <c r="G153" s="300" t="s">
        <v>3676</v>
      </c>
      <c r="H153" s="299" t="s">
        <v>3677</v>
      </c>
      <c r="I153" s="302">
        <v>1.99</v>
      </c>
      <c r="J153" s="303" t="s">
        <v>528</v>
      </c>
      <c r="K153" s="326"/>
    </row>
    <row r="154" spans="1:11" ht="12.5" x14ac:dyDescent="0.25">
      <c r="A154" s="295" t="s">
        <v>2514</v>
      </c>
      <c r="B154" s="300">
        <v>71240040</v>
      </c>
      <c r="C154" s="300" t="s">
        <v>4435</v>
      </c>
      <c r="D154" s="301" t="s">
        <v>3302</v>
      </c>
      <c r="E154" s="301"/>
      <c r="F154" s="299" t="s">
        <v>4436</v>
      </c>
      <c r="G154" s="300" t="s">
        <v>3676</v>
      </c>
      <c r="H154" s="299" t="s">
        <v>3677</v>
      </c>
      <c r="I154" s="302">
        <v>20.91</v>
      </c>
      <c r="J154" s="303" t="s">
        <v>528</v>
      </c>
      <c r="K154" s="326"/>
    </row>
    <row r="155" spans="1:11" ht="20" x14ac:dyDescent="0.25">
      <c r="A155" s="295" t="s">
        <v>2514</v>
      </c>
      <c r="B155" s="300">
        <v>71240041</v>
      </c>
      <c r="C155" s="300" t="s">
        <v>3304</v>
      </c>
      <c r="D155" s="301" t="s">
        <v>3302</v>
      </c>
      <c r="E155" s="301"/>
      <c r="F155" s="299" t="s">
        <v>3305</v>
      </c>
      <c r="G155" s="300" t="s">
        <v>2607</v>
      </c>
      <c r="H155" s="299" t="s">
        <v>2608</v>
      </c>
      <c r="I155" s="302">
        <v>585</v>
      </c>
      <c r="J155" s="303" t="s">
        <v>2605</v>
      </c>
      <c r="K155" s="326"/>
    </row>
    <row r="156" spans="1:11" ht="12.5" x14ac:dyDescent="0.25">
      <c r="A156" s="295" t="s">
        <v>2514</v>
      </c>
      <c r="B156" s="300">
        <v>71240042</v>
      </c>
      <c r="C156" s="300" t="s">
        <v>3304</v>
      </c>
      <c r="D156" s="301" t="s">
        <v>3302</v>
      </c>
      <c r="E156" s="301"/>
      <c r="F156" s="299" t="s">
        <v>4437</v>
      </c>
      <c r="G156" s="300" t="s">
        <v>3465</v>
      </c>
      <c r="H156" s="299" t="s">
        <v>3466</v>
      </c>
      <c r="I156" s="302">
        <v>1931.4</v>
      </c>
      <c r="J156" s="303" t="s">
        <v>528</v>
      </c>
      <c r="K156" s="326"/>
    </row>
    <row r="157" spans="1:11" ht="12.5" x14ac:dyDescent="0.25">
      <c r="A157" s="295" t="s">
        <v>2514</v>
      </c>
      <c r="B157" s="300">
        <v>71240043</v>
      </c>
      <c r="C157" s="300" t="s">
        <v>3428</v>
      </c>
      <c r="D157" s="301" t="s">
        <v>3302</v>
      </c>
      <c r="E157" s="301"/>
      <c r="F157" s="299" t="s">
        <v>4438</v>
      </c>
      <c r="G157" s="300" t="s">
        <v>3465</v>
      </c>
      <c r="H157" s="299" t="s">
        <v>3466</v>
      </c>
      <c r="I157" s="302">
        <v>1866.4</v>
      </c>
      <c r="J157" s="303" t="s">
        <v>528</v>
      </c>
      <c r="K157" s="326"/>
    </row>
    <row r="158" spans="1:11" ht="12.5" x14ac:dyDescent="0.25">
      <c r="A158" s="295" t="s">
        <v>2514</v>
      </c>
      <c r="B158" s="300">
        <v>71240044</v>
      </c>
      <c r="C158" s="300" t="s">
        <v>2796</v>
      </c>
      <c r="D158" s="301" t="s">
        <v>3302</v>
      </c>
      <c r="E158" s="301"/>
      <c r="F158" s="299" t="s">
        <v>4439</v>
      </c>
      <c r="G158" s="300" t="s">
        <v>2517</v>
      </c>
      <c r="H158" s="299" t="s">
        <v>3482</v>
      </c>
      <c r="I158" s="302">
        <v>1520.83</v>
      </c>
      <c r="J158" s="303" t="s">
        <v>528</v>
      </c>
      <c r="K158" s="326"/>
    </row>
    <row r="159" spans="1:11" ht="12.5" x14ac:dyDescent="0.25">
      <c r="A159" s="295" t="s">
        <v>2514</v>
      </c>
      <c r="B159" s="300">
        <v>71240045</v>
      </c>
      <c r="C159" s="300" t="s">
        <v>3306</v>
      </c>
      <c r="D159" s="301" t="s">
        <v>3302</v>
      </c>
      <c r="E159" s="301"/>
      <c r="F159" s="299" t="s">
        <v>3068</v>
      </c>
      <c r="G159" s="300" t="s">
        <v>3307</v>
      </c>
      <c r="H159" s="299" t="s">
        <v>3308</v>
      </c>
      <c r="I159" s="302">
        <v>1928.5</v>
      </c>
      <c r="J159" s="303" t="s">
        <v>2605</v>
      </c>
      <c r="K159" s="326"/>
    </row>
    <row r="160" spans="1:11" ht="12.5" x14ac:dyDescent="0.25">
      <c r="A160" s="295" t="s">
        <v>2514</v>
      </c>
      <c r="B160" s="300">
        <v>71240046</v>
      </c>
      <c r="C160" s="300" t="s">
        <v>3309</v>
      </c>
      <c r="D160" s="301" t="s">
        <v>3302</v>
      </c>
      <c r="E160" s="301"/>
      <c r="F160" s="299" t="s">
        <v>3310</v>
      </c>
      <c r="G160" s="300" t="s">
        <v>2603</v>
      </c>
      <c r="H160" s="299" t="s">
        <v>2604</v>
      </c>
      <c r="I160" s="302">
        <v>433.5</v>
      </c>
      <c r="J160" s="303" t="s">
        <v>2605</v>
      </c>
      <c r="K160" s="326"/>
    </row>
    <row r="161" spans="1:11" ht="20" x14ac:dyDescent="0.25">
      <c r="A161" s="295" t="s">
        <v>2514</v>
      </c>
      <c r="B161" s="300">
        <v>71240047</v>
      </c>
      <c r="C161" s="300" t="s">
        <v>2796</v>
      </c>
      <c r="D161" s="301" t="s">
        <v>2797</v>
      </c>
      <c r="E161" s="301"/>
      <c r="F161" s="299" t="s">
        <v>2798</v>
      </c>
      <c r="G161" s="300" t="s">
        <v>2799</v>
      </c>
      <c r="H161" s="299" t="s">
        <v>2800</v>
      </c>
      <c r="I161" s="302">
        <v>3700</v>
      </c>
      <c r="J161" s="303" t="s">
        <v>2605</v>
      </c>
      <c r="K161" s="326"/>
    </row>
    <row r="162" spans="1:11" ht="12.5" x14ac:dyDescent="0.25">
      <c r="A162" s="295" t="s">
        <v>2514</v>
      </c>
      <c r="B162" s="300">
        <v>71240048</v>
      </c>
      <c r="C162" s="300" t="s">
        <v>4440</v>
      </c>
      <c r="D162" s="301" t="s">
        <v>3302</v>
      </c>
      <c r="E162" s="301"/>
      <c r="F162" s="299" t="s">
        <v>4441</v>
      </c>
      <c r="G162" s="300" t="s">
        <v>2673</v>
      </c>
      <c r="H162" s="299" t="s">
        <v>2674</v>
      </c>
      <c r="I162" s="302">
        <v>2016.54</v>
      </c>
      <c r="J162" s="303" t="s">
        <v>528</v>
      </c>
      <c r="K162" s="326"/>
    </row>
    <row r="163" spans="1:11" ht="20" x14ac:dyDescent="0.25">
      <c r="A163" s="295" t="s">
        <v>2514</v>
      </c>
      <c r="B163" s="300">
        <v>71240049</v>
      </c>
      <c r="C163" s="300" t="s">
        <v>3311</v>
      </c>
      <c r="D163" s="301" t="s">
        <v>3302</v>
      </c>
      <c r="E163" s="301"/>
      <c r="F163" s="299" t="s">
        <v>3312</v>
      </c>
      <c r="G163" s="300" t="s">
        <v>2617</v>
      </c>
      <c r="H163" s="299" t="s">
        <v>2618</v>
      </c>
      <c r="I163" s="302">
        <v>2100</v>
      </c>
      <c r="J163" s="303" t="s">
        <v>2605</v>
      </c>
      <c r="K163" s="326"/>
    </row>
    <row r="164" spans="1:11" ht="12.5" x14ac:dyDescent="0.25">
      <c r="A164" s="295" t="s">
        <v>2514</v>
      </c>
      <c r="B164" s="300">
        <v>71240050</v>
      </c>
      <c r="C164" s="300" t="s">
        <v>2662</v>
      </c>
      <c r="D164" s="301" t="s">
        <v>3302</v>
      </c>
      <c r="E164" s="301"/>
      <c r="F164" s="299" t="s">
        <v>4218</v>
      </c>
      <c r="G164" s="300" t="s">
        <v>3065</v>
      </c>
      <c r="H164" s="299" t="s">
        <v>3066</v>
      </c>
      <c r="I164" s="302">
        <v>1756.54</v>
      </c>
      <c r="J164" s="303" t="s">
        <v>528</v>
      </c>
      <c r="K164" s="326"/>
    </row>
    <row r="165" spans="1:11" ht="12.5" x14ac:dyDescent="0.25">
      <c r="A165" s="295" t="s">
        <v>2514</v>
      </c>
      <c r="B165" s="300">
        <v>71240051</v>
      </c>
      <c r="C165" s="300" t="s">
        <v>4858</v>
      </c>
      <c r="D165" s="301" t="s">
        <v>3302</v>
      </c>
      <c r="E165" s="301"/>
      <c r="F165" s="299" t="s">
        <v>4859</v>
      </c>
      <c r="G165" s="300" t="s">
        <v>4860</v>
      </c>
      <c r="H165" s="299" t="s">
        <v>4861</v>
      </c>
      <c r="I165" s="302">
        <v>181.8</v>
      </c>
      <c r="J165" s="303" t="s">
        <v>2897</v>
      </c>
      <c r="K165" s="326"/>
    </row>
    <row r="166" spans="1:11" ht="12.5" x14ac:dyDescent="0.25">
      <c r="A166" s="295" t="s">
        <v>2514</v>
      </c>
      <c r="B166" s="300">
        <v>71240052</v>
      </c>
      <c r="C166" s="300" t="s">
        <v>3313</v>
      </c>
      <c r="D166" s="301" t="s">
        <v>3302</v>
      </c>
      <c r="E166" s="301"/>
      <c r="F166" s="299" t="s">
        <v>2964</v>
      </c>
      <c r="G166" s="300" t="s">
        <v>3226</v>
      </c>
      <c r="H166" s="299" t="s">
        <v>3227</v>
      </c>
      <c r="I166" s="302">
        <v>159.6</v>
      </c>
      <c r="J166" s="303" t="s">
        <v>2605</v>
      </c>
      <c r="K166" s="326"/>
    </row>
    <row r="167" spans="1:11" ht="20" x14ac:dyDescent="0.25">
      <c r="A167" s="295" t="s">
        <v>2514</v>
      </c>
      <c r="B167" s="300">
        <v>71240054</v>
      </c>
      <c r="C167" s="300" t="s">
        <v>4442</v>
      </c>
      <c r="D167" s="301" t="s">
        <v>3302</v>
      </c>
      <c r="E167" s="301"/>
      <c r="F167" s="299" t="s">
        <v>4443</v>
      </c>
      <c r="G167" s="300" t="s">
        <v>2560</v>
      </c>
      <c r="H167" s="299" t="s">
        <v>2561</v>
      </c>
      <c r="I167" s="302">
        <v>2135.84</v>
      </c>
      <c r="J167" s="303" t="s">
        <v>528</v>
      </c>
      <c r="K167" s="326"/>
    </row>
    <row r="168" spans="1:11" ht="20" x14ac:dyDescent="0.25">
      <c r="A168" s="295" t="s">
        <v>2514</v>
      </c>
      <c r="B168" s="300">
        <v>71240054</v>
      </c>
      <c r="C168" s="300" t="s">
        <v>4442</v>
      </c>
      <c r="D168" s="301" t="s">
        <v>3302</v>
      </c>
      <c r="E168" s="301"/>
      <c r="F168" s="299" t="s">
        <v>4443</v>
      </c>
      <c r="G168" s="300" t="s">
        <v>2560</v>
      </c>
      <c r="H168" s="299" t="s">
        <v>2561</v>
      </c>
      <c r="I168" s="302">
        <v>305.12</v>
      </c>
      <c r="J168" s="303">
        <v>2</v>
      </c>
      <c r="K168" s="331"/>
    </row>
    <row r="169" spans="1:11" ht="12.5" x14ac:dyDescent="0.25">
      <c r="A169" s="295" t="s">
        <v>2514</v>
      </c>
      <c r="B169" s="300">
        <v>71240055</v>
      </c>
      <c r="C169" s="300" t="s">
        <v>4444</v>
      </c>
      <c r="D169" s="301" t="s">
        <v>3302</v>
      </c>
      <c r="E169" s="301"/>
      <c r="F169" s="299" t="s">
        <v>4445</v>
      </c>
      <c r="G169" s="300" t="s">
        <v>2560</v>
      </c>
      <c r="H169" s="299" t="s">
        <v>2561</v>
      </c>
      <c r="I169" s="302">
        <v>142.5</v>
      </c>
      <c r="J169" s="303" t="s">
        <v>528</v>
      </c>
      <c r="K169" s="326"/>
    </row>
    <row r="170" spans="1:11" ht="20" x14ac:dyDescent="0.25">
      <c r="A170" s="295" t="s">
        <v>2514</v>
      </c>
      <c r="B170" s="300">
        <v>71240056</v>
      </c>
      <c r="C170" s="300" t="s">
        <v>4446</v>
      </c>
      <c r="D170" s="301" t="s">
        <v>3302</v>
      </c>
      <c r="E170" s="301"/>
      <c r="F170" s="299" t="s">
        <v>4447</v>
      </c>
      <c r="G170" s="300" t="s">
        <v>2560</v>
      </c>
      <c r="H170" s="299" t="s">
        <v>2561</v>
      </c>
      <c r="I170" s="302">
        <v>2977.44</v>
      </c>
      <c r="J170" s="303" t="s">
        <v>528</v>
      </c>
      <c r="K170" s="326"/>
    </row>
    <row r="171" spans="1:11" ht="20" x14ac:dyDescent="0.25">
      <c r="A171" s="295" t="s">
        <v>2514</v>
      </c>
      <c r="B171" s="300">
        <v>71240056</v>
      </c>
      <c r="C171" s="300" t="s">
        <v>4446</v>
      </c>
      <c r="D171" s="301" t="s">
        <v>3302</v>
      </c>
      <c r="E171" s="301"/>
      <c r="F171" s="299" t="s">
        <v>4447</v>
      </c>
      <c r="G171" s="300" t="s">
        <v>2560</v>
      </c>
      <c r="H171" s="299" t="s">
        <v>2561</v>
      </c>
      <c r="I171" s="302">
        <v>344.16</v>
      </c>
      <c r="J171" s="303">
        <v>2</v>
      </c>
      <c r="K171" s="331"/>
    </row>
    <row r="172" spans="1:11" ht="12.5" x14ac:dyDescent="0.25">
      <c r="A172" s="295" t="s">
        <v>2514</v>
      </c>
      <c r="B172" s="300">
        <v>71240057</v>
      </c>
      <c r="C172" s="300" t="s">
        <v>4862</v>
      </c>
      <c r="D172" s="301" t="s">
        <v>3302</v>
      </c>
      <c r="E172" s="301"/>
      <c r="F172" s="299" t="s">
        <v>4863</v>
      </c>
      <c r="G172" s="300" t="s">
        <v>2517</v>
      </c>
      <c r="H172" s="299" t="s">
        <v>4864</v>
      </c>
      <c r="I172" s="302">
        <v>142.57</v>
      </c>
      <c r="J172" s="303" t="s">
        <v>2897</v>
      </c>
      <c r="K172" s="326"/>
    </row>
    <row r="173" spans="1:11" ht="12.5" x14ac:dyDescent="0.25">
      <c r="A173" s="295" t="s">
        <v>2514</v>
      </c>
      <c r="B173" s="300">
        <v>71240058</v>
      </c>
      <c r="C173" s="300" t="s">
        <v>2998</v>
      </c>
      <c r="D173" s="301" t="s">
        <v>4491</v>
      </c>
      <c r="E173" s="301"/>
      <c r="F173" s="299" t="s">
        <v>4876</v>
      </c>
      <c r="G173" s="300" t="s">
        <v>4610</v>
      </c>
      <c r="H173" s="299" t="s">
        <v>4611</v>
      </c>
      <c r="I173" s="302">
        <v>420</v>
      </c>
      <c r="J173" s="303" t="s">
        <v>2897</v>
      </c>
      <c r="K173" s="326"/>
    </row>
    <row r="174" spans="1:11" ht="20" x14ac:dyDescent="0.25">
      <c r="A174" s="295" t="s">
        <v>2514</v>
      </c>
      <c r="B174" s="300">
        <v>71240059</v>
      </c>
      <c r="C174" s="300" t="s">
        <v>3314</v>
      </c>
      <c r="D174" s="301" t="s">
        <v>3302</v>
      </c>
      <c r="E174" s="301"/>
      <c r="F174" s="299" t="s">
        <v>3315</v>
      </c>
      <c r="G174" s="300" t="s">
        <v>2617</v>
      </c>
      <c r="H174" s="299" t="s">
        <v>2618</v>
      </c>
      <c r="I174" s="302">
        <v>2100</v>
      </c>
      <c r="J174" s="303" t="s">
        <v>2605</v>
      </c>
      <c r="K174" s="326"/>
    </row>
    <row r="175" spans="1:11" ht="12.5" x14ac:dyDescent="0.25">
      <c r="A175" s="295" t="s">
        <v>2514</v>
      </c>
      <c r="B175" s="300">
        <v>71240060</v>
      </c>
      <c r="C175" s="300" t="s">
        <v>4448</v>
      </c>
      <c r="D175" s="301" t="s">
        <v>3302</v>
      </c>
      <c r="E175" s="301"/>
      <c r="F175" s="299" t="s">
        <v>4449</v>
      </c>
      <c r="G175" s="300" t="s">
        <v>3454</v>
      </c>
      <c r="H175" s="299" t="s">
        <v>3455</v>
      </c>
      <c r="I175" s="302">
        <v>1300</v>
      </c>
      <c r="J175" s="303" t="s">
        <v>528</v>
      </c>
      <c r="K175" s="326"/>
    </row>
    <row r="176" spans="1:11" ht="12.5" x14ac:dyDescent="0.25">
      <c r="A176" s="295" t="s">
        <v>2514</v>
      </c>
      <c r="B176" s="300">
        <v>71240061</v>
      </c>
      <c r="C176" s="300" t="s">
        <v>4490</v>
      </c>
      <c r="D176" s="301" t="s">
        <v>4491</v>
      </c>
      <c r="E176" s="301"/>
      <c r="F176" s="299" t="s">
        <v>3632</v>
      </c>
      <c r="G176" s="300" t="s">
        <v>2889</v>
      </c>
      <c r="H176" s="299" t="s">
        <v>2890</v>
      </c>
      <c r="I176" s="302">
        <v>4870</v>
      </c>
      <c r="J176" s="303" t="s">
        <v>528</v>
      </c>
      <c r="K176" s="326"/>
    </row>
    <row r="177" spans="1:11" ht="20" x14ac:dyDescent="0.25">
      <c r="A177" s="295" t="s">
        <v>2514</v>
      </c>
      <c r="B177" s="300">
        <v>71240062</v>
      </c>
      <c r="C177" s="300" t="s">
        <v>2971</v>
      </c>
      <c r="D177" s="301" t="s">
        <v>4491</v>
      </c>
      <c r="E177" s="301"/>
      <c r="F177" s="299" t="s">
        <v>4492</v>
      </c>
      <c r="G177" s="300" t="s">
        <v>3458</v>
      </c>
      <c r="H177" s="299" t="s">
        <v>3459</v>
      </c>
      <c r="I177" s="302">
        <v>216</v>
      </c>
      <c r="J177" s="303" t="s">
        <v>528</v>
      </c>
      <c r="K177" s="326"/>
    </row>
    <row r="178" spans="1:11" ht="20" x14ac:dyDescent="0.25">
      <c r="A178" s="295" t="s">
        <v>2514</v>
      </c>
      <c r="B178" s="300">
        <v>71240063</v>
      </c>
      <c r="C178" s="300" t="s">
        <v>3920</v>
      </c>
      <c r="D178" s="301" t="s">
        <v>4491</v>
      </c>
      <c r="E178" s="301"/>
      <c r="F178" s="299" t="s">
        <v>4493</v>
      </c>
      <c r="G178" s="300" t="s">
        <v>4077</v>
      </c>
      <c r="H178" s="299" t="s">
        <v>4078</v>
      </c>
      <c r="I178" s="302">
        <v>81.599999999999994</v>
      </c>
      <c r="J178" s="303" t="s">
        <v>528</v>
      </c>
      <c r="K178" s="326"/>
    </row>
    <row r="179" spans="1:11" ht="12.5" x14ac:dyDescent="0.25">
      <c r="A179" s="295" t="s">
        <v>2514</v>
      </c>
      <c r="B179" s="300">
        <v>71240064</v>
      </c>
      <c r="C179" s="300" t="s">
        <v>4534</v>
      </c>
      <c r="D179" s="301" t="s">
        <v>3387</v>
      </c>
      <c r="E179" s="301"/>
      <c r="F179" s="299" t="s">
        <v>4535</v>
      </c>
      <c r="G179" s="300" t="s">
        <v>2517</v>
      </c>
      <c r="H179" s="299" t="s">
        <v>4536</v>
      </c>
      <c r="I179" s="302">
        <v>16569.849999999999</v>
      </c>
      <c r="J179" s="303" t="s">
        <v>528</v>
      </c>
      <c r="K179" s="326"/>
    </row>
    <row r="180" spans="1:11" ht="12.5" x14ac:dyDescent="0.25">
      <c r="A180" s="295" t="s">
        <v>2514</v>
      </c>
      <c r="B180" s="300">
        <v>71240065</v>
      </c>
      <c r="C180" s="300" t="s">
        <v>2685</v>
      </c>
      <c r="D180" s="301" t="s">
        <v>2539</v>
      </c>
      <c r="E180" s="301"/>
      <c r="F180" s="299" t="s">
        <v>4819</v>
      </c>
      <c r="G180" s="300" t="s">
        <v>4700</v>
      </c>
      <c r="H180" s="299" t="s">
        <v>4701</v>
      </c>
      <c r="I180" s="302">
        <v>1200</v>
      </c>
      <c r="J180" s="303" t="s">
        <v>2897</v>
      </c>
      <c r="K180" s="326"/>
    </row>
    <row r="181" spans="1:11" ht="12.5" x14ac:dyDescent="0.25">
      <c r="A181" s="295" t="s">
        <v>2514</v>
      </c>
      <c r="B181" s="300">
        <v>71240066</v>
      </c>
      <c r="C181" s="300" t="s">
        <v>2812</v>
      </c>
      <c r="D181" s="301" t="s">
        <v>3387</v>
      </c>
      <c r="E181" s="301"/>
      <c r="F181" s="299" t="s">
        <v>3388</v>
      </c>
      <c r="G181" s="300" t="s">
        <v>2623</v>
      </c>
      <c r="H181" s="299" t="s">
        <v>2624</v>
      </c>
      <c r="I181" s="302">
        <v>2000</v>
      </c>
      <c r="J181" s="303" t="s">
        <v>2605</v>
      </c>
      <c r="K181" s="326"/>
    </row>
    <row r="182" spans="1:11" ht="20" x14ac:dyDescent="0.25">
      <c r="A182" s="295" t="s">
        <v>2514</v>
      </c>
      <c r="B182" s="300">
        <v>71240067</v>
      </c>
      <c r="C182" s="300" t="s">
        <v>3398</v>
      </c>
      <c r="D182" s="301" t="s">
        <v>3399</v>
      </c>
      <c r="E182" s="301"/>
      <c r="F182" s="299" t="s">
        <v>3400</v>
      </c>
      <c r="G182" s="300" t="s">
        <v>2617</v>
      </c>
      <c r="H182" s="299" t="s">
        <v>2618</v>
      </c>
      <c r="I182" s="302">
        <v>1639</v>
      </c>
      <c r="J182" s="303" t="s">
        <v>2605</v>
      </c>
      <c r="K182" s="326"/>
    </row>
    <row r="183" spans="1:11" ht="12.5" x14ac:dyDescent="0.25">
      <c r="A183" s="295" t="s">
        <v>2514</v>
      </c>
      <c r="B183" s="300">
        <v>71240068</v>
      </c>
      <c r="C183" s="300" t="s">
        <v>2891</v>
      </c>
      <c r="D183" s="301" t="s">
        <v>3399</v>
      </c>
      <c r="E183" s="301"/>
      <c r="F183" s="299" t="s">
        <v>4561</v>
      </c>
      <c r="G183" s="300" t="s">
        <v>2989</v>
      </c>
      <c r="H183" s="299" t="s">
        <v>2990</v>
      </c>
      <c r="I183" s="302">
        <v>2625.5</v>
      </c>
      <c r="J183" s="303" t="s">
        <v>528</v>
      </c>
      <c r="K183" s="326"/>
    </row>
    <row r="184" spans="1:11" ht="20" x14ac:dyDescent="0.25">
      <c r="A184" s="295" t="s">
        <v>2514</v>
      </c>
      <c r="B184" s="300">
        <v>71240069</v>
      </c>
      <c r="C184" s="300" t="s">
        <v>2757</v>
      </c>
      <c r="D184" s="301" t="s">
        <v>3399</v>
      </c>
      <c r="E184" s="301"/>
      <c r="F184" s="299" t="s">
        <v>3401</v>
      </c>
      <c r="G184" s="300" t="s">
        <v>2660</v>
      </c>
      <c r="H184" s="299" t="s">
        <v>2661</v>
      </c>
      <c r="I184" s="302">
        <v>1626.54</v>
      </c>
      <c r="J184" s="303" t="s">
        <v>2605</v>
      </c>
      <c r="K184" s="326"/>
    </row>
    <row r="185" spans="1:11" ht="12.5" x14ac:dyDescent="0.25">
      <c r="A185" s="295" t="s">
        <v>2514</v>
      </c>
      <c r="B185" s="300">
        <v>71240070</v>
      </c>
      <c r="C185" s="300" t="s">
        <v>2757</v>
      </c>
      <c r="D185" s="301" t="s">
        <v>3399</v>
      </c>
      <c r="E185" s="301"/>
      <c r="F185" s="299" t="s">
        <v>3402</v>
      </c>
      <c r="G185" s="300" t="s">
        <v>2653</v>
      </c>
      <c r="H185" s="299" t="s">
        <v>2654</v>
      </c>
      <c r="I185" s="302">
        <v>903.5</v>
      </c>
      <c r="J185" s="303" t="s">
        <v>2605</v>
      </c>
      <c r="K185" s="326"/>
    </row>
    <row r="186" spans="1:11" ht="20" x14ac:dyDescent="0.25">
      <c r="A186" s="295" t="s">
        <v>2514</v>
      </c>
      <c r="B186" s="300">
        <v>71240071</v>
      </c>
      <c r="C186" s="300" t="s">
        <v>2812</v>
      </c>
      <c r="D186" s="301" t="s">
        <v>3399</v>
      </c>
      <c r="E186" s="301"/>
      <c r="F186" s="299" t="s">
        <v>3403</v>
      </c>
      <c r="G186" s="300" t="s">
        <v>2657</v>
      </c>
      <c r="H186" s="299" t="s">
        <v>2658</v>
      </c>
      <c r="I186" s="302">
        <v>1196</v>
      </c>
      <c r="J186" s="303" t="s">
        <v>2605</v>
      </c>
      <c r="K186" s="326"/>
    </row>
    <row r="187" spans="1:11" ht="12.5" x14ac:dyDescent="0.25">
      <c r="A187" s="295" t="s">
        <v>2514</v>
      </c>
      <c r="B187" s="300">
        <v>71240072</v>
      </c>
      <c r="C187" s="300" t="s">
        <v>2664</v>
      </c>
      <c r="D187" s="301" t="s">
        <v>3387</v>
      </c>
      <c r="E187" s="301"/>
      <c r="F187" s="299" t="s">
        <v>4449</v>
      </c>
      <c r="G187" s="300" t="s">
        <v>3535</v>
      </c>
      <c r="H187" s="299" t="s">
        <v>3536</v>
      </c>
      <c r="I187" s="302">
        <v>1526.54</v>
      </c>
      <c r="J187" s="303" t="s">
        <v>528</v>
      </c>
      <c r="K187" s="326"/>
    </row>
    <row r="188" spans="1:11" ht="20" x14ac:dyDescent="0.25">
      <c r="A188" s="295" t="s">
        <v>2514</v>
      </c>
      <c r="B188" s="300">
        <v>71240073</v>
      </c>
      <c r="C188" s="300" t="s">
        <v>2664</v>
      </c>
      <c r="D188" s="301" t="s">
        <v>4491</v>
      </c>
      <c r="E188" s="301"/>
      <c r="F188" s="299" t="s">
        <v>4494</v>
      </c>
      <c r="G188" s="300" t="s">
        <v>3987</v>
      </c>
      <c r="H188" s="299" t="s">
        <v>3988</v>
      </c>
      <c r="I188" s="302">
        <v>2100</v>
      </c>
      <c r="J188" s="303" t="s">
        <v>528</v>
      </c>
      <c r="K188" s="326"/>
    </row>
    <row r="189" spans="1:11" ht="20" x14ac:dyDescent="0.25">
      <c r="A189" s="295" t="s">
        <v>2514</v>
      </c>
      <c r="B189" s="300">
        <v>71240074</v>
      </c>
      <c r="C189" s="300" t="s">
        <v>4440</v>
      </c>
      <c r="D189" s="301" t="s">
        <v>3399</v>
      </c>
      <c r="E189" s="301"/>
      <c r="F189" s="299" t="s">
        <v>4562</v>
      </c>
      <c r="G189" s="300" t="s">
        <v>3610</v>
      </c>
      <c r="H189" s="299" t="s">
        <v>3611</v>
      </c>
      <c r="I189" s="302">
        <v>5700</v>
      </c>
      <c r="J189" s="303" t="s">
        <v>528</v>
      </c>
      <c r="K189" s="326"/>
    </row>
    <row r="190" spans="1:11" ht="12.5" x14ac:dyDescent="0.25">
      <c r="A190" s="295" t="s">
        <v>2514</v>
      </c>
      <c r="B190" s="300">
        <v>71240075</v>
      </c>
      <c r="C190" s="300" t="s">
        <v>4495</v>
      </c>
      <c r="D190" s="301" t="s">
        <v>4491</v>
      </c>
      <c r="E190" s="301"/>
      <c r="F190" s="299" t="s">
        <v>4496</v>
      </c>
      <c r="G190" s="300" t="s">
        <v>3636</v>
      </c>
      <c r="H190" s="299" t="s">
        <v>3637</v>
      </c>
      <c r="I190" s="302">
        <v>212.5</v>
      </c>
      <c r="J190" s="303" t="s">
        <v>528</v>
      </c>
      <c r="K190" s="326"/>
    </row>
    <row r="191" spans="1:11" ht="12.5" x14ac:dyDescent="0.25">
      <c r="A191" s="295" t="s">
        <v>2514</v>
      </c>
      <c r="B191" s="300">
        <v>71240076</v>
      </c>
      <c r="C191" s="300" t="s">
        <v>4563</v>
      </c>
      <c r="D191" s="301" t="s">
        <v>3399</v>
      </c>
      <c r="E191" s="301"/>
      <c r="F191" s="299" t="s">
        <v>4564</v>
      </c>
      <c r="G191" s="300" t="s">
        <v>2603</v>
      </c>
      <c r="H191" s="299" t="s">
        <v>2604</v>
      </c>
      <c r="I191" s="302">
        <v>2014.7</v>
      </c>
      <c r="J191" s="303" t="s">
        <v>528</v>
      </c>
      <c r="K191" s="326"/>
    </row>
    <row r="192" spans="1:11" ht="12.5" x14ac:dyDescent="0.25">
      <c r="A192" s="295" t="s">
        <v>2514</v>
      </c>
      <c r="B192" s="300">
        <v>71240077</v>
      </c>
      <c r="C192" s="300" t="s">
        <v>4277</v>
      </c>
      <c r="D192" s="301" t="s">
        <v>3399</v>
      </c>
      <c r="E192" s="301"/>
      <c r="F192" s="299" t="s">
        <v>4895</v>
      </c>
      <c r="G192" s="300" t="s">
        <v>2989</v>
      </c>
      <c r="H192" s="299" t="s">
        <v>2990</v>
      </c>
      <c r="I192" s="302">
        <v>115.3</v>
      </c>
      <c r="J192" s="303" t="s">
        <v>2897</v>
      </c>
      <c r="K192" s="326"/>
    </row>
    <row r="193" spans="1:11" ht="12.5" x14ac:dyDescent="0.25">
      <c r="A193" s="295" t="s">
        <v>2514</v>
      </c>
      <c r="B193" s="300">
        <v>71240078</v>
      </c>
      <c r="C193" s="300" t="s">
        <v>3627</v>
      </c>
      <c r="D193" s="301" t="s">
        <v>2753</v>
      </c>
      <c r="E193" s="301"/>
      <c r="F193" s="299" t="s">
        <v>3628</v>
      </c>
      <c r="G193" s="300" t="s">
        <v>3307</v>
      </c>
      <c r="H193" s="299" t="s">
        <v>3308</v>
      </c>
      <c r="I193" s="302">
        <v>2391.3200000000002</v>
      </c>
      <c r="J193" s="303" t="s">
        <v>528</v>
      </c>
      <c r="K193" s="326"/>
    </row>
    <row r="194" spans="1:11" ht="20" x14ac:dyDescent="0.25">
      <c r="A194" s="295" t="s">
        <v>2514</v>
      </c>
      <c r="B194" s="300">
        <v>71240079</v>
      </c>
      <c r="C194" s="300" t="s">
        <v>2752</v>
      </c>
      <c r="D194" s="301" t="s">
        <v>2753</v>
      </c>
      <c r="E194" s="301"/>
      <c r="F194" s="299" t="s">
        <v>2754</v>
      </c>
      <c r="G194" s="300" t="s">
        <v>2755</v>
      </c>
      <c r="H194" s="299" t="s">
        <v>2756</v>
      </c>
      <c r="I194" s="302">
        <v>2220</v>
      </c>
      <c r="J194" s="303" t="s">
        <v>2605</v>
      </c>
      <c r="K194" s="326"/>
    </row>
    <row r="195" spans="1:11" ht="12.5" x14ac:dyDescent="0.25">
      <c r="A195" s="295" t="s">
        <v>2514</v>
      </c>
      <c r="B195" s="300">
        <v>71240080</v>
      </c>
      <c r="C195" s="300" t="s">
        <v>2757</v>
      </c>
      <c r="D195" s="301" t="s">
        <v>2753</v>
      </c>
      <c r="E195" s="301"/>
      <c r="F195" s="299" t="s">
        <v>2758</v>
      </c>
      <c r="G195" s="300" t="s">
        <v>2687</v>
      </c>
      <c r="H195" s="299" t="s">
        <v>2688</v>
      </c>
      <c r="I195" s="302">
        <v>300</v>
      </c>
      <c r="J195" s="303" t="s">
        <v>2605</v>
      </c>
      <c r="K195" s="326"/>
    </row>
    <row r="196" spans="1:11" ht="20" x14ac:dyDescent="0.25">
      <c r="A196" s="295" t="s">
        <v>5576</v>
      </c>
      <c r="B196" s="304">
        <v>71240081</v>
      </c>
      <c r="C196" s="304" t="s">
        <v>3629</v>
      </c>
      <c r="D196" s="307" t="s">
        <v>2753</v>
      </c>
      <c r="E196" s="307"/>
      <c r="F196" s="295" t="s">
        <v>3630</v>
      </c>
      <c r="G196" s="295" t="s">
        <v>2560</v>
      </c>
      <c r="H196" s="295" t="s">
        <v>2561</v>
      </c>
      <c r="I196" s="297">
        <v>381.67</v>
      </c>
      <c r="J196" s="298">
        <v>10</v>
      </c>
      <c r="K196" s="326"/>
    </row>
    <row r="197" spans="1:11" ht="20" x14ac:dyDescent="0.25">
      <c r="A197" s="295" t="s">
        <v>2514</v>
      </c>
      <c r="B197" s="300">
        <v>71240082</v>
      </c>
      <c r="C197" s="300" t="s">
        <v>4537</v>
      </c>
      <c r="D197" s="301" t="s">
        <v>3387</v>
      </c>
      <c r="E197" s="301"/>
      <c r="F197" s="299" t="s">
        <v>3630</v>
      </c>
      <c r="G197" s="300" t="s">
        <v>2517</v>
      </c>
      <c r="H197" s="299" t="s">
        <v>2541</v>
      </c>
      <c r="I197" s="302">
        <v>777.78</v>
      </c>
      <c r="J197" s="303" t="s">
        <v>528</v>
      </c>
      <c r="K197" s="326"/>
    </row>
    <row r="198" spans="1:11" ht="20" x14ac:dyDescent="0.25">
      <c r="A198" s="295" t="s">
        <v>5577</v>
      </c>
      <c r="B198" s="304">
        <v>71240083</v>
      </c>
      <c r="C198" s="304" t="s">
        <v>4992</v>
      </c>
      <c r="D198" s="307" t="s">
        <v>3387</v>
      </c>
      <c r="E198" s="307"/>
      <c r="F198" s="295" t="s">
        <v>4993</v>
      </c>
      <c r="G198" s="295" t="s">
        <v>2517</v>
      </c>
      <c r="H198" s="295" t="s">
        <v>2541</v>
      </c>
      <c r="I198" s="297">
        <v>1016.78</v>
      </c>
      <c r="J198" s="298">
        <v>10</v>
      </c>
      <c r="K198" s="326"/>
    </row>
    <row r="199" spans="1:11" ht="20" x14ac:dyDescent="0.25">
      <c r="A199" s="295" t="s">
        <v>5580</v>
      </c>
      <c r="B199" s="304">
        <v>71240084</v>
      </c>
      <c r="C199" s="304" t="s">
        <v>4963</v>
      </c>
      <c r="D199" s="307" t="s">
        <v>3387</v>
      </c>
      <c r="E199" s="307"/>
      <c r="F199" s="295" t="s">
        <v>3630</v>
      </c>
      <c r="G199" s="295" t="s">
        <v>2517</v>
      </c>
      <c r="H199" s="295" t="s">
        <v>2541</v>
      </c>
      <c r="I199" s="297">
        <v>1155.48</v>
      </c>
      <c r="J199" s="298">
        <v>10</v>
      </c>
      <c r="K199" s="326"/>
    </row>
    <row r="200" spans="1:11" ht="20" x14ac:dyDescent="0.25">
      <c r="A200" s="295" t="s">
        <v>2514</v>
      </c>
      <c r="B200" s="300">
        <v>71240085</v>
      </c>
      <c r="C200" s="300" t="s">
        <v>2759</v>
      </c>
      <c r="D200" s="301" t="s">
        <v>2753</v>
      </c>
      <c r="E200" s="301"/>
      <c r="F200" s="299" t="s">
        <v>2760</v>
      </c>
      <c r="G200" s="300" t="s">
        <v>2617</v>
      </c>
      <c r="H200" s="299" t="s">
        <v>2618</v>
      </c>
      <c r="I200" s="302">
        <v>2100</v>
      </c>
      <c r="J200" s="303" t="s">
        <v>2605</v>
      </c>
      <c r="K200" s="326"/>
    </row>
    <row r="201" spans="1:11" ht="12.5" x14ac:dyDescent="0.25">
      <c r="A201" s="295" t="s">
        <v>2514</v>
      </c>
      <c r="B201" s="300">
        <v>71240086</v>
      </c>
      <c r="C201" s="300" t="s">
        <v>2761</v>
      </c>
      <c r="D201" s="301" t="s">
        <v>2753</v>
      </c>
      <c r="E201" s="301"/>
      <c r="F201" s="299" t="s">
        <v>2762</v>
      </c>
      <c r="G201" s="300" t="s">
        <v>2763</v>
      </c>
      <c r="H201" s="299" t="s">
        <v>2764</v>
      </c>
      <c r="I201" s="302">
        <v>1700</v>
      </c>
      <c r="J201" s="303" t="s">
        <v>2605</v>
      </c>
      <c r="K201" s="326"/>
    </row>
    <row r="202" spans="1:11" ht="12.5" x14ac:dyDescent="0.25">
      <c r="A202" s="295" t="s">
        <v>2514</v>
      </c>
      <c r="B202" s="300">
        <v>71240087</v>
      </c>
      <c r="C202" s="300" t="s">
        <v>3631</v>
      </c>
      <c r="D202" s="301" t="s">
        <v>2753</v>
      </c>
      <c r="E202" s="301"/>
      <c r="F202" s="299" t="s">
        <v>3632</v>
      </c>
      <c r="G202" s="300" t="s">
        <v>3226</v>
      </c>
      <c r="H202" s="299" t="s">
        <v>3227</v>
      </c>
      <c r="I202" s="302">
        <v>602.6</v>
      </c>
      <c r="J202" s="303" t="s">
        <v>528</v>
      </c>
      <c r="K202" s="326"/>
    </row>
    <row r="203" spans="1:11" ht="12.5" x14ac:dyDescent="0.25">
      <c r="A203" s="295" t="s">
        <v>2514</v>
      </c>
      <c r="B203" s="300">
        <v>71240088</v>
      </c>
      <c r="C203" s="300" t="s">
        <v>2765</v>
      </c>
      <c r="D203" s="301" t="s">
        <v>2753</v>
      </c>
      <c r="E203" s="301"/>
      <c r="F203" s="299" t="s">
        <v>2766</v>
      </c>
      <c r="G203" s="300" t="s">
        <v>2767</v>
      </c>
      <c r="H203" s="299" t="s">
        <v>2768</v>
      </c>
      <c r="I203" s="302">
        <v>2300</v>
      </c>
      <c r="J203" s="303" t="s">
        <v>2605</v>
      </c>
      <c r="K203" s="326"/>
    </row>
    <row r="204" spans="1:11" ht="12.5" x14ac:dyDescent="0.25">
      <c r="A204" s="295" t="s">
        <v>2514</v>
      </c>
      <c r="B204" s="300">
        <v>71240089</v>
      </c>
      <c r="C204" s="300" t="s">
        <v>3697</v>
      </c>
      <c r="D204" s="301" t="s">
        <v>3698</v>
      </c>
      <c r="E204" s="301"/>
      <c r="F204" s="299" t="s">
        <v>3699</v>
      </c>
      <c r="G204" s="300" t="s">
        <v>3226</v>
      </c>
      <c r="H204" s="299" t="s">
        <v>3227</v>
      </c>
      <c r="I204" s="302">
        <v>2322</v>
      </c>
      <c r="J204" s="303" t="s">
        <v>528</v>
      </c>
      <c r="K204" s="326"/>
    </row>
    <row r="205" spans="1:11" ht="20" x14ac:dyDescent="0.25">
      <c r="A205" s="295" t="s">
        <v>2514</v>
      </c>
      <c r="B205" s="300">
        <v>71240090</v>
      </c>
      <c r="C205" s="300" t="s">
        <v>2801</v>
      </c>
      <c r="D205" s="301" t="s">
        <v>2797</v>
      </c>
      <c r="E205" s="301"/>
      <c r="F205" s="299" t="s">
        <v>2802</v>
      </c>
      <c r="G205" s="300" t="s">
        <v>2683</v>
      </c>
      <c r="H205" s="299" t="s">
        <v>2684</v>
      </c>
      <c r="I205" s="302">
        <v>1666</v>
      </c>
      <c r="J205" s="303" t="s">
        <v>2605</v>
      </c>
      <c r="K205" s="326"/>
    </row>
    <row r="206" spans="1:11" ht="12.5" x14ac:dyDescent="0.25">
      <c r="A206" s="295" t="s">
        <v>2514</v>
      </c>
      <c r="B206" s="300">
        <v>71240091</v>
      </c>
      <c r="C206" s="300" t="s">
        <v>528</v>
      </c>
      <c r="D206" s="301" t="s">
        <v>2895</v>
      </c>
      <c r="E206" s="301"/>
      <c r="F206" s="299" t="s">
        <v>2896</v>
      </c>
      <c r="G206" s="300" t="s">
        <v>2735</v>
      </c>
      <c r="H206" s="299" t="s">
        <v>2736</v>
      </c>
      <c r="I206" s="302">
        <v>855.8</v>
      </c>
      <c r="J206" s="303" t="s">
        <v>2605</v>
      </c>
      <c r="K206" s="326"/>
    </row>
    <row r="207" spans="1:11" ht="12.5" x14ac:dyDescent="0.25">
      <c r="A207" s="295" t="s">
        <v>2514</v>
      </c>
      <c r="B207" s="300">
        <v>71240092</v>
      </c>
      <c r="C207" s="300" t="s">
        <v>2897</v>
      </c>
      <c r="D207" s="301" t="s">
        <v>2895</v>
      </c>
      <c r="E207" s="301"/>
      <c r="F207" s="299" t="s">
        <v>2898</v>
      </c>
      <c r="G207" s="300" t="s">
        <v>2735</v>
      </c>
      <c r="H207" s="299" t="s">
        <v>2736</v>
      </c>
      <c r="I207" s="302">
        <v>280</v>
      </c>
      <c r="J207" s="303" t="s">
        <v>2605</v>
      </c>
      <c r="K207" s="326"/>
    </row>
    <row r="208" spans="1:11" ht="20" x14ac:dyDescent="0.25">
      <c r="A208" s="295" t="s">
        <v>2514</v>
      </c>
      <c r="B208" s="300">
        <v>71240093</v>
      </c>
      <c r="C208" s="300" t="s">
        <v>2899</v>
      </c>
      <c r="D208" s="301" t="s">
        <v>2895</v>
      </c>
      <c r="E208" s="301"/>
      <c r="F208" s="299" t="s">
        <v>2900</v>
      </c>
      <c r="G208" s="300" t="s">
        <v>2735</v>
      </c>
      <c r="H208" s="299" t="s">
        <v>2736</v>
      </c>
      <c r="I208" s="302">
        <v>1406.35</v>
      </c>
      <c r="J208" s="303" t="s">
        <v>2605</v>
      </c>
      <c r="K208" s="326"/>
    </row>
    <row r="209" spans="1:11" ht="20" x14ac:dyDescent="0.25">
      <c r="A209" s="295" t="s">
        <v>2514</v>
      </c>
      <c r="B209" s="300">
        <v>71240094</v>
      </c>
      <c r="C209" s="300" t="s">
        <v>2965</v>
      </c>
      <c r="D209" s="301" t="s">
        <v>2966</v>
      </c>
      <c r="E209" s="301"/>
      <c r="F209" s="299" t="s">
        <v>2967</v>
      </c>
      <c r="G209" s="300" t="s">
        <v>2617</v>
      </c>
      <c r="H209" s="299" t="s">
        <v>2618</v>
      </c>
      <c r="I209" s="302">
        <v>2100</v>
      </c>
      <c r="J209" s="303" t="s">
        <v>2605</v>
      </c>
      <c r="K209" s="326"/>
    </row>
    <row r="210" spans="1:11" ht="20" x14ac:dyDescent="0.25">
      <c r="A210" s="295" t="s">
        <v>2514</v>
      </c>
      <c r="B210" s="300">
        <v>71240095</v>
      </c>
      <c r="C210" s="300" t="s">
        <v>3764</v>
      </c>
      <c r="D210" s="301" t="s">
        <v>3765</v>
      </c>
      <c r="E210" s="301"/>
      <c r="F210" s="299" t="s">
        <v>3766</v>
      </c>
      <c r="G210" s="300" t="s">
        <v>3767</v>
      </c>
      <c r="H210" s="299" t="s">
        <v>3768</v>
      </c>
      <c r="I210" s="302">
        <v>308.64</v>
      </c>
      <c r="J210" s="303" t="s">
        <v>528</v>
      </c>
      <c r="K210" s="326"/>
    </row>
    <row r="211" spans="1:11" ht="20" x14ac:dyDescent="0.25">
      <c r="A211" s="295" t="s">
        <v>2514</v>
      </c>
      <c r="B211" s="300">
        <v>71240096</v>
      </c>
      <c r="C211" s="300" t="s">
        <v>3970</v>
      </c>
      <c r="D211" s="301" t="s">
        <v>2591</v>
      </c>
      <c r="E211" s="301"/>
      <c r="F211" s="299" t="s">
        <v>3971</v>
      </c>
      <c r="G211" s="300" t="s">
        <v>2517</v>
      </c>
      <c r="H211" s="299" t="s">
        <v>3972</v>
      </c>
      <c r="I211" s="302">
        <v>151.63</v>
      </c>
      <c r="J211" s="303" t="s">
        <v>528</v>
      </c>
      <c r="K211" s="326"/>
    </row>
    <row r="212" spans="1:11" ht="20" x14ac:dyDescent="0.25">
      <c r="A212" s="295" t="s">
        <v>5581</v>
      </c>
      <c r="B212" s="304">
        <v>71240096</v>
      </c>
      <c r="C212" s="304" t="s">
        <v>3970</v>
      </c>
      <c r="D212" s="307" t="s">
        <v>2591</v>
      </c>
      <c r="E212" s="307"/>
      <c r="F212" s="295" t="s">
        <v>3971</v>
      </c>
      <c r="G212" s="295" t="s">
        <v>2517</v>
      </c>
      <c r="H212" s="295" t="s">
        <v>3972</v>
      </c>
      <c r="I212" s="297">
        <v>213.23</v>
      </c>
      <c r="J212" s="298">
        <v>10</v>
      </c>
      <c r="K212" s="326"/>
    </row>
    <row r="213" spans="1:11" ht="20" x14ac:dyDescent="0.25">
      <c r="A213" s="295" t="s">
        <v>5580</v>
      </c>
      <c r="B213" s="304">
        <v>71240096</v>
      </c>
      <c r="C213" s="304" t="s">
        <v>3970</v>
      </c>
      <c r="D213" s="307" t="s">
        <v>2591</v>
      </c>
      <c r="E213" s="307"/>
      <c r="F213" s="295" t="s">
        <v>3971</v>
      </c>
      <c r="G213" s="295" t="s">
        <v>2517</v>
      </c>
      <c r="H213" s="295" t="s">
        <v>3972</v>
      </c>
      <c r="I213" s="297">
        <v>274.83</v>
      </c>
      <c r="J213" s="298">
        <v>10</v>
      </c>
      <c r="K213" s="326"/>
    </row>
    <row r="214" spans="1:11" ht="20" x14ac:dyDescent="0.25">
      <c r="A214" s="295" t="s">
        <v>5576</v>
      </c>
      <c r="B214" s="304">
        <v>71240096</v>
      </c>
      <c r="C214" s="304" t="s">
        <v>3970</v>
      </c>
      <c r="D214" s="307" t="s">
        <v>2591</v>
      </c>
      <c r="E214" s="307"/>
      <c r="F214" s="295" t="s">
        <v>3971</v>
      </c>
      <c r="G214" s="295" t="s">
        <v>2517</v>
      </c>
      <c r="H214" s="295" t="s">
        <v>3972</v>
      </c>
      <c r="I214" s="297">
        <v>364.86</v>
      </c>
      <c r="J214" s="298">
        <v>10</v>
      </c>
      <c r="K214" s="326"/>
    </row>
    <row r="215" spans="1:11" ht="12.5" x14ac:dyDescent="0.25">
      <c r="A215" s="295" t="s">
        <v>2514</v>
      </c>
      <c r="B215" s="300">
        <v>71240097</v>
      </c>
      <c r="C215" s="300" t="s">
        <v>3973</v>
      </c>
      <c r="D215" s="301" t="s">
        <v>2591</v>
      </c>
      <c r="E215" s="301"/>
      <c r="F215" s="299" t="s">
        <v>3974</v>
      </c>
      <c r="G215" s="300" t="s">
        <v>2560</v>
      </c>
      <c r="H215" s="299" t="s">
        <v>2561</v>
      </c>
      <c r="I215" s="302">
        <v>319.5</v>
      </c>
      <c r="J215" s="303" t="s">
        <v>528</v>
      </c>
      <c r="K215" s="326"/>
    </row>
    <row r="216" spans="1:11" ht="12.5" x14ac:dyDescent="0.25">
      <c r="A216" s="295" t="s">
        <v>2514</v>
      </c>
      <c r="B216" s="300">
        <v>71240098</v>
      </c>
      <c r="C216" s="300" t="s">
        <v>3975</v>
      </c>
      <c r="D216" s="301" t="s">
        <v>2591</v>
      </c>
      <c r="E216" s="301"/>
      <c r="F216" s="299" t="s">
        <v>3976</v>
      </c>
      <c r="G216" s="300" t="s">
        <v>2560</v>
      </c>
      <c r="H216" s="299" t="s">
        <v>2561</v>
      </c>
      <c r="I216" s="302">
        <v>319.5</v>
      </c>
      <c r="J216" s="303" t="s">
        <v>528</v>
      </c>
      <c r="K216" s="326"/>
    </row>
    <row r="217" spans="1:11" ht="12.5" x14ac:dyDescent="0.25">
      <c r="A217" s="295" t="s">
        <v>2514</v>
      </c>
      <c r="B217" s="300">
        <v>71240099</v>
      </c>
      <c r="C217" s="300" t="s">
        <v>3977</v>
      </c>
      <c r="D217" s="301" t="s">
        <v>2591</v>
      </c>
      <c r="E217" s="301"/>
      <c r="F217" s="299" t="s">
        <v>3978</v>
      </c>
      <c r="G217" s="300" t="s">
        <v>2560</v>
      </c>
      <c r="H217" s="299" t="s">
        <v>2561</v>
      </c>
      <c r="I217" s="302">
        <v>958.5</v>
      </c>
      <c r="J217" s="303" t="s">
        <v>528</v>
      </c>
      <c r="K217" s="326"/>
    </row>
    <row r="218" spans="1:11" ht="20" x14ac:dyDescent="0.25">
      <c r="A218" s="295" t="s">
        <v>2514</v>
      </c>
      <c r="B218" s="300">
        <v>71240100</v>
      </c>
      <c r="C218" s="300" t="s">
        <v>2826</v>
      </c>
      <c r="D218" s="301" t="s">
        <v>2591</v>
      </c>
      <c r="E218" s="301"/>
      <c r="F218" s="299" t="s">
        <v>3979</v>
      </c>
      <c r="G218" s="300" t="s">
        <v>2517</v>
      </c>
      <c r="H218" s="299" t="s">
        <v>3980</v>
      </c>
      <c r="I218" s="302">
        <v>4920</v>
      </c>
      <c r="J218" s="303" t="s">
        <v>528</v>
      </c>
      <c r="K218" s="326"/>
    </row>
    <row r="219" spans="1:11" ht="20" x14ac:dyDescent="0.25">
      <c r="A219" s="295" t="s">
        <v>2514</v>
      </c>
      <c r="B219" s="300">
        <v>71240100</v>
      </c>
      <c r="C219" s="300" t="s">
        <v>2826</v>
      </c>
      <c r="D219" s="301" t="s">
        <v>2591</v>
      </c>
      <c r="E219" s="301"/>
      <c r="F219" s="299" t="s">
        <v>3979</v>
      </c>
      <c r="G219" s="300" t="s">
        <v>2517</v>
      </c>
      <c r="H219" s="299" t="s">
        <v>3980</v>
      </c>
      <c r="I219" s="302">
        <v>600</v>
      </c>
      <c r="J219" s="303">
        <v>2</v>
      </c>
      <c r="K219" s="331"/>
    </row>
    <row r="220" spans="1:11" ht="20" x14ac:dyDescent="0.25">
      <c r="A220" s="295" t="s">
        <v>2514</v>
      </c>
      <c r="B220" s="300">
        <v>71240101</v>
      </c>
      <c r="C220" s="300" t="s">
        <v>3981</v>
      </c>
      <c r="D220" s="301" t="s">
        <v>2591</v>
      </c>
      <c r="E220" s="301"/>
      <c r="F220" s="299" t="s">
        <v>3982</v>
      </c>
      <c r="G220" s="300" t="s">
        <v>2560</v>
      </c>
      <c r="H220" s="299" t="s">
        <v>2561</v>
      </c>
      <c r="I220" s="302">
        <v>4348.6000000000004</v>
      </c>
      <c r="J220" s="303" t="s">
        <v>528</v>
      </c>
      <c r="K220" s="326"/>
    </row>
    <row r="221" spans="1:11" ht="12.5" x14ac:dyDescent="0.25">
      <c r="A221" s="295" t="s">
        <v>2514</v>
      </c>
      <c r="B221" s="300">
        <v>71240102</v>
      </c>
      <c r="C221" s="300" t="s">
        <v>2590</v>
      </c>
      <c r="D221" s="301">
        <v>45344</v>
      </c>
      <c r="E221" s="301"/>
      <c r="F221" s="299" t="s">
        <v>2592</v>
      </c>
      <c r="G221" s="300" t="s">
        <v>2593</v>
      </c>
      <c r="H221" s="299" t="s">
        <v>2594</v>
      </c>
      <c r="I221" s="302">
        <v>318</v>
      </c>
      <c r="J221" s="303">
        <v>4</v>
      </c>
      <c r="K221" s="326"/>
    </row>
    <row r="222" spans="1:11" ht="12.5" x14ac:dyDescent="0.25">
      <c r="A222" s="295" t="s">
        <v>2514</v>
      </c>
      <c r="B222" s="300">
        <v>71240103</v>
      </c>
      <c r="C222" s="300" t="s">
        <v>3067</v>
      </c>
      <c r="D222" s="301" t="s">
        <v>2591</v>
      </c>
      <c r="E222" s="301"/>
      <c r="F222" s="299" t="s">
        <v>3068</v>
      </c>
      <c r="G222" s="300" t="s">
        <v>3069</v>
      </c>
      <c r="H222" s="299" t="s">
        <v>3070</v>
      </c>
      <c r="I222" s="302">
        <v>438.96</v>
      </c>
      <c r="J222" s="303" t="s">
        <v>2605</v>
      </c>
      <c r="K222" s="326"/>
    </row>
    <row r="223" spans="1:11" ht="20" x14ac:dyDescent="0.25">
      <c r="A223" s="295" t="s">
        <v>2514</v>
      </c>
      <c r="B223" s="300">
        <v>71240104</v>
      </c>
      <c r="C223" s="300" t="s">
        <v>4046</v>
      </c>
      <c r="D223" s="301" t="s">
        <v>3105</v>
      </c>
      <c r="E223" s="301"/>
      <c r="F223" s="299" t="s">
        <v>4047</v>
      </c>
      <c r="G223" s="300" t="s">
        <v>2560</v>
      </c>
      <c r="H223" s="299" t="s">
        <v>2561</v>
      </c>
      <c r="I223" s="302">
        <v>888.5</v>
      </c>
      <c r="J223" s="303" t="s">
        <v>528</v>
      </c>
      <c r="K223" s="326"/>
    </row>
    <row r="224" spans="1:11" ht="20" x14ac:dyDescent="0.25">
      <c r="A224" s="295" t="s">
        <v>2514</v>
      </c>
      <c r="B224" s="300">
        <v>71240105</v>
      </c>
      <c r="C224" s="300" t="s">
        <v>3104</v>
      </c>
      <c r="D224" s="301" t="s">
        <v>3105</v>
      </c>
      <c r="E224" s="301"/>
      <c r="F224" s="299" t="s">
        <v>3106</v>
      </c>
      <c r="G224" s="300" t="s">
        <v>2683</v>
      </c>
      <c r="H224" s="299" t="s">
        <v>2684</v>
      </c>
      <c r="I224" s="302">
        <v>2190.7199999999998</v>
      </c>
      <c r="J224" s="303" t="s">
        <v>2605</v>
      </c>
      <c r="K224" s="326"/>
    </row>
    <row r="225" spans="1:11" ht="12.5" x14ac:dyDescent="0.25">
      <c r="A225" s="295" t="s">
        <v>2514</v>
      </c>
      <c r="B225" s="300">
        <v>71240106</v>
      </c>
      <c r="C225" s="300" t="s">
        <v>2849</v>
      </c>
      <c r="D225" s="301" t="s">
        <v>4217</v>
      </c>
      <c r="E225" s="301"/>
      <c r="F225" s="299" t="s">
        <v>4218</v>
      </c>
      <c r="G225" s="300" t="s">
        <v>3065</v>
      </c>
      <c r="H225" s="299" t="s">
        <v>3066</v>
      </c>
      <c r="I225" s="302">
        <v>1691.54</v>
      </c>
      <c r="J225" s="303" t="s">
        <v>528</v>
      </c>
      <c r="K225" s="326"/>
    </row>
    <row r="226" spans="1:11" ht="12.5" x14ac:dyDescent="0.25">
      <c r="A226" s="295" t="s">
        <v>2514</v>
      </c>
      <c r="B226" s="300">
        <v>71240107</v>
      </c>
      <c r="C226" s="300" t="s">
        <v>2847</v>
      </c>
      <c r="D226" s="301" t="s">
        <v>3172</v>
      </c>
      <c r="E226" s="301"/>
      <c r="F226" s="299" t="s">
        <v>4160</v>
      </c>
      <c r="G226" s="300" t="s">
        <v>2673</v>
      </c>
      <c r="H226" s="299" t="s">
        <v>2674</v>
      </c>
      <c r="I226" s="302">
        <v>1951.54</v>
      </c>
      <c r="J226" s="303" t="s">
        <v>528</v>
      </c>
      <c r="K226" s="326"/>
    </row>
    <row r="227" spans="1:11" ht="12.5" x14ac:dyDescent="0.25">
      <c r="A227" s="295" t="s">
        <v>2514</v>
      </c>
      <c r="B227" s="300">
        <v>71240108</v>
      </c>
      <c r="C227" s="300" t="s">
        <v>2635</v>
      </c>
      <c r="D227" s="301" t="s">
        <v>3172</v>
      </c>
      <c r="E227" s="301"/>
      <c r="F227" s="299" t="s">
        <v>4161</v>
      </c>
      <c r="G227" s="300" t="s">
        <v>3465</v>
      </c>
      <c r="H227" s="299" t="s">
        <v>3466</v>
      </c>
      <c r="I227" s="302">
        <v>1927.68</v>
      </c>
      <c r="J227" s="303" t="s">
        <v>528</v>
      </c>
      <c r="K227" s="326"/>
    </row>
    <row r="228" spans="1:11" ht="12.5" x14ac:dyDescent="0.25">
      <c r="A228" s="295" t="s">
        <v>2514</v>
      </c>
      <c r="B228" s="300">
        <v>71240109</v>
      </c>
      <c r="C228" s="300" t="s">
        <v>2693</v>
      </c>
      <c r="D228" s="301" t="s">
        <v>3172</v>
      </c>
      <c r="E228" s="301"/>
      <c r="F228" s="299" t="s">
        <v>4162</v>
      </c>
      <c r="G228" s="300" t="s">
        <v>3465</v>
      </c>
      <c r="H228" s="299" t="s">
        <v>3466</v>
      </c>
      <c r="I228" s="302">
        <v>2161.6799999999998</v>
      </c>
      <c r="J228" s="303" t="s">
        <v>528</v>
      </c>
      <c r="K228" s="326"/>
    </row>
    <row r="229" spans="1:11" ht="12.5" x14ac:dyDescent="0.25">
      <c r="A229" s="295" t="s">
        <v>2514</v>
      </c>
      <c r="B229" s="300">
        <v>71240110</v>
      </c>
      <c r="C229" s="300" t="s">
        <v>4219</v>
      </c>
      <c r="D229" s="301" t="s">
        <v>4217</v>
      </c>
      <c r="E229" s="301"/>
      <c r="F229" s="299" t="s">
        <v>4220</v>
      </c>
      <c r="G229" s="300" t="s">
        <v>3767</v>
      </c>
      <c r="H229" s="299" t="s">
        <v>3768</v>
      </c>
      <c r="I229" s="302">
        <v>445.21</v>
      </c>
      <c r="J229" s="303" t="s">
        <v>528</v>
      </c>
      <c r="K229" s="326"/>
    </row>
    <row r="230" spans="1:11" ht="20" x14ac:dyDescent="0.25">
      <c r="A230" s="295" t="s">
        <v>2514</v>
      </c>
      <c r="B230" s="300">
        <v>71240111</v>
      </c>
      <c r="C230" s="300" t="s">
        <v>2629</v>
      </c>
      <c r="D230" s="301" t="s">
        <v>2559</v>
      </c>
      <c r="E230" s="301"/>
      <c r="F230" s="299" t="s">
        <v>2630</v>
      </c>
      <c r="G230" s="300" t="s">
        <v>2617</v>
      </c>
      <c r="H230" s="299" t="s">
        <v>2618</v>
      </c>
      <c r="I230" s="302">
        <v>2034.85</v>
      </c>
      <c r="J230" s="303" t="s">
        <v>2605</v>
      </c>
      <c r="K230" s="326"/>
    </row>
    <row r="231" spans="1:11" ht="12.5" x14ac:dyDescent="0.25">
      <c r="A231" s="295" t="s">
        <v>2514</v>
      </c>
      <c r="B231" s="300">
        <v>71240112</v>
      </c>
      <c r="C231" s="300" t="s">
        <v>3171</v>
      </c>
      <c r="D231" s="301" t="s">
        <v>3172</v>
      </c>
      <c r="E231" s="301"/>
      <c r="F231" s="299" t="s">
        <v>3173</v>
      </c>
      <c r="G231" s="300" t="s">
        <v>2767</v>
      </c>
      <c r="H231" s="299" t="s">
        <v>2768</v>
      </c>
      <c r="I231" s="302">
        <v>2000</v>
      </c>
      <c r="J231" s="303" t="s">
        <v>2605</v>
      </c>
      <c r="K231" s="326"/>
    </row>
    <row r="232" spans="1:11" ht="12.5" x14ac:dyDescent="0.25">
      <c r="A232" s="295" t="s">
        <v>2514</v>
      </c>
      <c r="B232" s="300">
        <v>71240113</v>
      </c>
      <c r="C232" s="300" t="s">
        <v>2968</v>
      </c>
      <c r="D232" s="301" t="s">
        <v>2559</v>
      </c>
      <c r="E232" s="301"/>
      <c r="F232" s="299" t="s">
        <v>3476</v>
      </c>
      <c r="G232" s="300" t="s">
        <v>2853</v>
      </c>
      <c r="H232" s="299" t="s">
        <v>2854</v>
      </c>
      <c r="I232" s="302">
        <v>1345</v>
      </c>
      <c r="J232" s="303" t="s">
        <v>528</v>
      </c>
      <c r="K232" s="326"/>
    </row>
    <row r="233" spans="1:11" ht="20" x14ac:dyDescent="0.25">
      <c r="A233" s="295" t="s">
        <v>2514</v>
      </c>
      <c r="B233" s="300">
        <v>71240114</v>
      </c>
      <c r="C233" s="300" t="s">
        <v>3477</v>
      </c>
      <c r="D233" s="301" t="s">
        <v>2559</v>
      </c>
      <c r="E233" s="301"/>
      <c r="F233" s="299" t="s">
        <v>3478</v>
      </c>
      <c r="G233" s="300" t="s">
        <v>3479</v>
      </c>
      <c r="H233" s="299" t="s">
        <v>3480</v>
      </c>
      <c r="I233" s="302">
        <v>770</v>
      </c>
      <c r="J233" s="303" t="s">
        <v>528</v>
      </c>
      <c r="K233" s="326"/>
    </row>
    <row r="234" spans="1:11" ht="12.5" x14ac:dyDescent="0.25">
      <c r="A234" s="295" t="s">
        <v>2514</v>
      </c>
      <c r="B234" s="300">
        <v>71240116</v>
      </c>
      <c r="C234" s="300" t="s">
        <v>2726</v>
      </c>
      <c r="D234" s="301" t="s">
        <v>2559</v>
      </c>
      <c r="E234" s="301"/>
      <c r="F234" s="299" t="s">
        <v>3481</v>
      </c>
      <c r="G234" s="300" t="s">
        <v>2517</v>
      </c>
      <c r="H234" s="299" t="s">
        <v>3482</v>
      </c>
      <c r="I234" s="302">
        <v>1520.83</v>
      </c>
      <c r="J234" s="303" t="s">
        <v>528</v>
      </c>
      <c r="K234" s="326"/>
    </row>
    <row r="235" spans="1:11" ht="12.5" x14ac:dyDescent="0.25">
      <c r="A235" s="295" t="s">
        <v>2514</v>
      </c>
      <c r="B235" s="300">
        <v>71240117</v>
      </c>
      <c r="C235" s="300" t="s">
        <v>2662</v>
      </c>
      <c r="D235" s="301" t="s">
        <v>2559</v>
      </c>
      <c r="E235" s="301"/>
      <c r="F235" s="299" t="s">
        <v>3483</v>
      </c>
      <c r="G235" s="300" t="s">
        <v>2517</v>
      </c>
      <c r="H235" s="299" t="s">
        <v>3482</v>
      </c>
      <c r="I235" s="302">
        <v>3300</v>
      </c>
      <c r="J235" s="303" t="s">
        <v>528</v>
      </c>
      <c r="K235" s="326"/>
    </row>
    <row r="236" spans="1:11" ht="12.5" x14ac:dyDescent="0.25">
      <c r="A236" s="295" t="s">
        <v>2514</v>
      </c>
      <c r="B236" s="300">
        <v>71240118</v>
      </c>
      <c r="C236" s="300" t="s">
        <v>3484</v>
      </c>
      <c r="D236" s="301" t="s">
        <v>2559</v>
      </c>
      <c r="E236" s="301"/>
      <c r="F236" s="299" t="s">
        <v>3481</v>
      </c>
      <c r="G236" s="300" t="s">
        <v>3454</v>
      </c>
      <c r="H236" s="299" t="s">
        <v>3455</v>
      </c>
      <c r="I236" s="302">
        <v>1300</v>
      </c>
      <c r="J236" s="303" t="s">
        <v>528</v>
      </c>
      <c r="K236" s="326"/>
    </row>
    <row r="237" spans="1:11" ht="12.5" x14ac:dyDescent="0.25">
      <c r="A237" s="295" t="s">
        <v>2514</v>
      </c>
      <c r="B237" s="300">
        <v>71240119</v>
      </c>
      <c r="C237" s="300" t="s">
        <v>4606</v>
      </c>
      <c r="D237" s="301" t="s">
        <v>2559</v>
      </c>
      <c r="E237" s="301"/>
      <c r="F237" s="299" t="s">
        <v>4607</v>
      </c>
      <c r="G237" s="300" t="s">
        <v>3375</v>
      </c>
      <c r="H237" s="299" t="s">
        <v>3376</v>
      </c>
      <c r="I237" s="302">
        <v>83</v>
      </c>
      <c r="J237" s="303" t="s">
        <v>2897</v>
      </c>
      <c r="K237" s="326"/>
    </row>
    <row r="238" spans="1:11" ht="12.5" x14ac:dyDescent="0.25">
      <c r="A238" s="295" t="s">
        <v>2514</v>
      </c>
      <c r="B238" s="300">
        <v>71240120</v>
      </c>
      <c r="C238" s="300" t="s">
        <v>2631</v>
      </c>
      <c r="D238" s="301" t="s">
        <v>2559</v>
      </c>
      <c r="E238" s="301"/>
      <c r="F238" s="299" t="s">
        <v>2632</v>
      </c>
      <c r="G238" s="300" t="s">
        <v>2623</v>
      </c>
      <c r="H238" s="299" t="s">
        <v>2624</v>
      </c>
      <c r="I238" s="302">
        <v>2000</v>
      </c>
      <c r="J238" s="303" t="s">
        <v>2605</v>
      </c>
      <c r="K238" s="326"/>
    </row>
    <row r="239" spans="1:11" ht="12.5" x14ac:dyDescent="0.25">
      <c r="A239" s="295" t="s">
        <v>2514</v>
      </c>
      <c r="B239" s="300">
        <v>71240121</v>
      </c>
      <c r="C239" s="300" t="s">
        <v>2675</v>
      </c>
      <c r="D239" s="301" t="s">
        <v>2559</v>
      </c>
      <c r="E239" s="301"/>
      <c r="F239" s="299" t="s">
        <v>3485</v>
      </c>
      <c r="G239" s="300" t="s">
        <v>3486</v>
      </c>
      <c r="H239" s="299" t="s">
        <v>3487</v>
      </c>
      <c r="I239" s="302">
        <v>550</v>
      </c>
      <c r="J239" s="303" t="s">
        <v>528</v>
      </c>
      <c r="K239" s="326"/>
    </row>
    <row r="240" spans="1:11" ht="20" x14ac:dyDescent="0.25">
      <c r="A240" s="295" t="s">
        <v>2514</v>
      </c>
      <c r="B240" s="300">
        <v>71240122</v>
      </c>
      <c r="C240" s="300" t="s">
        <v>2633</v>
      </c>
      <c r="D240" s="301" t="s">
        <v>2559</v>
      </c>
      <c r="E240" s="301"/>
      <c r="F240" s="299" t="s">
        <v>2634</v>
      </c>
      <c r="G240" s="300" t="s">
        <v>2617</v>
      </c>
      <c r="H240" s="299" t="s">
        <v>2618</v>
      </c>
      <c r="I240" s="302">
        <v>2100</v>
      </c>
      <c r="J240" s="303" t="s">
        <v>2605</v>
      </c>
      <c r="K240" s="326"/>
    </row>
    <row r="241" spans="1:11" ht="20" x14ac:dyDescent="0.25">
      <c r="A241" s="295" t="s">
        <v>2514</v>
      </c>
      <c r="B241" s="300">
        <v>71240123</v>
      </c>
      <c r="C241" s="300" t="s">
        <v>3290</v>
      </c>
      <c r="D241" s="301" t="s">
        <v>3291</v>
      </c>
      <c r="E241" s="301"/>
      <c r="F241" s="299" t="s">
        <v>3292</v>
      </c>
      <c r="G241" s="300" t="s">
        <v>2755</v>
      </c>
      <c r="H241" s="299" t="s">
        <v>2756</v>
      </c>
      <c r="I241" s="302">
        <v>2700</v>
      </c>
      <c r="J241" s="303" t="s">
        <v>2605</v>
      </c>
      <c r="K241" s="326"/>
    </row>
    <row r="242" spans="1:11" ht="12.5" x14ac:dyDescent="0.25">
      <c r="A242" s="295" t="s">
        <v>2514</v>
      </c>
      <c r="B242" s="300">
        <v>71240124</v>
      </c>
      <c r="C242" s="300" t="s">
        <v>2982</v>
      </c>
      <c r="D242" s="301" t="s">
        <v>3291</v>
      </c>
      <c r="E242" s="301"/>
      <c r="F242" s="299" t="s">
        <v>3293</v>
      </c>
      <c r="G242" s="300" t="s">
        <v>3294</v>
      </c>
      <c r="H242" s="299" t="s">
        <v>3295</v>
      </c>
      <c r="I242" s="302">
        <v>1400</v>
      </c>
      <c r="J242" s="303" t="s">
        <v>2605</v>
      </c>
      <c r="K242" s="326"/>
    </row>
    <row r="243" spans="1:11" ht="12.5" x14ac:dyDescent="0.25">
      <c r="A243" s="295" t="s">
        <v>2514</v>
      </c>
      <c r="B243" s="300">
        <v>71240125</v>
      </c>
      <c r="C243" s="300" t="s">
        <v>2669</v>
      </c>
      <c r="D243" s="301" t="s">
        <v>3317</v>
      </c>
      <c r="E243" s="301"/>
      <c r="F243" s="299" t="s">
        <v>3481</v>
      </c>
      <c r="G243" s="300" t="s">
        <v>3535</v>
      </c>
      <c r="H243" s="299" t="s">
        <v>3536</v>
      </c>
      <c r="I243" s="302">
        <v>1526.54</v>
      </c>
      <c r="J243" s="303" t="s">
        <v>528</v>
      </c>
      <c r="K243" s="326"/>
    </row>
    <row r="244" spans="1:11" ht="20" x14ac:dyDescent="0.25">
      <c r="A244" s="295" t="s">
        <v>2514</v>
      </c>
      <c r="B244" s="300">
        <v>71240126</v>
      </c>
      <c r="C244" s="300" t="s">
        <v>3316</v>
      </c>
      <c r="D244" s="301" t="s">
        <v>3317</v>
      </c>
      <c r="E244" s="301"/>
      <c r="F244" s="299" t="s">
        <v>3318</v>
      </c>
      <c r="G244" s="300" t="s">
        <v>2683</v>
      </c>
      <c r="H244" s="299" t="s">
        <v>2684</v>
      </c>
      <c r="I244" s="302">
        <v>1872.92</v>
      </c>
      <c r="J244" s="303" t="s">
        <v>2605</v>
      </c>
      <c r="K244" s="326"/>
    </row>
    <row r="245" spans="1:11" ht="12.5" x14ac:dyDescent="0.25">
      <c r="A245" s="295" t="s">
        <v>2514</v>
      </c>
      <c r="B245" s="300">
        <v>71240127</v>
      </c>
      <c r="C245" s="300" t="s">
        <v>4866</v>
      </c>
      <c r="D245" s="301">
        <v>45366</v>
      </c>
      <c r="E245" s="301"/>
      <c r="F245" s="299" t="s">
        <v>4867</v>
      </c>
      <c r="G245" s="300" t="s">
        <v>2517</v>
      </c>
      <c r="H245" s="299" t="s">
        <v>4868</v>
      </c>
      <c r="I245" s="302">
        <v>500</v>
      </c>
      <c r="J245" s="303" t="s">
        <v>2897</v>
      </c>
      <c r="K245" s="326"/>
    </row>
    <row r="246" spans="1:11" ht="12.5" x14ac:dyDescent="0.25">
      <c r="A246" s="295" t="s">
        <v>2514</v>
      </c>
      <c r="B246" s="300">
        <v>71240128</v>
      </c>
      <c r="C246" s="300" t="s">
        <v>3543</v>
      </c>
      <c r="D246" s="301" t="s">
        <v>3317</v>
      </c>
      <c r="E246" s="301"/>
      <c r="F246" s="299" t="s">
        <v>4454</v>
      </c>
      <c r="G246" s="300" t="s">
        <v>2989</v>
      </c>
      <c r="H246" s="299" t="s">
        <v>2990</v>
      </c>
      <c r="I246" s="302">
        <v>2307.8000000000002</v>
      </c>
      <c r="J246" s="303" t="s">
        <v>528</v>
      </c>
      <c r="K246" s="326"/>
    </row>
    <row r="247" spans="1:11" ht="20" x14ac:dyDescent="0.25">
      <c r="A247" s="295" t="s">
        <v>2514</v>
      </c>
      <c r="B247" s="300">
        <v>71240129</v>
      </c>
      <c r="C247" s="300" t="s">
        <v>3003</v>
      </c>
      <c r="D247" s="301" t="s">
        <v>3004</v>
      </c>
      <c r="E247" s="301"/>
      <c r="F247" s="299" t="s">
        <v>3005</v>
      </c>
      <c r="G247" s="300" t="s">
        <v>2657</v>
      </c>
      <c r="H247" s="299" t="s">
        <v>2658</v>
      </c>
      <c r="I247" s="302">
        <v>1046.5</v>
      </c>
      <c r="J247" s="303" t="s">
        <v>2605</v>
      </c>
      <c r="K247" s="326"/>
    </row>
    <row r="248" spans="1:11" ht="20" x14ac:dyDescent="0.25">
      <c r="A248" s="295" t="s">
        <v>2514</v>
      </c>
      <c r="B248" s="300">
        <v>71240130</v>
      </c>
      <c r="C248" s="300" t="s">
        <v>2812</v>
      </c>
      <c r="D248" s="301" t="s">
        <v>3317</v>
      </c>
      <c r="E248" s="301"/>
      <c r="F248" s="299" t="s">
        <v>3319</v>
      </c>
      <c r="G248" s="300" t="s">
        <v>2653</v>
      </c>
      <c r="H248" s="299" t="s">
        <v>2654</v>
      </c>
      <c r="I248" s="302">
        <v>1079</v>
      </c>
      <c r="J248" s="303" t="s">
        <v>2605</v>
      </c>
      <c r="K248" s="326"/>
    </row>
    <row r="249" spans="1:11" ht="12.5" x14ac:dyDescent="0.25">
      <c r="A249" s="295" t="s">
        <v>2514</v>
      </c>
      <c r="B249" s="300">
        <v>71240131</v>
      </c>
      <c r="C249" s="300" t="s">
        <v>2812</v>
      </c>
      <c r="D249" s="301" t="s">
        <v>3004</v>
      </c>
      <c r="E249" s="301"/>
      <c r="F249" s="299" t="s">
        <v>3006</v>
      </c>
      <c r="G249" s="300" t="s">
        <v>2660</v>
      </c>
      <c r="H249" s="299" t="s">
        <v>2661</v>
      </c>
      <c r="I249" s="302">
        <v>1426.54</v>
      </c>
      <c r="J249" s="303" t="s">
        <v>2605</v>
      </c>
      <c r="K249" s="326"/>
    </row>
    <row r="250" spans="1:11" ht="12.5" x14ac:dyDescent="0.25">
      <c r="A250" s="295" t="s">
        <v>2514</v>
      </c>
      <c r="B250" s="300">
        <v>71240132</v>
      </c>
      <c r="C250" s="300" t="s">
        <v>3469</v>
      </c>
      <c r="D250" s="301" t="s">
        <v>3317</v>
      </c>
      <c r="E250" s="301"/>
      <c r="F250" s="299" t="s">
        <v>4455</v>
      </c>
      <c r="G250" s="300" t="s">
        <v>4456</v>
      </c>
      <c r="H250" s="299" t="s">
        <v>4457</v>
      </c>
      <c r="I250" s="302">
        <v>105</v>
      </c>
      <c r="J250" s="303" t="s">
        <v>528</v>
      </c>
      <c r="K250" s="326"/>
    </row>
    <row r="251" spans="1:11" ht="12.5" x14ac:dyDescent="0.25">
      <c r="A251" s="295" t="s">
        <v>2514</v>
      </c>
      <c r="B251" s="300">
        <v>71240133</v>
      </c>
      <c r="C251" s="300" t="s">
        <v>4898</v>
      </c>
      <c r="D251" s="301" t="s">
        <v>3407</v>
      </c>
      <c r="E251" s="301"/>
      <c r="F251" s="299" t="s">
        <v>4899</v>
      </c>
      <c r="G251" s="300" t="s">
        <v>4700</v>
      </c>
      <c r="H251" s="299" t="s">
        <v>4701</v>
      </c>
      <c r="I251" s="302">
        <v>1200</v>
      </c>
      <c r="J251" s="303" t="s">
        <v>2897</v>
      </c>
      <c r="K251" s="326"/>
    </row>
    <row r="252" spans="1:11" ht="12.5" x14ac:dyDescent="0.25">
      <c r="A252" s="295" t="s">
        <v>2514</v>
      </c>
      <c r="B252" s="300">
        <v>71240134</v>
      </c>
      <c r="C252" s="300" t="s">
        <v>4525</v>
      </c>
      <c r="D252" s="301" t="s">
        <v>3634</v>
      </c>
      <c r="E252" s="301"/>
      <c r="F252" s="299" t="s">
        <v>4640</v>
      </c>
      <c r="G252" s="300" t="s">
        <v>4610</v>
      </c>
      <c r="H252" s="299" t="s">
        <v>4611</v>
      </c>
      <c r="I252" s="302">
        <v>420</v>
      </c>
      <c r="J252" s="303" t="s">
        <v>2897</v>
      </c>
      <c r="K252" s="326"/>
    </row>
    <row r="253" spans="1:11" ht="20" x14ac:dyDescent="0.25">
      <c r="A253" s="295" t="s">
        <v>2514</v>
      </c>
      <c r="B253" s="300">
        <v>71240135</v>
      </c>
      <c r="C253" s="300" t="s">
        <v>3406</v>
      </c>
      <c r="D253" s="301" t="s">
        <v>3407</v>
      </c>
      <c r="E253" s="301"/>
      <c r="F253" s="299" t="s">
        <v>3408</v>
      </c>
      <c r="G253" s="300" t="s">
        <v>2617</v>
      </c>
      <c r="H253" s="299" t="s">
        <v>2618</v>
      </c>
      <c r="I253" s="302">
        <v>2100</v>
      </c>
      <c r="J253" s="303" t="s">
        <v>2605</v>
      </c>
      <c r="K253" s="326"/>
    </row>
    <row r="254" spans="1:11" ht="12.5" x14ac:dyDescent="0.25">
      <c r="A254" s="295" t="s">
        <v>2514</v>
      </c>
      <c r="B254" s="300">
        <v>71240136</v>
      </c>
      <c r="C254" s="300" t="s">
        <v>3633</v>
      </c>
      <c r="D254" s="301" t="s">
        <v>3634</v>
      </c>
      <c r="E254" s="301"/>
      <c r="F254" s="299" t="s">
        <v>3635</v>
      </c>
      <c r="G254" s="300" t="s">
        <v>3636</v>
      </c>
      <c r="H254" s="299" t="s">
        <v>3637</v>
      </c>
      <c r="I254" s="302">
        <v>1324.08</v>
      </c>
      <c r="J254" s="303" t="s">
        <v>528</v>
      </c>
      <c r="K254" s="326"/>
    </row>
    <row r="255" spans="1:11" ht="12.5" x14ac:dyDescent="0.25">
      <c r="A255" s="295" t="s">
        <v>2514</v>
      </c>
      <c r="B255" s="300">
        <v>71240137</v>
      </c>
      <c r="C255" s="300" t="s">
        <v>3638</v>
      </c>
      <c r="D255" s="301" t="s">
        <v>3634</v>
      </c>
      <c r="E255" s="301"/>
      <c r="F255" s="299" t="s">
        <v>3639</v>
      </c>
      <c r="G255" s="300" t="s">
        <v>3636</v>
      </c>
      <c r="H255" s="299" t="s">
        <v>3637</v>
      </c>
      <c r="I255" s="302">
        <v>350</v>
      </c>
      <c r="J255" s="303" t="s">
        <v>528</v>
      </c>
      <c r="K255" s="326"/>
    </row>
    <row r="256" spans="1:11" ht="12.5" x14ac:dyDescent="0.25">
      <c r="A256" s="295" t="s">
        <v>5580</v>
      </c>
      <c r="B256" s="304">
        <v>71240138</v>
      </c>
      <c r="C256" s="304" t="s">
        <v>4440</v>
      </c>
      <c r="D256" s="307" t="s">
        <v>2727</v>
      </c>
      <c r="E256" s="307"/>
      <c r="F256" s="295" t="s">
        <v>4945</v>
      </c>
      <c r="G256" s="295" t="s">
        <v>3619</v>
      </c>
      <c r="H256" s="295" t="s">
        <v>3620</v>
      </c>
      <c r="I256" s="297">
        <v>850</v>
      </c>
      <c r="J256" s="298">
        <v>10</v>
      </c>
      <c r="K256" s="326"/>
    </row>
    <row r="257" spans="1:11" ht="12.5" x14ac:dyDescent="0.25">
      <c r="A257" s="295" t="s">
        <v>5580</v>
      </c>
      <c r="B257" s="304">
        <v>71240139</v>
      </c>
      <c r="C257" s="304" t="s">
        <v>2847</v>
      </c>
      <c r="D257" s="307" t="s">
        <v>2727</v>
      </c>
      <c r="E257" s="307"/>
      <c r="F257" s="295" t="s">
        <v>4945</v>
      </c>
      <c r="G257" s="295" t="s">
        <v>3619</v>
      </c>
      <c r="H257" s="295" t="s">
        <v>3620</v>
      </c>
      <c r="I257" s="297">
        <v>880</v>
      </c>
      <c r="J257" s="298">
        <v>10</v>
      </c>
      <c r="K257" s="326"/>
    </row>
    <row r="258" spans="1:11" ht="12.5" x14ac:dyDescent="0.25">
      <c r="A258" s="295" t="s">
        <v>5577</v>
      </c>
      <c r="B258" s="304">
        <v>71240140</v>
      </c>
      <c r="C258" s="304" t="s">
        <v>2722</v>
      </c>
      <c r="D258" s="307" t="s">
        <v>2727</v>
      </c>
      <c r="E258" s="307"/>
      <c r="F258" s="295" t="s">
        <v>4945</v>
      </c>
      <c r="G258" s="295" t="s">
        <v>3619</v>
      </c>
      <c r="H258" s="295" t="s">
        <v>3620</v>
      </c>
      <c r="I258" s="297">
        <v>190</v>
      </c>
      <c r="J258" s="298">
        <v>10</v>
      </c>
      <c r="K258" s="326"/>
    </row>
    <row r="259" spans="1:11" ht="20" x14ac:dyDescent="0.25">
      <c r="A259" s="295" t="s">
        <v>2514</v>
      </c>
      <c r="B259" s="300">
        <v>71240142</v>
      </c>
      <c r="C259" s="300" t="s">
        <v>2726</v>
      </c>
      <c r="D259" s="301" t="s">
        <v>2727</v>
      </c>
      <c r="E259" s="301"/>
      <c r="F259" s="299" t="s">
        <v>2728</v>
      </c>
      <c r="G259" s="300" t="s">
        <v>2650</v>
      </c>
      <c r="H259" s="299" t="s">
        <v>2651</v>
      </c>
      <c r="I259" s="302">
        <v>3972.49</v>
      </c>
      <c r="J259" s="303" t="s">
        <v>2605</v>
      </c>
      <c r="K259" s="326"/>
    </row>
    <row r="260" spans="1:11" ht="20" x14ac:dyDescent="0.25">
      <c r="A260" s="295" t="s">
        <v>2514</v>
      </c>
      <c r="B260" s="300">
        <v>71240143</v>
      </c>
      <c r="C260" s="300" t="s">
        <v>2729</v>
      </c>
      <c r="D260" s="301" t="s">
        <v>2727</v>
      </c>
      <c r="E260" s="301"/>
      <c r="F260" s="299" t="s">
        <v>2730</v>
      </c>
      <c r="G260" s="300" t="s">
        <v>2731</v>
      </c>
      <c r="H260" s="299" t="s">
        <v>2732</v>
      </c>
      <c r="I260" s="302">
        <v>1400</v>
      </c>
      <c r="J260" s="303" t="s">
        <v>2605</v>
      </c>
      <c r="K260" s="326"/>
    </row>
    <row r="261" spans="1:11" ht="12.5" x14ac:dyDescent="0.25">
      <c r="A261" s="295" t="s">
        <v>2514</v>
      </c>
      <c r="B261" s="300">
        <v>71240145</v>
      </c>
      <c r="C261" s="300" t="s">
        <v>2812</v>
      </c>
      <c r="D261" s="301" t="s">
        <v>2813</v>
      </c>
      <c r="E261" s="301"/>
      <c r="F261" s="299" t="s">
        <v>2814</v>
      </c>
      <c r="G261" s="300" t="s">
        <v>2687</v>
      </c>
      <c r="H261" s="299" t="s">
        <v>2688</v>
      </c>
      <c r="I261" s="302">
        <v>460</v>
      </c>
      <c r="J261" s="303" t="s">
        <v>2605</v>
      </c>
      <c r="K261" s="326"/>
    </row>
    <row r="262" spans="1:11" ht="20" x14ac:dyDescent="0.25">
      <c r="A262" s="295" t="s">
        <v>2514</v>
      </c>
      <c r="B262" s="300">
        <v>71240146</v>
      </c>
      <c r="C262" s="300" t="s">
        <v>2951</v>
      </c>
      <c r="D262" s="301" t="s">
        <v>2952</v>
      </c>
      <c r="E262" s="301"/>
      <c r="F262" s="299" t="s">
        <v>2953</v>
      </c>
      <c r="G262" s="300" t="s">
        <v>2617</v>
      </c>
      <c r="H262" s="299" t="s">
        <v>2618</v>
      </c>
      <c r="I262" s="302">
        <v>2100</v>
      </c>
      <c r="J262" s="303" t="s">
        <v>2605</v>
      </c>
      <c r="K262" s="326"/>
    </row>
    <row r="263" spans="1:11" ht="12.5" x14ac:dyDescent="0.25">
      <c r="A263" s="295" t="s">
        <v>2514</v>
      </c>
      <c r="B263" s="300">
        <v>71240147</v>
      </c>
      <c r="C263" s="300" t="s">
        <v>3624</v>
      </c>
      <c r="D263" s="301" t="s">
        <v>3625</v>
      </c>
      <c r="E263" s="301"/>
      <c r="F263" s="299" t="s">
        <v>3626</v>
      </c>
      <c r="G263" s="300" t="s">
        <v>2560</v>
      </c>
      <c r="H263" s="299" t="s">
        <v>2561</v>
      </c>
      <c r="I263" s="302">
        <v>1183.08</v>
      </c>
      <c r="J263" s="303" t="s">
        <v>528</v>
      </c>
      <c r="K263" s="326"/>
    </row>
    <row r="264" spans="1:11" ht="12.5" x14ac:dyDescent="0.25">
      <c r="A264" s="295" t="s">
        <v>2514</v>
      </c>
      <c r="B264" s="300">
        <v>71240148</v>
      </c>
      <c r="C264" s="300" t="s">
        <v>3983</v>
      </c>
      <c r="D264" s="301" t="s">
        <v>2591</v>
      </c>
      <c r="E264" s="301"/>
      <c r="F264" s="299" t="s">
        <v>3984</v>
      </c>
      <c r="G264" s="300" t="s">
        <v>3793</v>
      </c>
      <c r="H264" s="299" t="s">
        <v>3794</v>
      </c>
      <c r="I264" s="302">
        <v>672.61</v>
      </c>
      <c r="J264" s="303" t="s">
        <v>528</v>
      </c>
      <c r="K264" s="326"/>
    </row>
    <row r="265" spans="1:11" ht="12.5" x14ac:dyDescent="0.25">
      <c r="A265" s="295" t="s">
        <v>2514</v>
      </c>
      <c r="B265" s="300">
        <v>71240150</v>
      </c>
      <c r="C265" s="300" t="s">
        <v>4784</v>
      </c>
      <c r="D265" s="301" t="s">
        <v>4293</v>
      </c>
      <c r="E265" s="301"/>
      <c r="F265" s="299" t="s">
        <v>4785</v>
      </c>
      <c r="G265" s="300" t="s">
        <v>2517</v>
      </c>
      <c r="H265" s="299" t="s">
        <v>4786</v>
      </c>
      <c r="I265" s="302">
        <v>72.989999999999995</v>
      </c>
      <c r="J265" s="303" t="s">
        <v>2897</v>
      </c>
      <c r="K265" s="326"/>
    </row>
    <row r="266" spans="1:11" ht="12.5" x14ac:dyDescent="0.25">
      <c r="A266" s="295" t="s">
        <v>2514</v>
      </c>
      <c r="B266" s="300">
        <v>71240153</v>
      </c>
      <c r="C266" s="300" t="s">
        <v>2847</v>
      </c>
      <c r="D266" s="301" t="s">
        <v>3025</v>
      </c>
      <c r="E266" s="301"/>
      <c r="F266" s="299" t="s">
        <v>3026</v>
      </c>
      <c r="G266" s="300" t="s">
        <v>2517</v>
      </c>
      <c r="H266" s="299" t="s">
        <v>3027</v>
      </c>
      <c r="I266" s="302">
        <v>1700</v>
      </c>
      <c r="J266" s="303" t="s">
        <v>2605</v>
      </c>
      <c r="K266" s="326"/>
    </row>
    <row r="267" spans="1:11" ht="20" x14ac:dyDescent="0.25">
      <c r="A267" s="295" t="s">
        <v>2514</v>
      </c>
      <c r="B267" s="300">
        <v>71240154</v>
      </c>
      <c r="C267" s="300" t="s">
        <v>2803</v>
      </c>
      <c r="D267" s="301" t="s">
        <v>3025</v>
      </c>
      <c r="E267" s="301"/>
      <c r="F267" s="299" t="s">
        <v>3028</v>
      </c>
      <c r="G267" s="300" t="s">
        <v>2799</v>
      </c>
      <c r="H267" s="299" t="s">
        <v>2800</v>
      </c>
      <c r="I267" s="302">
        <v>10618.77</v>
      </c>
      <c r="J267" s="303" t="s">
        <v>2605</v>
      </c>
      <c r="K267" s="326"/>
    </row>
    <row r="268" spans="1:11" ht="12.5" x14ac:dyDescent="0.25">
      <c r="A268" s="295" t="s">
        <v>2514</v>
      </c>
      <c r="B268" s="300">
        <v>71240157</v>
      </c>
      <c r="C268" s="300" t="s">
        <v>2733</v>
      </c>
      <c r="D268" s="301" t="s">
        <v>2727</v>
      </c>
      <c r="E268" s="301"/>
      <c r="F268" s="299" t="s">
        <v>2734</v>
      </c>
      <c r="G268" s="300" t="s">
        <v>2735</v>
      </c>
      <c r="H268" s="299" t="s">
        <v>2736</v>
      </c>
      <c r="I268" s="302">
        <v>810.3</v>
      </c>
      <c r="J268" s="303" t="s">
        <v>2605</v>
      </c>
      <c r="K268" s="326"/>
    </row>
    <row r="269" spans="1:11" ht="12.5" x14ac:dyDescent="0.25">
      <c r="A269" s="295" t="s">
        <v>2514</v>
      </c>
      <c r="B269" s="300">
        <v>71240158</v>
      </c>
      <c r="C269" s="300" t="s">
        <v>540</v>
      </c>
      <c r="D269" s="301" t="s">
        <v>2727</v>
      </c>
      <c r="E269" s="301"/>
      <c r="F269" s="299" t="s">
        <v>2737</v>
      </c>
      <c r="G269" s="300" t="s">
        <v>2735</v>
      </c>
      <c r="H269" s="299" t="s">
        <v>2736</v>
      </c>
      <c r="I269" s="302">
        <v>245</v>
      </c>
      <c r="J269" s="303" t="s">
        <v>2605</v>
      </c>
      <c r="K269" s="326"/>
    </row>
    <row r="270" spans="1:11" ht="20" x14ac:dyDescent="0.25">
      <c r="A270" s="295" t="s">
        <v>2514</v>
      </c>
      <c r="B270" s="300">
        <v>71240159</v>
      </c>
      <c r="C270" s="300" t="s">
        <v>2738</v>
      </c>
      <c r="D270" s="301" t="s">
        <v>2727</v>
      </c>
      <c r="E270" s="301"/>
      <c r="F270" s="299" t="s">
        <v>2739</v>
      </c>
      <c r="G270" s="300" t="s">
        <v>2735</v>
      </c>
      <c r="H270" s="299" t="s">
        <v>2736</v>
      </c>
      <c r="I270" s="302">
        <v>1796.6</v>
      </c>
      <c r="J270" s="303" t="s">
        <v>2605</v>
      </c>
      <c r="K270" s="326"/>
    </row>
    <row r="271" spans="1:11" ht="12.5" x14ac:dyDescent="0.25">
      <c r="A271" s="295" t="s">
        <v>2514</v>
      </c>
      <c r="B271" s="300">
        <v>71240161</v>
      </c>
      <c r="C271" s="300" t="s">
        <v>3843</v>
      </c>
      <c r="D271" s="301" t="s">
        <v>3844</v>
      </c>
      <c r="E271" s="301"/>
      <c r="F271" s="299" t="s">
        <v>3845</v>
      </c>
      <c r="G271" s="300" t="s">
        <v>2560</v>
      </c>
      <c r="H271" s="299" t="s">
        <v>2561</v>
      </c>
      <c r="I271" s="302">
        <v>4059.36</v>
      </c>
      <c r="J271" s="303" t="s">
        <v>528</v>
      </c>
      <c r="K271" s="326"/>
    </row>
    <row r="272" spans="1:11" ht="12.5" x14ac:dyDescent="0.25">
      <c r="A272" s="295" t="s">
        <v>5579</v>
      </c>
      <c r="B272" s="304">
        <v>71240161</v>
      </c>
      <c r="C272" s="304" t="s">
        <v>3843</v>
      </c>
      <c r="D272" s="307" t="s">
        <v>3844</v>
      </c>
      <c r="E272" s="307"/>
      <c r="F272" s="295" t="s">
        <v>3845</v>
      </c>
      <c r="G272" s="295" t="s">
        <v>2560</v>
      </c>
      <c r="H272" s="295" t="s">
        <v>2561</v>
      </c>
      <c r="I272" s="297">
        <v>1709.68</v>
      </c>
      <c r="J272" s="298">
        <v>10</v>
      </c>
      <c r="K272" s="326"/>
    </row>
    <row r="273" spans="1:11" ht="12.5" x14ac:dyDescent="0.25">
      <c r="A273" s="295" t="s">
        <v>2514</v>
      </c>
      <c r="B273" s="300">
        <v>71240165</v>
      </c>
      <c r="C273" s="300" t="s">
        <v>3925</v>
      </c>
      <c r="D273" s="301" t="s">
        <v>3025</v>
      </c>
      <c r="E273" s="301"/>
      <c r="F273" s="299" t="s">
        <v>3926</v>
      </c>
      <c r="G273" s="300" t="s">
        <v>2560</v>
      </c>
      <c r="H273" s="299" t="s">
        <v>2561</v>
      </c>
      <c r="I273" s="302">
        <v>464.17</v>
      </c>
      <c r="J273" s="303" t="s">
        <v>528</v>
      </c>
      <c r="K273" s="326"/>
    </row>
    <row r="274" spans="1:11" ht="12.5" x14ac:dyDescent="0.25">
      <c r="A274" s="295" t="s">
        <v>5582</v>
      </c>
      <c r="B274" s="304">
        <v>71240165</v>
      </c>
      <c r="C274" s="304" t="s">
        <v>3925</v>
      </c>
      <c r="D274" s="307" t="s">
        <v>3025</v>
      </c>
      <c r="E274" s="307"/>
      <c r="F274" s="295" t="s">
        <v>3926</v>
      </c>
      <c r="G274" s="295" t="s">
        <v>2560</v>
      </c>
      <c r="H274" s="295" t="s">
        <v>2561</v>
      </c>
      <c r="I274" s="297">
        <v>464.17</v>
      </c>
      <c r="J274" s="298">
        <v>10</v>
      </c>
      <c r="K274" s="326"/>
    </row>
    <row r="275" spans="1:11" ht="20" x14ac:dyDescent="0.25">
      <c r="A275" s="295" t="s">
        <v>2514</v>
      </c>
      <c r="B275" s="300">
        <v>71240167</v>
      </c>
      <c r="C275" s="300" t="s">
        <v>4048</v>
      </c>
      <c r="D275" s="301" t="s">
        <v>4049</v>
      </c>
      <c r="E275" s="301"/>
      <c r="F275" s="299" t="s">
        <v>4050</v>
      </c>
      <c r="G275" s="300" t="s">
        <v>3099</v>
      </c>
      <c r="H275" s="299" t="s">
        <v>3100</v>
      </c>
      <c r="I275" s="302">
        <v>1818</v>
      </c>
      <c r="J275" s="303" t="s">
        <v>528</v>
      </c>
      <c r="K275" s="326"/>
    </row>
    <row r="276" spans="1:11" ht="20" x14ac:dyDescent="0.25">
      <c r="A276" s="295" t="s">
        <v>2514</v>
      </c>
      <c r="B276" s="300">
        <v>71240168</v>
      </c>
      <c r="C276" s="300" t="s">
        <v>3084</v>
      </c>
      <c r="D276" s="301" t="s">
        <v>3085</v>
      </c>
      <c r="E276" s="301"/>
      <c r="F276" s="299" t="s">
        <v>3086</v>
      </c>
      <c r="G276" s="300" t="s">
        <v>2683</v>
      </c>
      <c r="H276" s="299" t="s">
        <v>2684</v>
      </c>
      <c r="I276" s="302">
        <v>1100</v>
      </c>
      <c r="J276" s="303" t="s">
        <v>2605</v>
      </c>
      <c r="K276" s="326"/>
    </row>
    <row r="277" spans="1:11" ht="20" x14ac:dyDescent="0.25">
      <c r="A277" s="295" t="s">
        <v>2514</v>
      </c>
      <c r="B277" s="300">
        <v>71240169</v>
      </c>
      <c r="C277" s="300" t="s">
        <v>4051</v>
      </c>
      <c r="D277" s="301">
        <v>45398</v>
      </c>
      <c r="E277" s="301"/>
      <c r="F277" s="299" t="s">
        <v>4052</v>
      </c>
      <c r="G277" s="300" t="s">
        <v>2517</v>
      </c>
      <c r="H277" s="299" t="s">
        <v>3595</v>
      </c>
      <c r="I277" s="302">
        <v>6010</v>
      </c>
      <c r="J277" s="303" t="s">
        <v>528</v>
      </c>
      <c r="K277" s="326"/>
    </row>
    <row r="278" spans="1:11" ht="20" x14ac:dyDescent="0.25">
      <c r="A278" s="295" t="s">
        <v>5579</v>
      </c>
      <c r="B278" s="304">
        <v>71240169</v>
      </c>
      <c r="C278" s="304" t="s">
        <v>4051</v>
      </c>
      <c r="D278" s="301">
        <v>45398</v>
      </c>
      <c r="E278" s="307"/>
      <c r="F278" s="295" t="s">
        <v>4052</v>
      </c>
      <c r="G278" s="295" t="s">
        <v>2517</v>
      </c>
      <c r="H278" s="295" t="s">
        <v>3595</v>
      </c>
      <c r="I278" s="297">
        <v>3070</v>
      </c>
      <c r="J278" s="298">
        <v>10</v>
      </c>
      <c r="K278" s="326"/>
    </row>
    <row r="279" spans="1:11" ht="20" x14ac:dyDescent="0.25">
      <c r="A279" s="295" t="s">
        <v>2514</v>
      </c>
      <c r="B279" s="300">
        <v>71240170</v>
      </c>
      <c r="C279" s="300" t="s">
        <v>3927</v>
      </c>
      <c r="D279" s="301" t="s">
        <v>3025</v>
      </c>
      <c r="E279" s="301"/>
      <c r="F279" s="299" t="s">
        <v>3928</v>
      </c>
      <c r="G279" s="300" t="s">
        <v>2517</v>
      </c>
      <c r="H279" s="299" t="s">
        <v>3929</v>
      </c>
      <c r="I279" s="302">
        <v>566.25</v>
      </c>
      <c r="J279" s="303" t="s">
        <v>528</v>
      </c>
      <c r="K279" s="326"/>
    </row>
    <row r="280" spans="1:11" ht="12.5" x14ac:dyDescent="0.25">
      <c r="A280" s="295" t="s">
        <v>2514</v>
      </c>
      <c r="B280" s="300">
        <v>71240171</v>
      </c>
      <c r="C280" s="300" t="s">
        <v>4134</v>
      </c>
      <c r="D280" s="301" t="s">
        <v>3147</v>
      </c>
      <c r="E280" s="301"/>
      <c r="F280" s="299" t="s">
        <v>4135</v>
      </c>
      <c r="G280" s="300" t="s">
        <v>4136</v>
      </c>
      <c r="H280" s="299" t="s">
        <v>4137</v>
      </c>
      <c r="I280" s="302">
        <v>2925</v>
      </c>
      <c r="J280" s="303" t="s">
        <v>528</v>
      </c>
      <c r="K280" s="326"/>
    </row>
    <row r="281" spans="1:11" ht="12.5" x14ac:dyDescent="0.25">
      <c r="A281" s="295" t="s">
        <v>5581</v>
      </c>
      <c r="B281" s="304">
        <v>71240172</v>
      </c>
      <c r="C281" s="304" t="s">
        <v>4939</v>
      </c>
      <c r="D281" s="307" t="s">
        <v>4167</v>
      </c>
      <c r="E281" s="307"/>
      <c r="F281" s="295" t="s">
        <v>4940</v>
      </c>
      <c r="G281" s="295" t="s">
        <v>2517</v>
      </c>
      <c r="H281" s="295" t="s">
        <v>3999</v>
      </c>
      <c r="I281" s="297">
        <v>140.21</v>
      </c>
      <c r="J281" s="298">
        <v>10</v>
      </c>
      <c r="K281" s="326"/>
    </row>
    <row r="282" spans="1:11" ht="12.5" x14ac:dyDescent="0.25">
      <c r="A282" s="295" t="s">
        <v>5580</v>
      </c>
      <c r="B282" s="304">
        <v>71240173</v>
      </c>
      <c r="C282" s="304" t="s">
        <v>4951</v>
      </c>
      <c r="D282" s="307" t="s">
        <v>4167</v>
      </c>
      <c r="E282" s="307"/>
      <c r="F282" s="295" t="s">
        <v>4952</v>
      </c>
      <c r="G282" s="295" t="s">
        <v>2560</v>
      </c>
      <c r="H282" s="295" t="s">
        <v>2561</v>
      </c>
      <c r="I282" s="297">
        <v>375.25</v>
      </c>
      <c r="J282" s="298">
        <v>10</v>
      </c>
      <c r="K282" s="326"/>
    </row>
    <row r="283" spans="1:11" ht="12.5" x14ac:dyDescent="0.25">
      <c r="A283" s="295" t="s">
        <v>5578</v>
      </c>
      <c r="B283" s="300">
        <v>71240174</v>
      </c>
      <c r="C283" s="300" t="s">
        <v>4166</v>
      </c>
      <c r="D283" s="301" t="s">
        <v>4167</v>
      </c>
      <c r="E283" s="301"/>
      <c r="F283" s="299" t="s">
        <v>5750</v>
      </c>
      <c r="G283" s="300" t="s">
        <v>2560</v>
      </c>
      <c r="H283" s="299" t="s">
        <v>2561</v>
      </c>
      <c r="I283" s="302">
        <v>375.98</v>
      </c>
      <c r="J283" s="303">
        <v>10</v>
      </c>
      <c r="K283" s="326"/>
    </row>
    <row r="284" spans="1:11" ht="12.5" x14ac:dyDescent="0.25">
      <c r="A284" s="295" t="s">
        <v>2514</v>
      </c>
      <c r="B284" s="300">
        <v>71240176</v>
      </c>
      <c r="C284" s="300" t="s">
        <v>4032</v>
      </c>
      <c r="D284" s="301" t="s">
        <v>3085</v>
      </c>
      <c r="E284" s="301"/>
      <c r="F284" s="299" t="s">
        <v>4033</v>
      </c>
      <c r="G284" s="300" t="s">
        <v>3065</v>
      </c>
      <c r="H284" s="299" t="s">
        <v>3066</v>
      </c>
      <c r="I284" s="302">
        <v>1756.54</v>
      </c>
      <c r="J284" s="303" t="s">
        <v>528</v>
      </c>
      <c r="K284" s="326"/>
    </row>
    <row r="285" spans="1:11" ht="12.5" x14ac:dyDescent="0.25">
      <c r="A285" s="295" t="s">
        <v>2514</v>
      </c>
      <c r="B285" s="300">
        <v>71240177</v>
      </c>
      <c r="C285" s="300" t="s">
        <v>2826</v>
      </c>
      <c r="D285" s="301" t="s">
        <v>3147</v>
      </c>
      <c r="E285" s="301"/>
      <c r="F285" s="299" t="s">
        <v>4138</v>
      </c>
      <c r="G285" s="300" t="s">
        <v>2517</v>
      </c>
      <c r="H285" s="299" t="s">
        <v>3482</v>
      </c>
      <c r="I285" s="302">
        <v>1520.83</v>
      </c>
      <c r="J285" s="303" t="s">
        <v>528</v>
      </c>
      <c r="K285" s="326"/>
    </row>
    <row r="286" spans="1:11" ht="12.5" x14ac:dyDescent="0.25">
      <c r="A286" s="295" t="s">
        <v>2514</v>
      </c>
      <c r="B286" s="300">
        <v>71240178</v>
      </c>
      <c r="C286" s="300" t="s">
        <v>4373</v>
      </c>
      <c r="D286" s="301" t="s">
        <v>4374</v>
      </c>
      <c r="E286" s="301"/>
      <c r="F286" s="299" t="s">
        <v>4375</v>
      </c>
      <c r="G286" s="300" t="s">
        <v>3454</v>
      </c>
      <c r="H286" s="299" t="s">
        <v>3455</v>
      </c>
      <c r="I286" s="302">
        <v>1300</v>
      </c>
      <c r="J286" s="303" t="s">
        <v>528</v>
      </c>
      <c r="K286" s="326"/>
    </row>
    <row r="287" spans="1:11" ht="12.5" x14ac:dyDescent="0.25">
      <c r="A287" s="295" t="s">
        <v>2514</v>
      </c>
      <c r="B287" s="300">
        <v>71240179</v>
      </c>
      <c r="C287" s="300" t="s">
        <v>3833</v>
      </c>
      <c r="D287" s="301" t="s">
        <v>3008</v>
      </c>
      <c r="E287" s="301"/>
      <c r="F287" s="299" t="s">
        <v>3893</v>
      </c>
      <c r="G287" s="300" t="s">
        <v>2853</v>
      </c>
      <c r="H287" s="299" t="s">
        <v>2854</v>
      </c>
      <c r="I287" s="302">
        <v>985</v>
      </c>
      <c r="J287" s="303" t="s">
        <v>528</v>
      </c>
      <c r="K287" s="326"/>
    </row>
    <row r="288" spans="1:11" ht="20" x14ac:dyDescent="0.25">
      <c r="A288" s="295" t="s">
        <v>2514</v>
      </c>
      <c r="B288" s="300">
        <v>71240180</v>
      </c>
      <c r="C288" s="300" t="s">
        <v>3007</v>
      </c>
      <c r="D288" s="301" t="s">
        <v>3008</v>
      </c>
      <c r="E288" s="301"/>
      <c r="F288" s="299" t="s">
        <v>3009</v>
      </c>
      <c r="G288" s="300" t="s">
        <v>2617</v>
      </c>
      <c r="H288" s="299" t="s">
        <v>2618</v>
      </c>
      <c r="I288" s="302">
        <v>2100</v>
      </c>
      <c r="J288" s="303" t="s">
        <v>2605</v>
      </c>
      <c r="K288" s="326"/>
    </row>
    <row r="289" spans="1:11" ht="12.5" x14ac:dyDescent="0.25">
      <c r="A289" s="295" t="s">
        <v>2514</v>
      </c>
      <c r="B289" s="300">
        <v>71240182</v>
      </c>
      <c r="C289" s="300" t="s">
        <v>4521</v>
      </c>
      <c r="D289" s="301" t="s">
        <v>3008</v>
      </c>
      <c r="E289" s="301"/>
      <c r="F289" s="299" t="s">
        <v>4702</v>
      </c>
      <c r="G289" s="300" t="s">
        <v>2989</v>
      </c>
      <c r="H289" s="299" t="s">
        <v>2990</v>
      </c>
      <c r="I289" s="302">
        <v>142.1</v>
      </c>
      <c r="J289" s="303" t="s">
        <v>2897</v>
      </c>
      <c r="K289" s="326"/>
    </row>
    <row r="290" spans="1:11" ht="12.5" x14ac:dyDescent="0.25">
      <c r="A290" s="295" t="s">
        <v>2514</v>
      </c>
      <c r="B290" s="300">
        <v>71240183</v>
      </c>
      <c r="C290" s="300" t="s">
        <v>3171</v>
      </c>
      <c r="D290" s="301" t="s">
        <v>3008</v>
      </c>
      <c r="E290" s="301"/>
      <c r="F290" s="299" t="s">
        <v>3894</v>
      </c>
      <c r="G290" s="300" t="s">
        <v>2989</v>
      </c>
      <c r="H290" s="299" t="s">
        <v>2990</v>
      </c>
      <c r="I290" s="302">
        <v>2072.6999999999998</v>
      </c>
      <c r="J290" s="303" t="s">
        <v>528</v>
      </c>
      <c r="K290" s="326"/>
    </row>
    <row r="291" spans="1:11" ht="12.5" x14ac:dyDescent="0.25">
      <c r="A291" s="295" t="s">
        <v>2514</v>
      </c>
      <c r="B291" s="300">
        <v>71240184</v>
      </c>
      <c r="C291" s="300" t="s">
        <v>2722</v>
      </c>
      <c r="D291" s="301" t="s">
        <v>3008</v>
      </c>
      <c r="E291" s="301"/>
      <c r="F291" s="299" t="s">
        <v>3895</v>
      </c>
      <c r="G291" s="300" t="s">
        <v>2673</v>
      </c>
      <c r="H291" s="299" t="s">
        <v>2674</v>
      </c>
      <c r="I291" s="302">
        <v>2081.54</v>
      </c>
      <c r="J291" s="303" t="s">
        <v>528</v>
      </c>
      <c r="K291" s="326"/>
    </row>
    <row r="292" spans="1:11" ht="20" x14ac:dyDescent="0.25">
      <c r="A292" s="295" t="s">
        <v>2514</v>
      </c>
      <c r="B292" s="300">
        <v>71240185</v>
      </c>
      <c r="C292" s="300" t="s">
        <v>3896</v>
      </c>
      <c r="D292" s="301" t="s">
        <v>3008</v>
      </c>
      <c r="E292" s="301"/>
      <c r="F292" s="299" t="s">
        <v>3897</v>
      </c>
      <c r="G292" s="300" t="s">
        <v>2517</v>
      </c>
      <c r="H292" s="299" t="s">
        <v>3898</v>
      </c>
      <c r="I292" s="302">
        <v>1890</v>
      </c>
      <c r="J292" s="303" t="s">
        <v>528</v>
      </c>
      <c r="K292" s="326"/>
    </row>
    <row r="293" spans="1:11" ht="20" x14ac:dyDescent="0.25">
      <c r="A293" s="295" t="s">
        <v>5582</v>
      </c>
      <c r="B293" s="304">
        <v>71240185</v>
      </c>
      <c r="C293" s="304" t="s">
        <v>3896</v>
      </c>
      <c r="D293" s="307" t="s">
        <v>3008</v>
      </c>
      <c r="E293" s="307"/>
      <c r="F293" s="295" t="s">
        <v>3897</v>
      </c>
      <c r="G293" s="295" t="s">
        <v>2517</v>
      </c>
      <c r="H293" s="295" t="s">
        <v>3898</v>
      </c>
      <c r="I293" s="297">
        <v>560</v>
      </c>
      <c r="J293" s="298">
        <v>10</v>
      </c>
      <c r="K293" s="326"/>
    </row>
    <row r="294" spans="1:11" ht="20" x14ac:dyDescent="0.25">
      <c r="A294" s="295" t="s">
        <v>2514</v>
      </c>
      <c r="B294" s="300">
        <v>71240185</v>
      </c>
      <c r="C294" s="300" t="s">
        <v>3896</v>
      </c>
      <c r="D294" s="301" t="s">
        <v>3008</v>
      </c>
      <c r="E294" s="301"/>
      <c r="F294" s="299" t="s">
        <v>3897</v>
      </c>
      <c r="G294" s="300" t="s">
        <v>2517</v>
      </c>
      <c r="H294" s="299" t="s">
        <v>3898</v>
      </c>
      <c r="I294" s="302">
        <v>930</v>
      </c>
      <c r="J294" s="303">
        <v>2</v>
      </c>
      <c r="K294" s="331"/>
    </row>
    <row r="295" spans="1:11" ht="12.5" x14ac:dyDescent="0.25">
      <c r="A295" s="295" t="s">
        <v>2514</v>
      </c>
      <c r="B295" s="300">
        <v>71240186</v>
      </c>
      <c r="C295" s="300" t="s">
        <v>4821</v>
      </c>
      <c r="D295" s="301" t="s">
        <v>4374</v>
      </c>
      <c r="E295" s="301"/>
      <c r="F295" s="299" t="s">
        <v>4822</v>
      </c>
      <c r="G295" s="300" t="s">
        <v>4823</v>
      </c>
      <c r="H295" s="299" t="s">
        <v>4824</v>
      </c>
      <c r="I295" s="302">
        <v>20</v>
      </c>
      <c r="J295" s="303" t="s">
        <v>2897</v>
      </c>
      <c r="K295" s="326"/>
    </row>
    <row r="296" spans="1:11" ht="12.5" x14ac:dyDescent="0.25">
      <c r="A296" s="295" t="s">
        <v>2514</v>
      </c>
      <c r="B296" s="300">
        <v>71240187</v>
      </c>
      <c r="C296" s="300" t="s">
        <v>2987</v>
      </c>
      <c r="D296" s="301" t="s">
        <v>4374</v>
      </c>
      <c r="E296" s="301"/>
      <c r="F296" s="299" t="s">
        <v>4825</v>
      </c>
      <c r="G296" s="300" t="s">
        <v>4700</v>
      </c>
      <c r="H296" s="299" t="s">
        <v>4701</v>
      </c>
      <c r="I296" s="302">
        <v>1200</v>
      </c>
      <c r="J296" s="303" t="s">
        <v>2897</v>
      </c>
      <c r="K296" s="326"/>
    </row>
    <row r="297" spans="1:11" ht="12.5" x14ac:dyDescent="0.25">
      <c r="A297" s="295" t="s">
        <v>2514</v>
      </c>
      <c r="B297" s="300">
        <v>71240188</v>
      </c>
      <c r="C297" s="300" t="s">
        <v>3320</v>
      </c>
      <c r="D297" s="301" t="s">
        <v>3321</v>
      </c>
      <c r="E297" s="301"/>
      <c r="F297" s="299" t="s">
        <v>3322</v>
      </c>
      <c r="G297" s="300" t="s">
        <v>2623</v>
      </c>
      <c r="H297" s="299" t="s">
        <v>2624</v>
      </c>
      <c r="I297" s="302">
        <v>2000</v>
      </c>
      <c r="J297" s="303" t="s">
        <v>2605</v>
      </c>
      <c r="K297" s="326"/>
    </row>
    <row r="298" spans="1:11" ht="12.5" x14ac:dyDescent="0.25">
      <c r="A298" s="295" t="s">
        <v>2514</v>
      </c>
      <c r="B298" s="300">
        <v>71240189</v>
      </c>
      <c r="C298" s="300" t="s">
        <v>4608</v>
      </c>
      <c r="D298" s="301" t="s">
        <v>3492</v>
      </c>
      <c r="E298" s="301"/>
      <c r="F298" s="299" t="s">
        <v>4609</v>
      </c>
      <c r="G298" s="300" t="s">
        <v>4610</v>
      </c>
      <c r="H298" s="299" t="s">
        <v>4611</v>
      </c>
      <c r="I298" s="302">
        <v>420</v>
      </c>
      <c r="J298" s="303" t="s">
        <v>2897</v>
      </c>
      <c r="K298" s="326"/>
    </row>
    <row r="299" spans="1:11" ht="12.5" x14ac:dyDescent="0.25">
      <c r="A299" s="295" t="s">
        <v>2514</v>
      </c>
      <c r="B299" s="300">
        <v>71240190</v>
      </c>
      <c r="C299" s="300" t="s">
        <v>4583</v>
      </c>
      <c r="D299" s="301" t="s">
        <v>3429</v>
      </c>
      <c r="E299" s="301"/>
      <c r="F299" s="299" t="s">
        <v>4584</v>
      </c>
      <c r="G299" s="300" t="s">
        <v>3636</v>
      </c>
      <c r="H299" s="299" t="s">
        <v>3637</v>
      </c>
      <c r="I299" s="302">
        <v>350</v>
      </c>
      <c r="J299" s="303" t="s">
        <v>528</v>
      </c>
      <c r="K299" s="326"/>
    </row>
    <row r="300" spans="1:11" ht="20" x14ac:dyDescent="0.25">
      <c r="A300" s="295" t="s">
        <v>2514</v>
      </c>
      <c r="B300" s="300">
        <v>71240191</v>
      </c>
      <c r="C300" s="300" t="s">
        <v>2647</v>
      </c>
      <c r="D300" s="301" t="s">
        <v>2648</v>
      </c>
      <c r="E300" s="301"/>
      <c r="F300" s="299" t="s">
        <v>2649</v>
      </c>
      <c r="G300" s="300" t="s">
        <v>2650</v>
      </c>
      <c r="H300" s="299" t="s">
        <v>2651</v>
      </c>
      <c r="I300" s="302">
        <v>1500</v>
      </c>
      <c r="J300" s="303" t="s">
        <v>2605</v>
      </c>
      <c r="K300" s="326"/>
    </row>
    <row r="301" spans="1:11" ht="12.5" x14ac:dyDescent="0.25">
      <c r="A301" s="295" t="s">
        <v>2514</v>
      </c>
      <c r="B301" s="300">
        <v>71240192</v>
      </c>
      <c r="C301" s="300" t="s">
        <v>4703</v>
      </c>
      <c r="D301" s="301" t="s">
        <v>3008</v>
      </c>
      <c r="E301" s="301"/>
      <c r="F301" s="299" t="s">
        <v>4704</v>
      </c>
      <c r="G301" s="300" t="s">
        <v>4705</v>
      </c>
      <c r="H301" s="299" t="s">
        <v>4706</v>
      </c>
      <c r="I301" s="302">
        <v>754.56</v>
      </c>
      <c r="J301" s="303" t="s">
        <v>2897</v>
      </c>
      <c r="K301" s="326"/>
    </row>
    <row r="302" spans="1:11" ht="12.5" x14ac:dyDescent="0.25">
      <c r="A302" s="295" t="s">
        <v>2514</v>
      </c>
      <c r="B302" s="300">
        <v>71240193</v>
      </c>
      <c r="C302" s="300" t="s">
        <v>3112</v>
      </c>
      <c r="D302" s="301" t="s">
        <v>3321</v>
      </c>
      <c r="E302" s="301"/>
      <c r="F302" s="299" t="s">
        <v>4458</v>
      </c>
      <c r="G302" s="300" t="s">
        <v>3581</v>
      </c>
      <c r="H302" s="299" t="s">
        <v>3582</v>
      </c>
      <c r="I302" s="302">
        <v>490</v>
      </c>
      <c r="J302" s="303" t="s">
        <v>528</v>
      </c>
      <c r="K302" s="326"/>
    </row>
    <row r="303" spans="1:11" ht="12.5" x14ac:dyDescent="0.25">
      <c r="A303" s="295" t="s">
        <v>2514</v>
      </c>
      <c r="B303" s="300">
        <v>71240194</v>
      </c>
      <c r="C303" s="300" t="s">
        <v>4459</v>
      </c>
      <c r="D303" s="301" t="s">
        <v>3321</v>
      </c>
      <c r="E303" s="301"/>
      <c r="F303" s="299" t="s">
        <v>4460</v>
      </c>
      <c r="G303" s="300" t="s">
        <v>2517</v>
      </c>
      <c r="H303" s="299" t="s">
        <v>3603</v>
      </c>
      <c r="I303" s="302">
        <v>1203</v>
      </c>
      <c r="J303" s="303" t="s">
        <v>528</v>
      </c>
      <c r="K303" s="326"/>
    </row>
    <row r="304" spans="1:11" ht="12.5" x14ac:dyDescent="0.25">
      <c r="A304" s="295" t="s">
        <v>5578</v>
      </c>
      <c r="B304" s="304">
        <v>71240194</v>
      </c>
      <c r="C304" s="304" t="s">
        <v>4459</v>
      </c>
      <c r="D304" s="307" t="s">
        <v>3321</v>
      </c>
      <c r="E304" s="307"/>
      <c r="F304" s="295" t="s">
        <v>4460</v>
      </c>
      <c r="G304" s="295" t="s">
        <v>2517</v>
      </c>
      <c r="H304" s="295" t="s">
        <v>3603</v>
      </c>
      <c r="I304" s="297">
        <v>549</v>
      </c>
      <c r="J304" s="298">
        <v>10</v>
      </c>
      <c r="K304" s="326"/>
    </row>
    <row r="305" spans="1:11" ht="20" x14ac:dyDescent="0.25">
      <c r="A305" s="295" t="s">
        <v>2514</v>
      </c>
      <c r="B305" s="300">
        <v>71240195</v>
      </c>
      <c r="C305" s="300" t="s">
        <v>4585</v>
      </c>
      <c r="D305" s="301" t="s">
        <v>3429</v>
      </c>
      <c r="E305" s="301"/>
      <c r="F305" s="299" t="s">
        <v>4586</v>
      </c>
      <c r="G305" s="300" t="s">
        <v>3502</v>
      </c>
      <c r="H305" s="299" t="s">
        <v>3503</v>
      </c>
      <c r="I305" s="302">
        <v>1020</v>
      </c>
      <c r="J305" s="303" t="s">
        <v>528</v>
      </c>
      <c r="K305" s="326"/>
    </row>
    <row r="306" spans="1:11" ht="12.5" x14ac:dyDescent="0.25">
      <c r="A306" s="295" t="s">
        <v>2514</v>
      </c>
      <c r="B306" s="300">
        <v>71240196</v>
      </c>
      <c r="C306" s="300" t="s">
        <v>3018</v>
      </c>
      <c r="D306" s="301" t="s">
        <v>3429</v>
      </c>
      <c r="E306" s="301"/>
      <c r="F306" s="299" t="s">
        <v>4587</v>
      </c>
      <c r="G306" s="300" t="s">
        <v>3465</v>
      </c>
      <c r="H306" s="299" t="s">
        <v>3466</v>
      </c>
      <c r="I306" s="302">
        <v>2161.6799999999998</v>
      </c>
      <c r="J306" s="303" t="s">
        <v>528</v>
      </c>
      <c r="K306" s="326"/>
    </row>
    <row r="307" spans="1:11" ht="12.5" x14ac:dyDescent="0.25">
      <c r="A307" s="295" t="s">
        <v>2514</v>
      </c>
      <c r="B307" s="300">
        <v>71240197</v>
      </c>
      <c r="C307" s="300" t="s">
        <v>3338</v>
      </c>
      <c r="D307" s="301" t="s">
        <v>3429</v>
      </c>
      <c r="E307" s="301"/>
      <c r="F307" s="299" t="s">
        <v>4588</v>
      </c>
      <c r="G307" s="300" t="s">
        <v>3465</v>
      </c>
      <c r="H307" s="299" t="s">
        <v>3466</v>
      </c>
      <c r="I307" s="302">
        <v>2161.6799999999998</v>
      </c>
      <c r="J307" s="303" t="s">
        <v>528</v>
      </c>
      <c r="K307" s="326"/>
    </row>
    <row r="308" spans="1:11" ht="12.5" x14ac:dyDescent="0.25">
      <c r="A308" s="295" t="s">
        <v>2514</v>
      </c>
      <c r="B308" s="300">
        <v>71240198</v>
      </c>
      <c r="C308" s="300" t="s">
        <v>3428</v>
      </c>
      <c r="D308" s="301" t="s">
        <v>3429</v>
      </c>
      <c r="E308" s="301"/>
      <c r="F308" s="299" t="s">
        <v>3430</v>
      </c>
      <c r="G308" s="300" t="s">
        <v>2607</v>
      </c>
      <c r="H308" s="299" t="s">
        <v>2608</v>
      </c>
      <c r="I308" s="302">
        <v>442</v>
      </c>
      <c r="J308" s="303" t="s">
        <v>2605</v>
      </c>
      <c r="K308" s="326"/>
    </row>
    <row r="309" spans="1:11" ht="20" x14ac:dyDescent="0.25">
      <c r="A309" s="295" t="s">
        <v>2514</v>
      </c>
      <c r="B309" s="300">
        <v>71240199</v>
      </c>
      <c r="C309" s="300" t="s">
        <v>2757</v>
      </c>
      <c r="D309" s="301" t="s">
        <v>3429</v>
      </c>
      <c r="E309" s="301"/>
      <c r="F309" s="299" t="s">
        <v>3431</v>
      </c>
      <c r="G309" s="300" t="s">
        <v>2911</v>
      </c>
      <c r="H309" s="299" t="s">
        <v>2912</v>
      </c>
      <c r="I309" s="302">
        <v>475</v>
      </c>
      <c r="J309" s="303" t="s">
        <v>2605</v>
      </c>
      <c r="K309" s="326"/>
    </row>
    <row r="310" spans="1:11" ht="20" x14ac:dyDescent="0.25">
      <c r="A310" s="295" t="s">
        <v>2514</v>
      </c>
      <c r="B310" s="300">
        <v>71240200</v>
      </c>
      <c r="C310" s="300" t="s">
        <v>3323</v>
      </c>
      <c r="D310" s="301" t="s">
        <v>3321</v>
      </c>
      <c r="E310" s="301"/>
      <c r="F310" s="299" t="s">
        <v>3324</v>
      </c>
      <c r="G310" s="300" t="s">
        <v>2683</v>
      </c>
      <c r="H310" s="299" t="s">
        <v>2684</v>
      </c>
      <c r="I310" s="302">
        <v>1884.5</v>
      </c>
      <c r="J310" s="303" t="s">
        <v>2605</v>
      </c>
      <c r="K310" s="326"/>
    </row>
    <row r="311" spans="1:11" ht="12.5" x14ac:dyDescent="0.25">
      <c r="A311" s="295" t="s">
        <v>2514</v>
      </c>
      <c r="B311" s="300">
        <v>71240201</v>
      </c>
      <c r="C311" s="300" t="s">
        <v>4461</v>
      </c>
      <c r="D311" s="301" t="s">
        <v>3321</v>
      </c>
      <c r="E311" s="301"/>
      <c r="F311" s="299" t="s">
        <v>4462</v>
      </c>
      <c r="G311" s="300" t="s">
        <v>3767</v>
      </c>
      <c r="H311" s="299" t="s">
        <v>3768</v>
      </c>
      <c r="I311" s="302">
        <v>42.84</v>
      </c>
      <c r="J311" s="303" t="s">
        <v>528</v>
      </c>
      <c r="K311" s="326"/>
    </row>
    <row r="312" spans="1:11" ht="20" x14ac:dyDescent="0.25">
      <c r="A312" s="295" t="s">
        <v>2514</v>
      </c>
      <c r="B312" s="300">
        <v>71240202</v>
      </c>
      <c r="C312" s="300" t="s">
        <v>4463</v>
      </c>
      <c r="D312" s="301" t="s">
        <v>3321</v>
      </c>
      <c r="E312" s="301"/>
      <c r="F312" s="299" t="s">
        <v>4464</v>
      </c>
      <c r="G312" s="300" t="s">
        <v>2517</v>
      </c>
      <c r="H312" s="299" t="s">
        <v>4465</v>
      </c>
      <c r="I312" s="302">
        <v>1780</v>
      </c>
      <c r="J312" s="303" t="s">
        <v>528</v>
      </c>
      <c r="K312" s="326"/>
    </row>
    <row r="313" spans="1:11" ht="20" x14ac:dyDescent="0.25">
      <c r="A313" s="295" t="s">
        <v>5582</v>
      </c>
      <c r="B313" s="304">
        <v>71240202</v>
      </c>
      <c r="C313" s="304" t="s">
        <v>4463</v>
      </c>
      <c r="D313" s="307" t="s">
        <v>3321</v>
      </c>
      <c r="E313" s="307"/>
      <c r="F313" s="295" t="s">
        <v>4464</v>
      </c>
      <c r="G313" s="295" t="s">
        <v>2517</v>
      </c>
      <c r="H313" s="295" t="s">
        <v>4465</v>
      </c>
      <c r="I313" s="297">
        <v>820</v>
      </c>
      <c r="J313" s="298">
        <v>10</v>
      </c>
      <c r="K313" s="326"/>
    </row>
    <row r="314" spans="1:11" ht="20" x14ac:dyDescent="0.25">
      <c r="A314" s="295" t="s">
        <v>2514</v>
      </c>
      <c r="B314" s="300">
        <v>71240203</v>
      </c>
      <c r="C314" s="300" t="s">
        <v>3325</v>
      </c>
      <c r="D314" s="301" t="s">
        <v>3321</v>
      </c>
      <c r="E314" s="301"/>
      <c r="F314" s="299" t="s">
        <v>3326</v>
      </c>
      <c r="G314" s="300" t="s">
        <v>2617</v>
      </c>
      <c r="H314" s="299" t="s">
        <v>2618</v>
      </c>
      <c r="I314" s="302">
        <v>1920</v>
      </c>
      <c r="J314" s="303" t="s">
        <v>2605</v>
      </c>
      <c r="K314" s="326"/>
    </row>
    <row r="315" spans="1:11" ht="12.5" x14ac:dyDescent="0.25">
      <c r="A315" s="295" t="s">
        <v>2514</v>
      </c>
      <c r="B315" s="300">
        <v>71240204</v>
      </c>
      <c r="C315" s="300" t="s">
        <v>3233</v>
      </c>
      <c r="D315" s="301" t="s">
        <v>3429</v>
      </c>
      <c r="E315" s="301"/>
      <c r="F315" s="299" t="s">
        <v>4589</v>
      </c>
      <c r="G315" s="300" t="s">
        <v>3486</v>
      </c>
      <c r="H315" s="299" t="s">
        <v>3487</v>
      </c>
      <c r="I315" s="302">
        <v>550</v>
      </c>
      <c r="J315" s="303" t="s">
        <v>528</v>
      </c>
      <c r="K315" s="326"/>
    </row>
    <row r="316" spans="1:11" ht="12.5" x14ac:dyDescent="0.25">
      <c r="A316" s="295" t="s">
        <v>2514</v>
      </c>
      <c r="B316" s="300">
        <v>71240205</v>
      </c>
      <c r="C316" s="300" t="s">
        <v>3079</v>
      </c>
      <c r="D316" s="301" t="s">
        <v>3429</v>
      </c>
      <c r="E316" s="301"/>
      <c r="F316" s="299" t="s">
        <v>4589</v>
      </c>
      <c r="G316" s="300" t="s">
        <v>3535</v>
      </c>
      <c r="H316" s="299" t="s">
        <v>3536</v>
      </c>
      <c r="I316" s="302">
        <v>1526.54</v>
      </c>
      <c r="J316" s="303" t="s">
        <v>528</v>
      </c>
      <c r="K316" s="326"/>
    </row>
    <row r="317" spans="1:11" ht="12.5" x14ac:dyDescent="0.25">
      <c r="A317" s="295" t="s">
        <v>2514</v>
      </c>
      <c r="B317" s="300">
        <v>71240206</v>
      </c>
      <c r="C317" s="300" t="s">
        <v>2891</v>
      </c>
      <c r="D317" s="301" t="s">
        <v>3321</v>
      </c>
      <c r="E317" s="301"/>
      <c r="F317" s="299" t="s">
        <v>4466</v>
      </c>
      <c r="G317" s="300" t="s">
        <v>3535</v>
      </c>
      <c r="H317" s="299" t="s">
        <v>3536</v>
      </c>
      <c r="I317" s="302">
        <v>1650</v>
      </c>
      <c r="J317" s="303" t="s">
        <v>528</v>
      </c>
      <c r="K317" s="326"/>
    </row>
    <row r="318" spans="1:11" ht="12.5" x14ac:dyDescent="0.25">
      <c r="A318" s="295" t="s">
        <v>2514</v>
      </c>
      <c r="B318" s="300">
        <v>71240207</v>
      </c>
      <c r="C318" s="300" t="s">
        <v>2899</v>
      </c>
      <c r="D318" s="301" t="s">
        <v>3321</v>
      </c>
      <c r="E318" s="301"/>
      <c r="F318" s="299" t="s">
        <v>3327</v>
      </c>
      <c r="G318" s="300" t="s">
        <v>2735</v>
      </c>
      <c r="H318" s="299" t="s">
        <v>2736</v>
      </c>
      <c r="I318" s="302">
        <v>552.20000000000005</v>
      </c>
      <c r="J318" s="303" t="s">
        <v>2605</v>
      </c>
      <c r="K318" s="326"/>
    </row>
    <row r="319" spans="1:11" ht="12.5" x14ac:dyDescent="0.25">
      <c r="A319" s="295" t="s">
        <v>2514</v>
      </c>
      <c r="B319" s="300">
        <v>71240208</v>
      </c>
      <c r="C319" s="300" t="s">
        <v>3409</v>
      </c>
      <c r="D319" s="301" t="s">
        <v>3410</v>
      </c>
      <c r="E319" s="301"/>
      <c r="F319" s="299" t="s">
        <v>3411</v>
      </c>
      <c r="G319" s="300" t="s">
        <v>2735</v>
      </c>
      <c r="H319" s="299" t="s">
        <v>2736</v>
      </c>
      <c r="I319" s="302">
        <v>245</v>
      </c>
      <c r="J319" s="303" t="s">
        <v>2605</v>
      </c>
      <c r="K319" s="326"/>
    </row>
    <row r="320" spans="1:11" ht="20" x14ac:dyDescent="0.25">
      <c r="A320" s="295" t="s">
        <v>2514</v>
      </c>
      <c r="B320" s="300">
        <v>71240209</v>
      </c>
      <c r="C320" s="300" t="s">
        <v>2789</v>
      </c>
      <c r="D320" s="301" t="s">
        <v>3296</v>
      </c>
      <c r="E320" s="301"/>
      <c r="F320" s="299" t="s">
        <v>3297</v>
      </c>
      <c r="G320" s="300" t="s">
        <v>2735</v>
      </c>
      <c r="H320" s="299" t="s">
        <v>2736</v>
      </c>
      <c r="I320" s="302">
        <v>1286.3</v>
      </c>
      <c r="J320" s="303" t="s">
        <v>2605</v>
      </c>
      <c r="K320" s="326"/>
    </row>
    <row r="321" spans="1:11" ht="30" x14ac:dyDescent="0.25">
      <c r="A321" s="295" t="s">
        <v>2514</v>
      </c>
      <c r="B321" s="300">
        <v>71240210</v>
      </c>
      <c r="C321" s="300" t="s">
        <v>2826</v>
      </c>
      <c r="D321" s="301" t="s">
        <v>3296</v>
      </c>
      <c r="E321" s="301"/>
      <c r="F321" s="299" t="s">
        <v>3298</v>
      </c>
      <c r="G321" s="300" t="s">
        <v>3244</v>
      </c>
      <c r="H321" s="299" t="s">
        <v>3245</v>
      </c>
      <c r="I321" s="302">
        <v>2400</v>
      </c>
      <c r="J321" s="303" t="s">
        <v>2605</v>
      </c>
      <c r="K321" s="326"/>
    </row>
    <row r="322" spans="1:11" ht="20" x14ac:dyDescent="0.25">
      <c r="A322" s="295" t="s">
        <v>2514</v>
      </c>
      <c r="B322" s="300">
        <v>71240211</v>
      </c>
      <c r="C322" s="300" t="s">
        <v>2631</v>
      </c>
      <c r="D322" s="301" t="s">
        <v>2648</v>
      </c>
      <c r="E322" s="301"/>
      <c r="F322" s="299" t="s">
        <v>2652</v>
      </c>
      <c r="G322" s="300" t="s">
        <v>2653</v>
      </c>
      <c r="H322" s="299" t="s">
        <v>2654</v>
      </c>
      <c r="I322" s="302">
        <v>461.5</v>
      </c>
      <c r="J322" s="303" t="s">
        <v>2605</v>
      </c>
      <c r="K322" s="326"/>
    </row>
    <row r="323" spans="1:11" ht="20" x14ac:dyDescent="0.25">
      <c r="A323" s="295" t="s">
        <v>2514</v>
      </c>
      <c r="B323" s="300">
        <v>71240212</v>
      </c>
      <c r="C323" s="300" t="s">
        <v>2655</v>
      </c>
      <c r="D323" s="301" t="s">
        <v>2648</v>
      </c>
      <c r="E323" s="301"/>
      <c r="F323" s="299" t="s">
        <v>2656</v>
      </c>
      <c r="G323" s="300" t="s">
        <v>2657</v>
      </c>
      <c r="H323" s="299" t="s">
        <v>2658</v>
      </c>
      <c r="I323" s="302">
        <v>754</v>
      </c>
      <c r="J323" s="303" t="s">
        <v>2605</v>
      </c>
      <c r="K323" s="326"/>
    </row>
    <row r="324" spans="1:11" ht="12.5" x14ac:dyDescent="0.25">
      <c r="A324" s="295" t="s">
        <v>2514</v>
      </c>
      <c r="B324" s="300">
        <v>71240213</v>
      </c>
      <c r="C324" s="300" t="s">
        <v>2631</v>
      </c>
      <c r="D324" s="301" t="s">
        <v>2648</v>
      </c>
      <c r="E324" s="301"/>
      <c r="F324" s="299" t="s">
        <v>2659</v>
      </c>
      <c r="G324" s="300" t="s">
        <v>2660</v>
      </c>
      <c r="H324" s="299" t="s">
        <v>2661</v>
      </c>
      <c r="I324" s="302">
        <v>1526.54</v>
      </c>
      <c r="J324" s="303" t="s">
        <v>2605</v>
      </c>
      <c r="K324" s="326"/>
    </row>
    <row r="325" spans="1:11" ht="20" x14ac:dyDescent="0.25">
      <c r="A325" s="295" t="s">
        <v>2514</v>
      </c>
      <c r="B325" s="300">
        <v>71240214</v>
      </c>
      <c r="C325" s="300" t="s">
        <v>3432</v>
      </c>
      <c r="D325" s="301" t="s">
        <v>3429</v>
      </c>
      <c r="E325" s="301"/>
      <c r="F325" s="299" t="s">
        <v>3433</v>
      </c>
      <c r="G325" s="300" t="s">
        <v>2755</v>
      </c>
      <c r="H325" s="299" t="s">
        <v>2756</v>
      </c>
      <c r="I325" s="302">
        <v>2940</v>
      </c>
      <c r="J325" s="303" t="s">
        <v>2605</v>
      </c>
      <c r="K325" s="326"/>
    </row>
    <row r="326" spans="1:11" ht="20" x14ac:dyDescent="0.25">
      <c r="A326" s="295" t="s">
        <v>2514</v>
      </c>
      <c r="B326" s="300">
        <v>71240215</v>
      </c>
      <c r="C326" s="300" t="s">
        <v>3434</v>
      </c>
      <c r="D326" s="301" t="s">
        <v>3429</v>
      </c>
      <c r="E326" s="301"/>
      <c r="F326" s="299" t="s">
        <v>3435</v>
      </c>
      <c r="G326" s="300" t="s">
        <v>2708</v>
      </c>
      <c r="H326" s="299" t="s">
        <v>2709</v>
      </c>
      <c r="I326" s="302">
        <v>3245</v>
      </c>
      <c r="J326" s="303" t="s">
        <v>2605</v>
      </c>
      <c r="K326" s="326"/>
    </row>
    <row r="327" spans="1:11" ht="12.5" x14ac:dyDescent="0.25">
      <c r="A327" s="295" t="s">
        <v>2514</v>
      </c>
      <c r="B327" s="300">
        <v>71240216</v>
      </c>
      <c r="C327" s="300" t="s">
        <v>4261</v>
      </c>
      <c r="D327" s="301" t="s">
        <v>4262</v>
      </c>
      <c r="E327" s="301"/>
      <c r="F327" s="299" t="s">
        <v>4263</v>
      </c>
      <c r="G327" s="300" t="s">
        <v>2517</v>
      </c>
      <c r="H327" s="299" t="s">
        <v>3111</v>
      </c>
      <c r="I327" s="302">
        <v>4990.3999999999996</v>
      </c>
      <c r="J327" s="303" t="s">
        <v>528</v>
      </c>
      <c r="K327" s="326"/>
    </row>
    <row r="328" spans="1:11" ht="12.5" x14ac:dyDescent="0.25">
      <c r="A328" s="295" t="s">
        <v>2514</v>
      </c>
      <c r="B328" s="300">
        <v>71240216</v>
      </c>
      <c r="C328" s="300" t="s">
        <v>4261</v>
      </c>
      <c r="D328" s="301" t="s">
        <v>4262</v>
      </c>
      <c r="E328" s="301"/>
      <c r="F328" s="299" t="s">
        <v>4263</v>
      </c>
      <c r="G328" s="300" t="s">
        <v>2517</v>
      </c>
      <c r="H328" s="299" t="s">
        <v>3111</v>
      </c>
      <c r="I328" s="302">
        <v>311.89999999999998</v>
      </c>
      <c r="J328" s="303">
        <v>3</v>
      </c>
      <c r="K328" s="331"/>
    </row>
    <row r="329" spans="1:11" ht="20" x14ac:dyDescent="0.25">
      <c r="A329" s="295" t="s">
        <v>2514</v>
      </c>
      <c r="B329" s="300">
        <v>71240217</v>
      </c>
      <c r="C329" s="300" t="s">
        <v>2662</v>
      </c>
      <c r="D329" s="301" t="s">
        <v>2648</v>
      </c>
      <c r="E329" s="301"/>
      <c r="F329" s="299" t="s">
        <v>2663</v>
      </c>
      <c r="G329" s="300" t="s">
        <v>2650</v>
      </c>
      <c r="H329" s="299" t="s">
        <v>2651</v>
      </c>
      <c r="I329" s="302">
        <v>1939.7</v>
      </c>
      <c r="J329" s="303" t="s">
        <v>2605</v>
      </c>
      <c r="K329" s="326"/>
    </row>
    <row r="330" spans="1:11" ht="12.5" x14ac:dyDescent="0.25">
      <c r="A330" s="295" t="s">
        <v>2514</v>
      </c>
      <c r="B330" s="300">
        <v>71240218</v>
      </c>
      <c r="C330" s="300" t="s">
        <v>3769</v>
      </c>
      <c r="D330" s="301" t="s">
        <v>2867</v>
      </c>
      <c r="E330" s="301"/>
      <c r="F330" s="299" t="s">
        <v>3770</v>
      </c>
      <c r="G330" s="300" t="s">
        <v>2517</v>
      </c>
      <c r="H330" s="299" t="s">
        <v>3771</v>
      </c>
      <c r="I330" s="302">
        <v>880</v>
      </c>
      <c r="J330" s="303" t="s">
        <v>528</v>
      </c>
      <c r="K330" s="326"/>
    </row>
    <row r="331" spans="1:11" ht="12.5" x14ac:dyDescent="0.25">
      <c r="A331" s="295" t="s">
        <v>5581</v>
      </c>
      <c r="B331" s="304">
        <v>71240218</v>
      </c>
      <c r="C331" s="304" t="s">
        <v>3769</v>
      </c>
      <c r="D331" s="307" t="s">
        <v>2867</v>
      </c>
      <c r="E331" s="307"/>
      <c r="F331" s="295" t="s">
        <v>3770</v>
      </c>
      <c r="G331" s="295" t="s">
        <v>2517</v>
      </c>
      <c r="H331" s="295" t="s">
        <v>3771</v>
      </c>
      <c r="I331" s="297">
        <v>570</v>
      </c>
      <c r="J331" s="298">
        <v>10</v>
      </c>
      <c r="K331" s="326"/>
    </row>
    <row r="332" spans="1:11" ht="12.5" x14ac:dyDescent="0.25">
      <c r="A332" s="295" t="s">
        <v>5577</v>
      </c>
      <c r="B332" s="304">
        <v>71240218</v>
      </c>
      <c r="C332" s="304" t="s">
        <v>3769</v>
      </c>
      <c r="D332" s="307" t="s">
        <v>2867</v>
      </c>
      <c r="E332" s="307"/>
      <c r="F332" s="295" t="s">
        <v>3770</v>
      </c>
      <c r="G332" s="295" t="s">
        <v>2517</v>
      </c>
      <c r="H332" s="295" t="s">
        <v>3771</v>
      </c>
      <c r="I332" s="297">
        <v>200</v>
      </c>
      <c r="J332" s="298">
        <v>10</v>
      </c>
      <c r="K332" s="326"/>
    </row>
    <row r="333" spans="1:11" ht="12.5" x14ac:dyDescent="0.25">
      <c r="A333" s="295" t="s">
        <v>2514</v>
      </c>
      <c r="B333" s="300">
        <v>71240219</v>
      </c>
      <c r="C333" s="300" t="s">
        <v>5073</v>
      </c>
      <c r="D333" s="301" t="s">
        <v>2867</v>
      </c>
      <c r="E333" s="301"/>
      <c r="F333" s="299" t="s">
        <v>5752</v>
      </c>
      <c r="G333" s="300" t="s">
        <v>2517</v>
      </c>
      <c r="H333" s="299" t="s">
        <v>5753</v>
      </c>
      <c r="I333" s="302">
        <v>1300</v>
      </c>
      <c r="J333" s="303">
        <v>2</v>
      </c>
      <c r="K333" s="331"/>
    </row>
    <row r="334" spans="1:11" ht="12.5" x14ac:dyDescent="0.25">
      <c r="A334" s="295" t="s">
        <v>2514</v>
      </c>
      <c r="B334" s="300">
        <v>71240220</v>
      </c>
      <c r="C334" s="300" t="s">
        <v>3772</v>
      </c>
      <c r="D334" s="301" t="s">
        <v>2867</v>
      </c>
      <c r="E334" s="301"/>
      <c r="F334" s="299" t="s">
        <v>3773</v>
      </c>
      <c r="G334" s="300" t="s">
        <v>2776</v>
      </c>
      <c r="H334" s="299" t="s">
        <v>2777</v>
      </c>
      <c r="I334" s="302">
        <v>1680</v>
      </c>
      <c r="J334" s="303" t="s">
        <v>528</v>
      </c>
      <c r="K334" s="326"/>
    </row>
    <row r="335" spans="1:11" ht="12.5" x14ac:dyDescent="0.25">
      <c r="A335" s="295" t="s">
        <v>2514</v>
      </c>
      <c r="B335" s="300">
        <v>71240221</v>
      </c>
      <c r="C335" s="300" t="s">
        <v>3774</v>
      </c>
      <c r="D335" s="301" t="s">
        <v>2867</v>
      </c>
      <c r="E335" s="301"/>
      <c r="F335" s="299" t="s">
        <v>3775</v>
      </c>
      <c r="G335" s="300" t="s">
        <v>2560</v>
      </c>
      <c r="H335" s="299" t="s">
        <v>2561</v>
      </c>
      <c r="I335" s="302">
        <v>885.59</v>
      </c>
      <c r="J335" s="303" t="s">
        <v>528</v>
      </c>
      <c r="K335" s="326"/>
    </row>
    <row r="336" spans="1:11" ht="12.5" x14ac:dyDescent="0.25">
      <c r="A336" s="295" t="s">
        <v>5576</v>
      </c>
      <c r="B336" s="304">
        <v>71240221</v>
      </c>
      <c r="C336" s="304" t="s">
        <v>3774</v>
      </c>
      <c r="D336" s="307" t="s">
        <v>2867</v>
      </c>
      <c r="E336" s="307"/>
      <c r="F336" s="295" t="s">
        <v>3775</v>
      </c>
      <c r="G336" s="295" t="s">
        <v>2560</v>
      </c>
      <c r="H336" s="295" t="s">
        <v>2561</v>
      </c>
      <c r="I336" s="297">
        <v>104.73</v>
      </c>
      <c r="J336" s="298">
        <v>10</v>
      </c>
      <c r="K336" s="326"/>
    </row>
    <row r="337" spans="1:11" ht="12.5" x14ac:dyDescent="0.25">
      <c r="A337" s="295" t="s">
        <v>2514</v>
      </c>
      <c r="B337" s="300">
        <v>71240222</v>
      </c>
      <c r="C337" s="300" t="s">
        <v>3776</v>
      </c>
      <c r="D337" s="301" t="s">
        <v>2867</v>
      </c>
      <c r="E337" s="301"/>
      <c r="F337" s="299" t="s">
        <v>3777</v>
      </c>
      <c r="G337" s="300" t="s">
        <v>3226</v>
      </c>
      <c r="H337" s="299" t="s">
        <v>3227</v>
      </c>
      <c r="I337" s="302">
        <v>83.9</v>
      </c>
      <c r="J337" s="303" t="s">
        <v>528</v>
      </c>
      <c r="K337" s="326"/>
    </row>
    <row r="338" spans="1:11" ht="12.5" x14ac:dyDescent="0.25">
      <c r="A338" s="295" t="s">
        <v>2514</v>
      </c>
      <c r="B338" s="300">
        <v>71240223</v>
      </c>
      <c r="C338" s="300" t="s">
        <v>2903</v>
      </c>
      <c r="D338" s="301" t="s">
        <v>2904</v>
      </c>
      <c r="E338" s="301"/>
      <c r="F338" s="299" t="s">
        <v>2905</v>
      </c>
      <c r="G338" s="300" t="s">
        <v>2828</v>
      </c>
      <c r="H338" s="299" t="s">
        <v>2829</v>
      </c>
      <c r="I338" s="302">
        <v>525</v>
      </c>
      <c r="J338" s="303" t="s">
        <v>2605</v>
      </c>
      <c r="K338" s="326"/>
    </row>
    <row r="339" spans="1:11" ht="12.5" x14ac:dyDescent="0.25">
      <c r="A339" s="295" t="s">
        <v>2514</v>
      </c>
      <c r="B339" s="300">
        <v>71240224</v>
      </c>
      <c r="C339" s="300" t="s">
        <v>2631</v>
      </c>
      <c r="D339" s="301" t="s">
        <v>2867</v>
      </c>
      <c r="E339" s="301"/>
      <c r="F339" s="299" t="s">
        <v>2868</v>
      </c>
      <c r="G339" s="300" t="s">
        <v>2687</v>
      </c>
      <c r="H339" s="299" t="s">
        <v>2688</v>
      </c>
      <c r="I339" s="302">
        <v>300</v>
      </c>
      <c r="J339" s="303" t="s">
        <v>2605</v>
      </c>
      <c r="K339" s="326"/>
    </row>
    <row r="340" spans="1:11" ht="20" x14ac:dyDescent="0.25">
      <c r="A340" s="295" t="s">
        <v>2514</v>
      </c>
      <c r="B340" s="300">
        <v>71240225</v>
      </c>
      <c r="C340" s="300" t="s">
        <v>2869</v>
      </c>
      <c r="D340" s="301" t="s">
        <v>2867</v>
      </c>
      <c r="E340" s="301"/>
      <c r="F340" s="299" t="s">
        <v>2870</v>
      </c>
      <c r="G340" s="300" t="s">
        <v>2871</v>
      </c>
      <c r="H340" s="299" t="s">
        <v>2872</v>
      </c>
      <c r="I340" s="302">
        <v>2345</v>
      </c>
      <c r="J340" s="303" t="s">
        <v>2605</v>
      </c>
      <c r="K340" s="326"/>
    </row>
    <row r="341" spans="1:11" ht="20" x14ac:dyDescent="0.25">
      <c r="A341" s="295" t="s">
        <v>2514</v>
      </c>
      <c r="B341" s="300">
        <v>71240225</v>
      </c>
      <c r="C341" s="300" t="s">
        <v>2869</v>
      </c>
      <c r="D341" s="301" t="s">
        <v>2867</v>
      </c>
      <c r="E341" s="301"/>
      <c r="F341" s="299" t="s">
        <v>2870</v>
      </c>
      <c r="G341" s="300" t="s">
        <v>2871</v>
      </c>
      <c r="H341" s="299" t="s">
        <v>2872</v>
      </c>
      <c r="I341" s="302">
        <v>273</v>
      </c>
      <c r="J341" s="303">
        <v>2</v>
      </c>
      <c r="K341" s="331"/>
    </row>
    <row r="342" spans="1:11" ht="20" x14ac:dyDescent="0.25">
      <c r="A342" s="295" t="s">
        <v>2514</v>
      </c>
      <c r="B342" s="300">
        <v>71240226</v>
      </c>
      <c r="C342" s="300" t="s">
        <v>2873</v>
      </c>
      <c r="D342" s="301" t="s">
        <v>2867</v>
      </c>
      <c r="E342" s="301"/>
      <c r="F342" s="299" t="s">
        <v>2874</v>
      </c>
      <c r="G342" s="300" t="s">
        <v>2617</v>
      </c>
      <c r="H342" s="299" t="s">
        <v>2618</v>
      </c>
      <c r="I342" s="302">
        <v>2098</v>
      </c>
      <c r="J342" s="303" t="s">
        <v>2605</v>
      </c>
      <c r="K342" s="326"/>
    </row>
    <row r="343" spans="1:11" ht="12.5" x14ac:dyDescent="0.25">
      <c r="A343" s="295" t="s">
        <v>2514</v>
      </c>
      <c r="B343" s="300">
        <v>71240227</v>
      </c>
      <c r="C343" s="300" t="s">
        <v>3806</v>
      </c>
      <c r="D343" s="301" t="s">
        <v>2909</v>
      </c>
      <c r="E343" s="301"/>
      <c r="F343" s="299" t="s">
        <v>3807</v>
      </c>
      <c r="G343" s="300" t="s">
        <v>3502</v>
      </c>
      <c r="H343" s="299" t="s">
        <v>3503</v>
      </c>
      <c r="I343" s="302">
        <v>2160</v>
      </c>
      <c r="J343" s="303" t="s">
        <v>528</v>
      </c>
      <c r="K343" s="326"/>
    </row>
    <row r="344" spans="1:11" ht="12.5" x14ac:dyDescent="0.25">
      <c r="A344" s="295" t="s">
        <v>5581</v>
      </c>
      <c r="B344" s="304">
        <v>71240227</v>
      </c>
      <c r="C344" s="304" t="s">
        <v>3806</v>
      </c>
      <c r="D344" s="307" t="s">
        <v>2909</v>
      </c>
      <c r="E344" s="307"/>
      <c r="F344" s="295" t="s">
        <v>3807</v>
      </c>
      <c r="G344" s="295" t="s">
        <v>3502</v>
      </c>
      <c r="H344" s="295" t="s">
        <v>3503</v>
      </c>
      <c r="I344" s="297">
        <v>540</v>
      </c>
      <c r="J344" s="298">
        <v>10</v>
      </c>
      <c r="K344" s="326"/>
    </row>
    <row r="345" spans="1:11" ht="12.5" x14ac:dyDescent="0.25">
      <c r="A345" s="295" t="s">
        <v>5580</v>
      </c>
      <c r="B345" s="304">
        <v>71240227</v>
      </c>
      <c r="C345" s="304" t="s">
        <v>3806</v>
      </c>
      <c r="D345" s="307" t="s">
        <v>2909</v>
      </c>
      <c r="E345" s="307"/>
      <c r="F345" s="295" t="s">
        <v>3807</v>
      </c>
      <c r="G345" s="295" t="s">
        <v>3502</v>
      </c>
      <c r="H345" s="295" t="s">
        <v>3503</v>
      </c>
      <c r="I345" s="297">
        <v>1020</v>
      </c>
      <c r="J345" s="298">
        <v>10</v>
      </c>
      <c r="K345" s="326"/>
    </row>
    <row r="346" spans="1:11" ht="12.5" x14ac:dyDescent="0.25">
      <c r="A346" s="295" t="s">
        <v>5577</v>
      </c>
      <c r="B346" s="304">
        <v>71240227</v>
      </c>
      <c r="C346" s="304" t="s">
        <v>3806</v>
      </c>
      <c r="D346" s="307" t="s">
        <v>2909</v>
      </c>
      <c r="E346" s="307"/>
      <c r="F346" s="295" t="s">
        <v>3807</v>
      </c>
      <c r="G346" s="295" t="s">
        <v>3502</v>
      </c>
      <c r="H346" s="295" t="s">
        <v>3503</v>
      </c>
      <c r="I346" s="297">
        <v>300</v>
      </c>
      <c r="J346" s="298">
        <v>10</v>
      </c>
      <c r="K346" s="326"/>
    </row>
    <row r="347" spans="1:11" ht="12.5" x14ac:dyDescent="0.25">
      <c r="A347" s="295" t="s">
        <v>2514</v>
      </c>
      <c r="B347" s="300">
        <v>71240227</v>
      </c>
      <c r="C347" s="300" t="s">
        <v>3806</v>
      </c>
      <c r="D347" s="301" t="s">
        <v>2909</v>
      </c>
      <c r="E347" s="301"/>
      <c r="F347" s="299" t="s">
        <v>3807</v>
      </c>
      <c r="G347" s="300" t="s">
        <v>3502</v>
      </c>
      <c r="H347" s="299" t="s">
        <v>3503</v>
      </c>
      <c r="I347" s="302">
        <v>600</v>
      </c>
      <c r="J347" s="303">
        <v>3</v>
      </c>
      <c r="K347" s="331"/>
    </row>
    <row r="348" spans="1:11" ht="20" x14ac:dyDescent="0.25">
      <c r="A348" s="295" t="s">
        <v>2514</v>
      </c>
      <c r="B348" s="300">
        <v>71240228</v>
      </c>
      <c r="C348" s="300" t="s">
        <v>4484</v>
      </c>
      <c r="D348" s="301" t="s">
        <v>3344</v>
      </c>
      <c r="E348" s="301"/>
      <c r="F348" s="299" t="s">
        <v>4485</v>
      </c>
      <c r="G348" s="300" t="s">
        <v>3793</v>
      </c>
      <c r="H348" s="299" t="s">
        <v>3794</v>
      </c>
      <c r="I348" s="302">
        <v>149.41999999999999</v>
      </c>
      <c r="J348" s="303" t="s">
        <v>528</v>
      </c>
      <c r="K348" s="326"/>
    </row>
    <row r="349" spans="1:11" ht="20" x14ac:dyDescent="0.25">
      <c r="A349" s="295" t="s">
        <v>5581</v>
      </c>
      <c r="B349" s="304">
        <v>71240228</v>
      </c>
      <c r="C349" s="304" t="s">
        <v>4484</v>
      </c>
      <c r="D349" s="307" t="s">
        <v>3344</v>
      </c>
      <c r="E349" s="307"/>
      <c r="F349" s="295" t="s">
        <v>4485</v>
      </c>
      <c r="G349" s="295" t="s">
        <v>3793</v>
      </c>
      <c r="H349" s="295" t="s">
        <v>3794</v>
      </c>
      <c r="I349" s="297">
        <v>149.41999999999999</v>
      </c>
      <c r="J349" s="298">
        <v>10</v>
      </c>
      <c r="K349" s="326"/>
    </row>
    <row r="350" spans="1:11" ht="20" x14ac:dyDescent="0.25">
      <c r="A350" s="295" t="s">
        <v>5580</v>
      </c>
      <c r="B350" s="304">
        <v>71240229</v>
      </c>
      <c r="C350" s="304" t="s">
        <v>4946</v>
      </c>
      <c r="D350" s="307" t="s">
        <v>4947</v>
      </c>
      <c r="E350" s="307"/>
      <c r="F350" s="295" t="s">
        <v>4485</v>
      </c>
      <c r="G350" s="295" t="s">
        <v>2517</v>
      </c>
      <c r="H350" s="295" t="s">
        <v>4948</v>
      </c>
      <c r="I350" s="297">
        <v>149.41999999999999</v>
      </c>
      <c r="J350" s="298">
        <v>10</v>
      </c>
      <c r="K350" s="326"/>
    </row>
    <row r="351" spans="1:11" ht="20" x14ac:dyDescent="0.25">
      <c r="A351" s="295" t="s">
        <v>2514</v>
      </c>
      <c r="B351" s="300">
        <v>71240230</v>
      </c>
      <c r="C351" s="300" t="s">
        <v>3124</v>
      </c>
      <c r="D351" s="301" t="s">
        <v>3125</v>
      </c>
      <c r="E351" s="301"/>
      <c r="F351" s="299" t="s">
        <v>3126</v>
      </c>
      <c r="G351" s="300" t="s">
        <v>2617</v>
      </c>
      <c r="H351" s="299" t="s">
        <v>2618</v>
      </c>
      <c r="I351" s="302">
        <v>2100</v>
      </c>
      <c r="J351" s="303" t="s">
        <v>2605</v>
      </c>
      <c r="K351" s="326"/>
    </row>
    <row r="352" spans="1:11" ht="12.5" x14ac:dyDescent="0.25">
      <c r="A352" s="295" t="s">
        <v>5577</v>
      </c>
      <c r="B352" s="304">
        <v>71240231</v>
      </c>
      <c r="C352" s="304" t="s">
        <v>3277</v>
      </c>
      <c r="D352" s="307" t="s">
        <v>3088</v>
      </c>
      <c r="E352" s="307"/>
      <c r="F352" s="295" t="s">
        <v>4983</v>
      </c>
      <c r="G352" s="295" t="s">
        <v>3752</v>
      </c>
      <c r="H352" s="295" t="s">
        <v>3753</v>
      </c>
      <c r="I352" s="297">
        <v>400</v>
      </c>
      <c r="J352" s="298">
        <v>10</v>
      </c>
      <c r="K352" s="326"/>
    </row>
    <row r="353" spans="1:11" ht="12.5" x14ac:dyDescent="0.25">
      <c r="A353" s="295" t="s">
        <v>2514</v>
      </c>
      <c r="B353" s="300">
        <v>71240232</v>
      </c>
      <c r="C353" s="300" t="s">
        <v>4032</v>
      </c>
      <c r="D353" s="301" t="s">
        <v>3088</v>
      </c>
      <c r="E353" s="301"/>
      <c r="F353" s="299" t="s">
        <v>4034</v>
      </c>
      <c r="G353" s="300" t="s">
        <v>3752</v>
      </c>
      <c r="H353" s="299" t="s">
        <v>3753</v>
      </c>
      <c r="I353" s="302">
        <v>200</v>
      </c>
      <c r="J353" s="303" t="s">
        <v>528</v>
      </c>
      <c r="K353" s="326"/>
    </row>
    <row r="354" spans="1:11" ht="12.5" x14ac:dyDescent="0.25">
      <c r="A354" s="295" t="s">
        <v>2514</v>
      </c>
      <c r="B354" s="300">
        <v>71240233</v>
      </c>
      <c r="C354" s="300" t="s">
        <v>2678</v>
      </c>
      <c r="D354" s="301" t="s">
        <v>3088</v>
      </c>
      <c r="E354" s="301"/>
      <c r="F354" s="299" t="s">
        <v>3089</v>
      </c>
      <c r="G354" s="300" t="s">
        <v>3090</v>
      </c>
      <c r="H354" s="299" t="s">
        <v>3091</v>
      </c>
      <c r="I354" s="302">
        <v>1987</v>
      </c>
      <c r="J354" s="303" t="s">
        <v>2605</v>
      </c>
      <c r="K354" s="326"/>
    </row>
    <row r="355" spans="1:11" ht="12.5" x14ac:dyDescent="0.25">
      <c r="A355" s="295" t="s">
        <v>2514</v>
      </c>
      <c r="B355" s="300">
        <v>71240234</v>
      </c>
      <c r="C355" s="300" t="s">
        <v>2655</v>
      </c>
      <c r="D355" s="301" t="s">
        <v>3088</v>
      </c>
      <c r="E355" s="301"/>
      <c r="F355" s="299" t="s">
        <v>4035</v>
      </c>
      <c r="G355" s="300" t="s">
        <v>3090</v>
      </c>
      <c r="H355" s="299" t="s">
        <v>3091</v>
      </c>
      <c r="I355" s="302">
        <v>802</v>
      </c>
      <c r="J355" s="303" t="s">
        <v>528</v>
      </c>
      <c r="K355" s="326"/>
    </row>
    <row r="356" spans="1:11" ht="12.5" x14ac:dyDescent="0.25">
      <c r="A356" s="295" t="s">
        <v>2514</v>
      </c>
      <c r="B356" s="300">
        <v>71240235</v>
      </c>
      <c r="C356" s="300" t="s">
        <v>4063</v>
      </c>
      <c r="D356" s="301" t="s">
        <v>4064</v>
      </c>
      <c r="E356" s="301"/>
      <c r="F356" s="299" t="s">
        <v>4065</v>
      </c>
      <c r="G356" s="300" t="s">
        <v>4066</v>
      </c>
      <c r="H356" s="299" t="s">
        <v>4067</v>
      </c>
      <c r="I356" s="302">
        <v>1708.47</v>
      </c>
      <c r="J356" s="303" t="s">
        <v>528</v>
      </c>
      <c r="K356" s="326"/>
    </row>
    <row r="357" spans="1:11" ht="12.5" x14ac:dyDescent="0.25">
      <c r="A357" s="295" t="s">
        <v>2514</v>
      </c>
      <c r="B357" s="300">
        <v>71240235</v>
      </c>
      <c r="C357" s="300" t="s">
        <v>4063</v>
      </c>
      <c r="D357" s="301" t="s">
        <v>4064</v>
      </c>
      <c r="E357" s="301"/>
      <c r="F357" s="299" t="s">
        <v>4065</v>
      </c>
      <c r="G357" s="300" t="s">
        <v>4066</v>
      </c>
      <c r="H357" s="299" t="s">
        <v>4067</v>
      </c>
      <c r="I357" s="302">
        <v>81.16</v>
      </c>
      <c r="J357" s="303">
        <v>2</v>
      </c>
      <c r="K357" s="331"/>
    </row>
    <row r="358" spans="1:11" ht="20" x14ac:dyDescent="0.25">
      <c r="A358" s="295" t="s">
        <v>2514</v>
      </c>
      <c r="B358" s="300">
        <v>71240236</v>
      </c>
      <c r="C358" s="300" t="s">
        <v>3249</v>
      </c>
      <c r="D358" s="301" t="s">
        <v>4064</v>
      </c>
      <c r="E358" s="301"/>
      <c r="F358" s="299" t="s">
        <v>4068</v>
      </c>
      <c r="G358" s="300" t="s">
        <v>2517</v>
      </c>
      <c r="H358" s="299" t="s">
        <v>3943</v>
      </c>
      <c r="I358" s="302">
        <v>4195</v>
      </c>
      <c r="J358" s="303" t="s">
        <v>528</v>
      </c>
      <c r="K358" s="326"/>
    </row>
    <row r="359" spans="1:11" ht="20" x14ac:dyDescent="0.25">
      <c r="A359" s="295" t="s">
        <v>2514</v>
      </c>
      <c r="B359" s="300">
        <v>71240236</v>
      </c>
      <c r="C359" s="300" t="s">
        <v>3249</v>
      </c>
      <c r="D359" s="301" t="s">
        <v>4064</v>
      </c>
      <c r="E359" s="301"/>
      <c r="F359" s="299" t="s">
        <v>4068</v>
      </c>
      <c r="G359" s="300" t="s">
        <v>2517</v>
      </c>
      <c r="H359" s="299" t="s">
        <v>3943</v>
      </c>
      <c r="I359" s="302">
        <v>1392.5</v>
      </c>
      <c r="J359" s="303">
        <v>2</v>
      </c>
      <c r="K359" s="331"/>
    </row>
    <row r="360" spans="1:11" ht="20" x14ac:dyDescent="0.25">
      <c r="A360" s="295" t="s">
        <v>2514</v>
      </c>
      <c r="B360" s="300">
        <v>71240237</v>
      </c>
      <c r="C360" s="300" t="s">
        <v>3151</v>
      </c>
      <c r="D360" s="301" t="s">
        <v>3152</v>
      </c>
      <c r="E360" s="301"/>
      <c r="F360" s="299" t="s">
        <v>3153</v>
      </c>
      <c r="G360" s="300" t="s">
        <v>3154</v>
      </c>
      <c r="H360" s="299" t="s">
        <v>3155</v>
      </c>
      <c r="I360" s="302">
        <v>1700</v>
      </c>
      <c r="J360" s="303" t="s">
        <v>2605</v>
      </c>
      <c r="K360" s="326"/>
    </row>
    <row r="361" spans="1:11" ht="20" x14ac:dyDescent="0.25">
      <c r="A361" s="295" t="s">
        <v>2514</v>
      </c>
      <c r="B361" s="300">
        <v>71240238</v>
      </c>
      <c r="C361" s="300" t="s">
        <v>3156</v>
      </c>
      <c r="D361" s="301" t="s">
        <v>3152</v>
      </c>
      <c r="E361" s="301"/>
      <c r="F361" s="299" t="s">
        <v>3157</v>
      </c>
      <c r="G361" s="300" t="s">
        <v>2617</v>
      </c>
      <c r="H361" s="299" t="s">
        <v>2618</v>
      </c>
      <c r="I361" s="302">
        <v>2100</v>
      </c>
      <c r="J361" s="303" t="s">
        <v>2605</v>
      </c>
      <c r="K361" s="326"/>
    </row>
    <row r="362" spans="1:11" ht="12.5" x14ac:dyDescent="0.25">
      <c r="A362" s="295" t="s">
        <v>2514</v>
      </c>
      <c r="B362" s="300">
        <v>71240239</v>
      </c>
      <c r="C362" s="300" t="s">
        <v>4277</v>
      </c>
      <c r="D362" s="301" t="s">
        <v>4278</v>
      </c>
      <c r="E362" s="301"/>
      <c r="F362" s="299" t="s">
        <v>4279</v>
      </c>
      <c r="G362" s="300" t="s">
        <v>3535</v>
      </c>
      <c r="H362" s="299" t="s">
        <v>3536</v>
      </c>
      <c r="I362" s="302">
        <v>1526.54</v>
      </c>
      <c r="J362" s="303" t="s">
        <v>528</v>
      </c>
      <c r="K362" s="326"/>
    </row>
    <row r="363" spans="1:11" ht="20" x14ac:dyDescent="0.25">
      <c r="A363" s="295" t="s">
        <v>2514</v>
      </c>
      <c r="B363" s="300">
        <v>71240240</v>
      </c>
      <c r="C363" s="300" t="s">
        <v>4280</v>
      </c>
      <c r="D363" s="301" t="s">
        <v>4278</v>
      </c>
      <c r="E363" s="301"/>
      <c r="F363" s="299" t="s">
        <v>4281</v>
      </c>
      <c r="G363" s="300" t="s">
        <v>2560</v>
      </c>
      <c r="H363" s="299" t="s">
        <v>2561</v>
      </c>
      <c r="I363" s="302">
        <v>729</v>
      </c>
      <c r="J363" s="303" t="s">
        <v>528</v>
      </c>
      <c r="K363" s="326"/>
    </row>
    <row r="364" spans="1:11" ht="20" x14ac:dyDescent="0.25">
      <c r="A364" s="295" t="s">
        <v>2514</v>
      </c>
      <c r="B364" s="300">
        <v>71240241</v>
      </c>
      <c r="C364" s="300" t="s">
        <v>4170</v>
      </c>
      <c r="D364" s="301" t="s">
        <v>4171</v>
      </c>
      <c r="E364" s="301"/>
      <c r="F364" s="299" t="s">
        <v>4068</v>
      </c>
      <c r="G364" s="300" t="s">
        <v>2560</v>
      </c>
      <c r="H364" s="299" t="s">
        <v>2561</v>
      </c>
      <c r="I364" s="302">
        <v>1100</v>
      </c>
      <c r="J364" s="303" t="s">
        <v>528</v>
      </c>
      <c r="K364" s="326"/>
    </row>
    <row r="365" spans="1:11" ht="20" x14ac:dyDescent="0.25">
      <c r="A365" s="295" t="s">
        <v>2514</v>
      </c>
      <c r="B365" s="300">
        <v>71240241</v>
      </c>
      <c r="C365" s="300" t="s">
        <v>4170</v>
      </c>
      <c r="D365" s="301" t="s">
        <v>4171</v>
      </c>
      <c r="E365" s="301"/>
      <c r="F365" s="299" t="s">
        <v>4068</v>
      </c>
      <c r="G365" s="300" t="s">
        <v>2560</v>
      </c>
      <c r="H365" s="299" t="s">
        <v>2561</v>
      </c>
      <c r="I365" s="302">
        <v>440</v>
      </c>
      <c r="J365" s="303">
        <v>2</v>
      </c>
      <c r="K365" s="331"/>
    </row>
    <row r="366" spans="1:11" ht="20" x14ac:dyDescent="0.25">
      <c r="A366" s="295" t="s">
        <v>2514</v>
      </c>
      <c r="B366" s="300">
        <v>71240242</v>
      </c>
      <c r="C366" s="300" t="s">
        <v>2830</v>
      </c>
      <c r="D366" s="301" t="s">
        <v>4278</v>
      </c>
      <c r="E366" s="301"/>
      <c r="F366" s="299" t="s">
        <v>4282</v>
      </c>
      <c r="G366" s="300" t="s">
        <v>2517</v>
      </c>
      <c r="H366" s="299" t="s">
        <v>3943</v>
      </c>
      <c r="I366" s="302">
        <v>10080</v>
      </c>
      <c r="J366" s="303" t="s">
        <v>528</v>
      </c>
      <c r="K366" s="326"/>
    </row>
    <row r="367" spans="1:11" ht="12.5" x14ac:dyDescent="0.25">
      <c r="A367" s="295" t="s">
        <v>2514</v>
      </c>
      <c r="B367" s="300">
        <v>71240243</v>
      </c>
      <c r="C367" s="300" t="s">
        <v>4346</v>
      </c>
      <c r="D367" s="301" t="s">
        <v>3260</v>
      </c>
      <c r="E367" s="301"/>
      <c r="F367" s="299" t="s">
        <v>4347</v>
      </c>
      <c r="G367" s="300" t="s">
        <v>3065</v>
      </c>
      <c r="H367" s="299" t="s">
        <v>3066</v>
      </c>
      <c r="I367" s="302">
        <v>1626.54</v>
      </c>
      <c r="J367" s="303" t="s">
        <v>528</v>
      </c>
      <c r="K367" s="326"/>
    </row>
    <row r="368" spans="1:11" ht="12.5" x14ac:dyDescent="0.25">
      <c r="A368" s="295" t="s">
        <v>2514</v>
      </c>
      <c r="B368" s="300">
        <v>71240244</v>
      </c>
      <c r="C368" s="300" t="s">
        <v>2832</v>
      </c>
      <c r="D368" s="301" t="s">
        <v>3260</v>
      </c>
      <c r="E368" s="301"/>
      <c r="F368" s="299" t="s">
        <v>4348</v>
      </c>
      <c r="G368" s="300" t="s">
        <v>2673</v>
      </c>
      <c r="H368" s="299" t="s">
        <v>2674</v>
      </c>
      <c r="I368" s="302">
        <v>1800</v>
      </c>
      <c r="J368" s="303" t="s">
        <v>528</v>
      </c>
      <c r="K368" s="326"/>
    </row>
    <row r="369" spans="1:11" ht="12.5" x14ac:dyDescent="0.25">
      <c r="A369" s="295" t="s">
        <v>2514</v>
      </c>
      <c r="B369" s="300">
        <v>71240245</v>
      </c>
      <c r="C369" s="300" t="s">
        <v>4349</v>
      </c>
      <c r="D369" s="301" t="s">
        <v>3260</v>
      </c>
      <c r="E369" s="301"/>
      <c r="F369" s="299" t="s">
        <v>4350</v>
      </c>
      <c r="G369" s="300" t="s">
        <v>2673</v>
      </c>
      <c r="H369" s="299" t="s">
        <v>2674</v>
      </c>
      <c r="I369" s="302">
        <v>2146.54</v>
      </c>
      <c r="J369" s="303" t="s">
        <v>528</v>
      </c>
      <c r="K369" s="326"/>
    </row>
    <row r="370" spans="1:11" ht="12.5" x14ac:dyDescent="0.25">
      <c r="A370" s="295" t="s">
        <v>2514</v>
      </c>
      <c r="B370" s="300">
        <v>71240246</v>
      </c>
      <c r="C370" s="300" t="s">
        <v>3151</v>
      </c>
      <c r="D370" s="301" t="s">
        <v>3011</v>
      </c>
      <c r="E370" s="301"/>
      <c r="F370" s="299" t="s">
        <v>3906</v>
      </c>
      <c r="G370" s="300" t="s">
        <v>3454</v>
      </c>
      <c r="H370" s="299" t="s">
        <v>3455</v>
      </c>
      <c r="I370" s="302">
        <v>1300</v>
      </c>
      <c r="J370" s="303" t="s">
        <v>528</v>
      </c>
      <c r="K370" s="326"/>
    </row>
    <row r="371" spans="1:11" ht="12.5" x14ac:dyDescent="0.25">
      <c r="A371" s="295" t="s">
        <v>2514</v>
      </c>
      <c r="B371" s="300">
        <v>71240247</v>
      </c>
      <c r="C371" s="300" t="s">
        <v>2606</v>
      </c>
      <c r="D371" s="301" t="s">
        <v>2636</v>
      </c>
      <c r="E371" s="301"/>
      <c r="F371" s="299" t="s">
        <v>3494</v>
      </c>
      <c r="G371" s="300" t="s">
        <v>3465</v>
      </c>
      <c r="H371" s="299" t="s">
        <v>3466</v>
      </c>
      <c r="I371" s="302">
        <v>2161.6799999999998</v>
      </c>
      <c r="J371" s="303" t="s">
        <v>528</v>
      </c>
      <c r="K371" s="326"/>
    </row>
    <row r="372" spans="1:11" ht="12.5" x14ac:dyDescent="0.25">
      <c r="A372" s="295" t="s">
        <v>2514</v>
      </c>
      <c r="B372" s="300">
        <v>71240248</v>
      </c>
      <c r="C372" s="300" t="s">
        <v>3495</v>
      </c>
      <c r="D372" s="301" t="s">
        <v>2636</v>
      </c>
      <c r="E372" s="301"/>
      <c r="F372" s="299" t="s">
        <v>3496</v>
      </c>
      <c r="G372" s="300" t="s">
        <v>3465</v>
      </c>
      <c r="H372" s="299" t="s">
        <v>3466</v>
      </c>
      <c r="I372" s="302">
        <v>2161.6799999999998</v>
      </c>
      <c r="J372" s="303" t="s">
        <v>528</v>
      </c>
      <c r="K372" s="326"/>
    </row>
    <row r="373" spans="1:11" ht="12.5" x14ac:dyDescent="0.25">
      <c r="A373" s="295" t="s">
        <v>2514</v>
      </c>
      <c r="B373" s="300">
        <v>71240249</v>
      </c>
      <c r="C373" s="300" t="s">
        <v>2635</v>
      </c>
      <c r="D373" s="301" t="s">
        <v>2636</v>
      </c>
      <c r="E373" s="301"/>
      <c r="F373" s="299" t="s">
        <v>2637</v>
      </c>
      <c r="G373" s="300" t="s">
        <v>2607</v>
      </c>
      <c r="H373" s="299" t="s">
        <v>2608</v>
      </c>
      <c r="I373" s="302">
        <v>643.5</v>
      </c>
      <c r="J373" s="303" t="s">
        <v>2605</v>
      </c>
      <c r="K373" s="326"/>
    </row>
    <row r="374" spans="1:11" ht="12.5" x14ac:dyDescent="0.25">
      <c r="A374" s="295" t="s">
        <v>2514</v>
      </c>
      <c r="B374" s="300">
        <v>71240250</v>
      </c>
      <c r="C374" s="300" t="s">
        <v>3497</v>
      </c>
      <c r="D374" s="301" t="s">
        <v>2636</v>
      </c>
      <c r="E374" s="301"/>
      <c r="F374" s="299" t="s">
        <v>3498</v>
      </c>
      <c r="G374" s="300" t="s">
        <v>3486</v>
      </c>
      <c r="H374" s="299" t="s">
        <v>3487</v>
      </c>
      <c r="I374" s="302">
        <v>550</v>
      </c>
      <c r="J374" s="303" t="s">
        <v>528</v>
      </c>
      <c r="K374" s="326"/>
    </row>
    <row r="375" spans="1:11" ht="20" x14ac:dyDescent="0.25">
      <c r="A375" s="295" t="s">
        <v>5582</v>
      </c>
      <c r="B375" s="304">
        <v>71240251</v>
      </c>
      <c r="C375" s="304" t="s">
        <v>4919</v>
      </c>
      <c r="D375" s="307" t="s">
        <v>3260</v>
      </c>
      <c r="E375" s="307"/>
      <c r="F375" s="295" t="s">
        <v>4920</v>
      </c>
      <c r="G375" s="295" t="s">
        <v>2560</v>
      </c>
      <c r="H375" s="295" t="s">
        <v>2561</v>
      </c>
      <c r="I375" s="297">
        <v>330.51</v>
      </c>
      <c r="J375" s="298">
        <v>10</v>
      </c>
      <c r="K375" s="326"/>
    </row>
    <row r="376" spans="1:11" ht="20" x14ac:dyDescent="0.25">
      <c r="A376" s="295" t="s">
        <v>5581</v>
      </c>
      <c r="B376" s="304">
        <v>71240252</v>
      </c>
      <c r="C376" s="304" t="s">
        <v>4941</v>
      </c>
      <c r="D376" s="307" t="s">
        <v>3260</v>
      </c>
      <c r="E376" s="307"/>
      <c r="F376" s="295" t="s">
        <v>4942</v>
      </c>
      <c r="G376" s="295" t="s">
        <v>2560</v>
      </c>
      <c r="H376" s="295" t="s">
        <v>2561</v>
      </c>
      <c r="I376" s="297">
        <v>1053.6600000000001</v>
      </c>
      <c r="J376" s="298">
        <v>10</v>
      </c>
      <c r="K376" s="326"/>
    </row>
    <row r="377" spans="1:11" ht="12.5" x14ac:dyDescent="0.25">
      <c r="A377" s="295" t="s">
        <v>2514</v>
      </c>
      <c r="B377" s="300">
        <v>71240253</v>
      </c>
      <c r="C377" s="300" t="s">
        <v>4804</v>
      </c>
      <c r="D377" s="301" t="s">
        <v>3260</v>
      </c>
      <c r="E377" s="301"/>
      <c r="F377" s="299" t="s">
        <v>4805</v>
      </c>
      <c r="G377" s="300" t="s">
        <v>3375</v>
      </c>
      <c r="H377" s="299" t="s">
        <v>3376</v>
      </c>
      <c r="I377" s="302">
        <v>83</v>
      </c>
      <c r="J377" s="303" t="s">
        <v>2897</v>
      </c>
      <c r="K377" s="326"/>
    </row>
    <row r="378" spans="1:11" ht="12.5" x14ac:dyDescent="0.25">
      <c r="A378" s="295" t="s">
        <v>2514</v>
      </c>
      <c r="B378" s="300">
        <v>71240256</v>
      </c>
      <c r="C378" s="300" t="s">
        <v>4351</v>
      </c>
      <c r="D378" s="301" t="s">
        <v>3260</v>
      </c>
      <c r="E378" s="301"/>
      <c r="F378" s="299" t="s">
        <v>4352</v>
      </c>
      <c r="G378" s="300" t="s">
        <v>3636</v>
      </c>
      <c r="H378" s="299" t="s">
        <v>3637</v>
      </c>
      <c r="I378" s="302">
        <v>375</v>
      </c>
      <c r="J378" s="303" t="s">
        <v>528</v>
      </c>
      <c r="K378" s="326"/>
    </row>
    <row r="379" spans="1:11" ht="12.5" x14ac:dyDescent="0.25">
      <c r="A379" s="295" t="s">
        <v>5580</v>
      </c>
      <c r="B379" s="304">
        <v>71240258</v>
      </c>
      <c r="C379" s="304" t="s">
        <v>4955</v>
      </c>
      <c r="D379" s="307" t="s">
        <v>3260</v>
      </c>
      <c r="E379" s="307"/>
      <c r="F379" s="295" t="s">
        <v>4956</v>
      </c>
      <c r="G379" s="295" t="s">
        <v>3619</v>
      </c>
      <c r="H379" s="295" t="s">
        <v>3620</v>
      </c>
      <c r="I379" s="297">
        <v>900</v>
      </c>
      <c r="J379" s="298">
        <v>10</v>
      </c>
      <c r="K379" s="326"/>
    </row>
    <row r="380" spans="1:11" ht="12.5" x14ac:dyDescent="0.25">
      <c r="A380" s="295" t="s">
        <v>5580</v>
      </c>
      <c r="B380" s="304">
        <v>71240259</v>
      </c>
      <c r="C380" s="304" t="s">
        <v>4957</v>
      </c>
      <c r="D380" s="307" t="s">
        <v>3260</v>
      </c>
      <c r="E380" s="307"/>
      <c r="F380" s="295" t="s">
        <v>4956</v>
      </c>
      <c r="G380" s="295" t="s">
        <v>3619</v>
      </c>
      <c r="H380" s="295" t="s">
        <v>3620</v>
      </c>
      <c r="I380" s="297">
        <v>1110</v>
      </c>
      <c r="J380" s="298">
        <v>10</v>
      </c>
      <c r="K380" s="326"/>
    </row>
    <row r="381" spans="1:11" ht="12.5" x14ac:dyDescent="0.25">
      <c r="A381" s="295" t="s">
        <v>2514</v>
      </c>
      <c r="B381" s="300">
        <v>71240260</v>
      </c>
      <c r="C381" s="300" t="s">
        <v>3010</v>
      </c>
      <c r="D381" s="301" t="s">
        <v>3011</v>
      </c>
      <c r="E381" s="301"/>
      <c r="F381" s="299" t="s">
        <v>3012</v>
      </c>
      <c r="G381" s="300" t="s">
        <v>2603</v>
      </c>
      <c r="H381" s="299" t="s">
        <v>2604</v>
      </c>
      <c r="I381" s="302">
        <v>7.69</v>
      </c>
      <c r="J381" s="303" t="s">
        <v>2605</v>
      </c>
      <c r="K381" s="326"/>
    </row>
    <row r="382" spans="1:11" ht="30" x14ac:dyDescent="0.25">
      <c r="A382" s="295" t="s">
        <v>5575</v>
      </c>
      <c r="B382" s="300">
        <v>71240260</v>
      </c>
      <c r="C382" s="300" t="s">
        <v>3010</v>
      </c>
      <c r="D382" s="301" t="s">
        <v>3011</v>
      </c>
      <c r="E382" s="301"/>
      <c r="F382" s="299" t="s">
        <v>3012</v>
      </c>
      <c r="G382" s="300" t="s">
        <v>2603</v>
      </c>
      <c r="H382" s="299" t="s">
        <v>2604</v>
      </c>
      <c r="I382" s="302">
        <v>28.91</v>
      </c>
      <c r="J382" s="303">
        <v>10</v>
      </c>
      <c r="K382" s="326"/>
    </row>
    <row r="383" spans="1:11" ht="20" x14ac:dyDescent="0.25">
      <c r="A383" s="295" t="s">
        <v>2514</v>
      </c>
      <c r="B383" s="300">
        <v>71240261</v>
      </c>
      <c r="C383" s="300" t="s">
        <v>3907</v>
      </c>
      <c r="D383" s="301" t="s">
        <v>3011</v>
      </c>
      <c r="E383" s="301"/>
      <c r="F383" s="299" t="s">
        <v>3908</v>
      </c>
      <c r="G383" s="300" t="s">
        <v>2542</v>
      </c>
      <c r="H383" s="299" t="s">
        <v>2543</v>
      </c>
      <c r="I383" s="302">
        <v>494.67</v>
      </c>
      <c r="J383" s="303" t="s">
        <v>528</v>
      </c>
      <c r="K383" s="326"/>
    </row>
    <row r="384" spans="1:11" ht="12.5" x14ac:dyDescent="0.25">
      <c r="A384" s="295" t="s">
        <v>2514</v>
      </c>
      <c r="B384" s="300">
        <v>71240262</v>
      </c>
      <c r="C384" s="300" t="s">
        <v>4806</v>
      </c>
      <c r="D384" s="301" t="s">
        <v>3260</v>
      </c>
      <c r="E384" s="301"/>
      <c r="F384" s="299" t="s">
        <v>4807</v>
      </c>
      <c r="G384" s="300" t="s">
        <v>4700</v>
      </c>
      <c r="H384" s="299" t="s">
        <v>4701</v>
      </c>
      <c r="I384" s="302">
        <v>1200</v>
      </c>
      <c r="J384" s="303" t="s">
        <v>2897</v>
      </c>
      <c r="K384" s="326"/>
    </row>
    <row r="385" spans="1:11" ht="12.5" x14ac:dyDescent="0.25">
      <c r="A385" s="295" t="s">
        <v>2514</v>
      </c>
      <c r="B385" s="300">
        <v>71240263</v>
      </c>
      <c r="C385" s="300" t="s">
        <v>3178</v>
      </c>
      <c r="D385" s="301" t="s">
        <v>3260</v>
      </c>
      <c r="E385" s="301"/>
      <c r="F385" s="299" t="s">
        <v>4353</v>
      </c>
      <c r="G385" s="300" t="s">
        <v>2853</v>
      </c>
      <c r="H385" s="299" t="s">
        <v>2854</v>
      </c>
      <c r="I385" s="302">
        <v>560</v>
      </c>
      <c r="J385" s="303" t="s">
        <v>528</v>
      </c>
      <c r="K385" s="326"/>
    </row>
    <row r="386" spans="1:11" ht="20" x14ac:dyDescent="0.25">
      <c r="A386" s="295" t="s">
        <v>2514</v>
      </c>
      <c r="B386" s="300">
        <v>71240264</v>
      </c>
      <c r="C386" s="300" t="s">
        <v>4300</v>
      </c>
      <c r="D386" s="301" t="s">
        <v>4301</v>
      </c>
      <c r="E386" s="301"/>
      <c r="F386" s="299" t="s">
        <v>4302</v>
      </c>
      <c r="G386" s="300" t="s">
        <v>4303</v>
      </c>
      <c r="H386" s="299" t="s">
        <v>4304</v>
      </c>
      <c r="I386" s="302">
        <v>88.15</v>
      </c>
      <c r="J386" s="303" t="s">
        <v>528</v>
      </c>
      <c r="K386" s="326"/>
    </row>
    <row r="387" spans="1:11" ht="12.5" x14ac:dyDescent="0.25">
      <c r="A387" s="295" t="s">
        <v>2514</v>
      </c>
      <c r="B387" s="300">
        <v>71240265</v>
      </c>
      <c r="C387" s="300" t="s">
        <v>3242</v>
      </c>
      <c r="D387" s="301" t="s">
        <v>3011</v>
      </c>
      <c r="E387" s="301"/>
      <c r="F387" s="299" t="s">
        <v>3909</v>
      </c>
      <c r="G387" s="300" t="s">
        <v>2517</v>
      </c>
      <c r="H387" s="299" t="s">
        <v>3482</v>
      </c>
      <c r="I387" s="302">
        <v>1520.83</v>
      </c>
      <c r="J387" s="303" t="s">
        <v>528</v>
      </c>
      <c r="K387" s="326"/>
    </row>
    <row r="388" spans="1:11" ht="20" x14ac:dyDescent="0.25">
      <c r="A388" s="295" t="s">
        <v>2514</v>
      </c>
      <c r="B388" s="300">
        <v>71240266</v>
      </c>
      <c r="C388" s="300" t="s">
        <v>3437</v>
      </c>
      <c r="D388" s="301" t="s">
        <v>3438</v>
      </c>
      <c r="E388" s="301"/>
      <c r="F388" s="299" t="s">
        <v>3439</v>
      </c>
      <c r="G388" s="300" t="s">
        <v>3440</v>
      </c>
      <c r="H388" s="299" t="s">
        <v>3441</v>
      </c>
      <c r="I388" s="302">
        <v>1400</v>
      </c>
      <c r="J388" s="303" t="s">
        <v>2605</v>
      </c>
      <c r="K388" s="326"/>
    </row>
    <row r="389" spans="1:11" ht="12.5" x14ac:dyDescent="0.25">
      <c r="A389" s="295" t="s">
        <v>2514</v>
      </c>
      <c r="B389" s="300">
        <v>71240267</v>
      </c>
      <c r="C389" s="300" t="s">
        <v>2678</v>
      </c>
      <c r="D389" s="301" t="s">
        <v>3438</v>
      </c>
      <c r="E389" s="301"/>
      <c r="F389" s="299" t="s">
        <v>3442</v>
      </c>
      <c r="G389" s="300" t="s">
        <v>2687</v>
      </c>
      <c r="H389" s="299" t="s">
        <v>2688</v>
      </c>
      <c r="I389" s="302">
        <v>400</v>
      </c>
      <c r="J389" s="303" t="s">
        <v>2605</v>
      </c>
      <c r="K389" s="326"/>
    </row>
    <row r="390" spans="1:11" ht="20" x14ac:dyDescent="0.25">
      <c r="A390" s="295" t="s">
        <v>2514</v>
      </c>
      <c r="B390" s="300">
        <v>71240268</v>
      </c>
      <c r="C390" s="300" t="s">
        <v>3443</v>
      </c>
      <c r="D390" s="301" t="s">
        <v>3438</v>
      </c>
      <c r="E390" s="301"/>
      <c r="F390" s="299" t="s">
        <v>3444</v>
      </c>
      <c r="G390" s="300" t="s">
        <v>2683</v>
      </c>
      <c r="H390" s="299" t="s">
        <v>2684</v>
      </c>
      <c r="I390" s="302">
        <v>2400</v>
      </c>
      <c r="J390" s="303" t="s">
        <v>2605</v>
      </c>
      <c r="K390" s="326"/>
    </row>
    <row r="391" spans="1:11" ht="20" x14ac:dyDescent="0.25">
      <c r="A391" s="295" t="s">
        <v>2514</v>
      </c>
      <c r="B391" s="300">
        <v>71240269</v>
      </c>
      <c r="C391" s="300" t="s">
        <v>2655</v>
      </c>
      <c r="D391" s="301" t="s">
        <v>3389</v>
      </c>
      <c r="E391" s="301"/>
      <c r="F391" s="299" t="s">
        <v>3390</v>
      </c>
      <c r="G391" s="300" t="s">
        <v>2657</v>
      </c>
      <c r="H391" s="299" t="s">
        <v>2658</v>
      </c>
      <c r="I391" s="302">
        <v>461.5</v>
      </c>
      <c r="J391" s="303" t="s">
        <v>2605</v>
      </c>
      <c r="K391" s="326"/>
    </row>
    <row r="392" spans="1:11" ht="12.5" x14ac:dyDescent="0.25">
      <c r="A392" s="295" t="s">
        <v>2514</v>
      </c>
      <c r="B392" s="300">
        <v>71240270</v>
      </c>
      <c r="C392" s="300" t="s">
        <v>3003</v>
      </c>
      <c r="D392" s="301" t="s">
        <v>3389</v>
      </c>
      <c r="E392" s="301"/>
      <c r="F392" s="299" t="s">
        <v>3391</v>
      </c>
      <c r="G392" s="300" t="s">
        <v>2660</v>
      </c>
      <c r="H392" s="299" t="s">
        <v>2661</v>
      </c>
      <c r="I392" s="302">
        <v>1426.54</v>
      </c>
      <c r="J392" s="303" t="s">
        <v>2605</v>
      </c>
      <c r="K392" s="326"/>
    </row>
    <row r="393" spans="1:11" ht="20" x14ac:dyDescent="0.25">
      <c r="A393" s="295" t="s">
        <v>2514</v>
      </c>
      <c r="B393" s="300">
        <v>71240271</v>
      </c>
      <c r="C393" s="300" t="s">
        <v>3003</v>
      </c>
      <c r="D393" s="301" t="s">
        <v>3389</v>
      </c>
      <c r="E393" s="301"/>
      <c r="F393" s="299" t="s">
        <v>3390</v>
      </c>
      <c r="G393" s="300" t="s">
        <v>2653</v>
      </c>
      <c r="H393" s="299" t="s">
        <v>2654</v>
      </c>
      <c r="I393" s="302">
        <v>780</v>
      </c>
      <c r="J393" s="303" t="s">
        <v>2605</v>
      </c>
      <c r="K393" s="326"/>
    </row>
    <row r="394" spans="1:11" ht="20" x14ac:dyDescent="0.25">
      <c r="A394" s="295" t="s">
        <v>2514</v>
      </c>
      <c r="B394" s="300">
        <v>71240272</v>
      </c>
      <c r="C394" s="300" t="s">
        <v>3348</v>
      </c>
      <c r="D394" s="301" t="s">
        <v>3349</v>
      </c>
      <c r="E394" s="301"/>
      <c r="F394" s="299" t="s">
        <v>3350</v>
      </c>
      <c r="G394" s="300" t="s">
        <v>2683</v>
      </c>
      <c r="H394" s="299" t="s">
        <v>2684</v>
      </c>
      <c r="I394" s="302">
        <v>1899.19</v>
      </c>
      <c r="J394" s="303" t="s">
        <v>2605</v>
      </c>
      <c r="K394" s="326"/>
    </row>
    <row r="395" spans="1:11" ht="12.5" x14ac:dyDescent="0.25">
      <c r="A395" s="295" t="s">
        <v>2514</v>
      </c>
      <c r="B395" s="300">
        <v>71240274</v>
      </c>
      <c r="C395" s="300" t="s">
        <v>2664</v>
      </c>
      <c r="D395" s="301" t="s">
        <v>2665</v>
      </c>
      <c r="E395" s="301"/>
      <c r="F395" s="299" t="s">
        <v>2666</v>
      </c>
      <c r="G395" s="300" t="s">
        <v>2667</v>
      </c>
      <c r="H395" s="299" t="s">
        <v>2668</v>
      </c>
      <c r="I395" s="302">
        <v>2000</v>
      </c>
      <c r="J395" s="303" t="s">
        <v>2605</v>
      </c>
      <c r="K395" s="326"/>
    </row>
    <row r="396" spans="1:11" ht="20" x14ac:dyDescent="0.25">
      <c r="A396" s="295" t="s">
        <v>5579</v>
      </c>
      <c r="B396" s="304">
        <v>71240275</v>
      </c>
      <c r="C396" s="304" t="s">
        <v>4966</v>
      </c>
      <c r="D396" s="307" t="s">
        <v>4301</v>
      </c>
      <c r="E396" s="307"/>
      <c r="F396" s="295" t="s">
        <v>4967</v>
      </c>
      <c r="G396" s="295" t="s">
        <v>2560</v>
      </c>
      <c r="H396" s="295" t="s">
        <v>2561</v>
      </c>
      <c r="I396" s="297">
        <v>1502.04</v>
      </c>
      <c r="J396" s="298">
        <v>10</v>
      </c>
      <c r="K396" s="326"/>
    </row>
    <row r="397" spans="1:11" ht="20" x14ac:dyDescent="0.25">
      <c r="A397" s="295" t="s">
        <v>2514</v>
      </c>
      <c r="B397" s="300">
        <v>71240276</v>
      </c>
      <c r="C397" s="300" t="s">
        <v>4538</v>
      </c>
      <c r="D397" s="301" t="s">
        <v>3389</v>
      </c>
      <c r="E397" s="301"/>
      <c r="F397" s="299" t="s">
        <v>4539</v>
      </c>
      <c r="G397" s="300" t="s">
        <v>2517</v>
      </c>
      <c r="H397" s="299" t="s">
        <v>4540</v>
      </c>
      <c r="I397" s="302">
        <v>4384</v>
      </c>
      <c r="J397" s="303" t="s">
        <v>528</v>
      </c>
      <c r="K397" s="326"/>
    </row>
    <row r="398" spans="1:11" ht="20" x14ac:dyDescent="0.25">
      <c r="A398" s="295" t="s">
        <v>5582</v>
      </c>
      <c r="B398" s="304">
        <v>71240276</v>
      </c>
      <c r="C398" s="304" t="s">
        <v>4538</v>
      </c>
      <c r="D398" s="307" t="s">
        <v>3389</v>
      </c>
      <c r="E398" s="307"/>
      <c r="F398" s="295" t="s">
        <v>5583</v>
      </c>
      <c r="G398" s="295" t="s">
        <v>2517</v>
      </c>
      <c r="H398" s="295" t="s">
        <v>4540</v>
      </c>
      <c r="I398" s="297">
        <v>680</v>
      </c>
      <c r="J398" s="298">
        <v>10</v>
      </c>
      <c r="K398" s="326"/>
    </row>
    <row r="399" spans="1:11" ht="20" x14ac:dyDescent="0.25">
      <c r="A399" s="295" t="s">
        <v>5579</v>
      </c>
      <c r="B399" s="304">
        <v>71240276</v>
      </c>
      <c r="C399" s="304" t="s">
        <v>4538</v>
      </c>
      <c r="D399" s="307" t="s">
        <v>3389</v>
      </c>
      <c r="E399" s="307"/>
      <c r="F399" s="295" t="s">
        <v>5583</v>
      </c>
      <c r="G399" s="295" t="s">
        <v>2517</v>
      </c>
      <c r="H399" s="295" t="s">
        <v>4540</v>
      </c>
      <c r="I399" s="297">
        <v>2192</v>
      </c>
      <c r="J399" s="298">
        <v>10</v>
      </c>
      <c r="K399" s="326"/>
    </row>
    <row r="400" spans="1:11" ht="20" x14ac:dyDescent="0.25">
      <c r="A400" s="295" t="s">
        <v>2514</v>
      </c>
      <c r="B400" s="300">
        <v>71240276</v>
      </c>
      <c r="C400" s="300" t="s">
        <v>4538</v>
      </c>
      <c r="D400" s="301" t="s">
        <v>3389</v>
      </c>
      <c r="E400" s="301"/>
      <c r="F400" s="299" t="s">
        <v>4539</v>
      </c>
      <c r="G400" s="300" t="s">
        <v>2517</v>
      </c>
      <c r="H400" s="299" t="s">
        <v>4540</v>
      </c>
      <c r="I400" s="302">
        <v>1056</v>
      </c>
      <c r="J400" s="303">
        <v>2</v>
      </c>
      <c r="K400" s="331"/>
    </row>
    <row r="401" spans="1:11" ht="20" x14ac:dyDescent="0.25">
      <c r="A401" s="295" t="s">
        <v>2514</v>
      </c>
      <c r="B401" s="300">
        <v>71240277</v>
      </c>
      <c r="C401" s="300" t="s">
        <v>2778</v>
      </c>
      <c r="D401" s="301" t="s">
        <v>3438</v>
      </c>
      <c r="E401" s="301"/>
      <c r="F401" s="299" t="s">
        <v>4590</v>
      </c>
      <c r="G401" s="300" t="s">
        <v>2517</v>
      </c>
      <c r="H401" s="299" t="s">
        <v>4591</v>
      </c>
      <c r="I401" s="302">
        <v>5725</v>
      </c>
      <c r="J401" s="303" t="s">
        <v>528</v>
      </c>
      <c r="K401" s="326"/>
    </row>
    <row r="402" spans="1:11" ht="12.5" x14ac:dyDescent="0.25">
      <c r="A402" s="295" t="s">
        <v>2514</v>
      </c>
      <c r="B402" s="300">
        <v>71240278</v>
      </c>
      <c r="C402" s="300" t="s">
        <v>4880</v>
      </c>
      <c r="D402" s="301" t="s">
        <v>3349</v>
      </c>
      <c r="E402" s="301"/>
      <c r="F402" s="299" t="s">
        <v>4881</v>
      </c>
      <c r="G402" s="300" t="s">
        <v>4610</v>
      </c>
      <c r="H402" s="299" t="s">
        <v>4611</v>
      </c>
      <c r="I402" s="302">
        <v>420</v>
      </c>
      <c r="J402" s="303" t="s">
        <v>2897</v>
      </c>
      <c r="K402" s="326"/>
    </row>
    <row r="403" spans="1:11" ht="20" x14ac:dyDescent="0.25">
      <c r="A403" s="295" t="s">
        <v>5577</v>
      </c>
      <c r="B403" s="304">
        <v>71240279</v>
      </c>
      <c r="C403" s="304" t="s">
        <v>4980</v>
      </c>
      <c r="D403" s="307" t="s">
        <v>3011</v>
      </c>
      <c r="E403" s="307"/>
      <c r="F403" s="295" t="s">
        <v>4942</v>
      </c>
      <c r="G403" s="295" t="s">
        <v>2560</v>
      </c>
      <c r="H403" s="295" t="s">
        <v>2561</v>
      </c>
      <c r="I403" s="297">
        <v>994.55</v>
      </c>
      <c r="J403" s="298">
        <v>10</v>
      </c>
      <c r="K403" s="326"/>
    </row>
    <row r="404" spans="1:11" ht="12.5" x14ac:dyDescent="0.25">
      <c r="A404" s="295" t="s">
        <v>5576</v>
      </c>
      <c r="B404" s="304">
        <v>71240280</v>
      </c>
      <c r="C404" s="304" t="s">
        <v>5003</v>
      </c>
      <c r="D404" s="307" t="s">
        <v>4301</v>
      </c>
      <c r="E404" s="307"/>
      <c r="F404" s="295" t="s">
        <v>5004</v>
      </c>
      <c r="G404" s="295" t="s">
        <v>2560</v>
      </c>
      <c r="H404" s="295" t="s">
        <v>2561</v>
      </c>
      <c r="I404" s="297">
        <v>72.5</v>
      </c>
      <c r="J404" s="298">
        <v>10</v>
      </c>
      <c r="K404" s="326"/>
    </row>
    <row r="405" spans="1:11" ht="20" x14ac:dyDescent="0.25">
      <c r="A405" s="295" t="s">
        <v>2514</v>
      </c>
      <c r="B405" s="300">
        <v>71240281</v>
      </c>
      <c r="C405" s="300" t="s">
        <v>4511</v>
      </c>
      <c r="D405" s="301" t="s">
        <v>3349</v>
      </c>
      <c r="E405" s="301"/>
      <c r="F405" s="299" t="s">
        <v>4512</v>
      </c>
      <c r="G405" s="300" t="s">
        <v>2560</v>
      </c>
      <c r="H405" s="299" t="s">
        <v>2561</v>
      </c>
      <c r="I405" s="302">
        <v>1046.6300000000001</v>
      </c>
      <c r="J405" s="303" t="s">
        <v>528</v>
      </c>
      <c r="K405" s="326"/>
    </row>
    <row r="406" spans="1:11" ht="20" x14ac:dyDescent="0.25">
      <c r="A406" s="295" t="s">
        <v>2514</v>
      </c>
      <c r="B406" s="300">
        <v>71240282</v>
      </c>
      <c r="C406" s="300" t="s">
        <v>4541</v>
      </c>
      <c r="D406" s="301" t="s">
        <v>3389</v>
      </c>
      <c r="E406" s="301"/>
      <c r="F406" s="299" t="s">
        <v>4542</v>
      </c>
      <c r="G406" s="300" t="s">
        <v>2560</v>
      </c>
      <c r="H406" s="299" t="s">
        <v>2561</v>
      </c>
      <c r="I406" s="302">
        <v>1207.93</v>
      </c>
      <c r="J406" s="303" t="s">
        <v>528</v>
      </c>
      <c r="K406" s="326"/>
    </row>
    <row r="407" spans="1:11" ht="20" x14ac:dyDescent="0.25">
      <c r="A407" s="295" t="s">
        <v>2514</v>
      </c>
      <c r="B407" s="300">
        <v>71240283</v>
      </c>
      <c r="C407" s="300" t="s">
        <v>3351</v>
      </c>
      <c r="D407" s="301" t="s">
        <v>3349</v>
      </c>
      <c r="E407" s="301"/>
      <c r="F407" s="299" t="s">
        <v>3352</v>
      </c>
      <c r="G407" s="300" t="s">
        <v>3353</v>
      </c>
      <c r="H407" s="299" t="s">
        <v>3354</v>
      </c>
      <c r="I407" s="302">
        <v>1100</v>
      </c>
      <c r="J407" s="303" t="s">
        <v>2605</v>
      </c>
      <c r="K407" s="326"/>
    </row>
    <row r="408" spans="1:11" ht="20" x14ac:dyDescent="0.25">
      <c r="A408" s="295" t="s">
        <v>2514</v>
      </c>
      <c r="B408" s="300">
        <v>71240284</v>
      </c>
      <c r="C408" s="300" t="s">
        <v>3530</v>
      </c>
      <c r="D408" s="301" t="s">
        <v>2665</v>
      </c>
      <c r="E408" s="301"/>
      <c r="F408" s="299" t="s">
        <v>3531</v>
      </c>
      <c r="G408" s="300" t="s">
        <v>2517</v>
      </c>
      <c r="H408" s="299" t="s">
        <v>3532</v>
      </c>
      <c r="I408" s="302">
        <v>400</v>
      </c>
      <c r="J408" s="303" t="s">
        <v>528</v>
      </c>
      <c r="K408" s="326"/>
    </row>
    <row r="409" spans="1:11" ht="20" x14ac:dyDescent="0.25">
      <c r="A409" s="295" t="s">
        <v>2514</v>
      </c>
      <c r="B409" s="300">
        <v>71240285</v>
      </c>
      <c r="C409" s="300" t="s">
        <v>3392</v>
      </c>
      <c r="D409" s="301" t="s">
        <v>3389</v>
      </c>
      <c r="E409" s="301"/>
      <c r="F409" s="299" t="s">
        <v>3393</v>
      </c>
      <c r="G409" s="300" t="s">
        <v>2650</v>
      </c>
      <c r="H409" s="299" t="s">
        <v>2651</v>
      </c>
      <c r="I409" s="302">
        <v>2000</v>
      </c>
      <c r="J409" s="303" t="s">
        <v>2605</v>
      </c>
      <c r="K409" s="326"/>
    </row>
    <row r="410" spans="1:11" ht="12.5" x14ac:dyDescent="0.25">
      <c r="A410" s="295" t="s">
        <v>2514</v>
      </c>
      <c r="B410" s="300">
        <v>71240286</v>
      </c>
      <c r="C410" s="300" t="s">
        <v>3355</v>
      </c>
      <c r="D410" s="301" t="s">
        <v>3349</v>
      </c>
      <c r="E410" s="301"/>
      <c r="F410" s="299" t="s">
        <v>3356</v>
      </c>
      <c r="G410" s="300" t="s">
        <v>2767</v>
      </c>
      <c r="H410" s="299" t="s">
        <v>2768</v>
      </c>
      <c r="I410" s="302">
        <v>3500</v>
      </c>
      <c r="J410" s="303" t="s">
        <v>2605</v>
      </c>
      <c r="K410" s="326"/>
    </row>
    <row r="411" spans="1:11" ht="20" x14ac:dyDescent="0.25">
      <c r="A411" s="295" t="s">
        <v>2514</v>
      </c>
      <c r="B411" s="300">
        <v>71240287</v>
      </c>
      <c r="C411" s="300" t="s">
        <v>3394</v>
      </c>
      <c r="D411" s="301" t="s">
        <v>3389</v>
      </c>
      <c r="E411" s="301"/>
      <c r="F411" s="299" t="s">
        <v>3395</v>
      </c>
      <c r="G411" s="300" t="s">
        <v>2617</v>
      </c>
      <c r="H411" s="299" t="s">
        <v>2618</v>
      </c>
      <c r="I411" s="302">
        <v>1686.9</v>
      </c>
      <c r="J411" s="303" t="s">
        <v>2605</v>
      </c>
      <c r="K411" s="326"/>
    </row>
    <row r="412" spans="1:11" ht="12.5" x14ac:dyDescent="0.25">
      <c r="A412" s="295" t="s">
        <v>2514</v>
      </c>
      <c r="B412" s="300">
        <v>71240288</v>
      </c>
      <c r="C412" s="300" t="s">
        <v>4543</v>
      </c>
      <c r="D412" s="301" t="s">
        <v>3389</v>
      </c>
      <c r="E412" s="301"/>
      <c r="F412" s="299" t="s">
        <v>4248</v>
      </c>
      <c r="G412" s="300" t="s">
        <v>3226</v>
      </c>
      <c r="H412" s="299" t="s">
        <v>3227</v>
      </c>
      <c r="I412" s="302">
        <v>119.8</v>
      </c>
      <c r="J412" s="303" t="s">
        <v>528</v>
      </c>
      <c r="K412" s="326"/>
    </row>
    <row r="413" spans="1:11" ht="12.5" x14ac:dyDescent="0.25">
      <c r="A413" s="295" t="s">
        <v>2514</v>
      </c>
      <c r="B413" s="300">
        <v>71240289</v>
      </c>
      <c r="C413" s="300" t="s">
        <v>4907</v>
      </c>
      <c r="D413" s="301" t="s">
        <v>3438</v>
      </c>
      <c r="E413" s="301"/>
      <c r="F413" s="299" t="s">
        <v>4908</v>
      </c>
      <c r="G413" s="300" t="s">
        <v>2989</v>
      </c>
      <c r="H413" s="299" t="s">
        <v>2990</v>
      </c>
      <c r="I413" s="302">
        <v>169.8</v>
      </c>
      <c r="J413" s="303" t="s">
        <v>2897</v>
      </c>
      <c r="K413" s="326"/>
    </row>
    <row r="414" spans="1:11" ht="12.5" x14ac:dyDescent="0.25">
      <c r="A414" s="295" t="s">
        <v>2514</v>
      </c>
      <c r="B414" s="300">
        <v>71240290</v>
      </c>
      <c r="C414" s="300" t="s">
        <v>4592</v>
      </c>
      <c r="D414" s="301" t="s">
        <v>3438</v>
      </c>
      <c r="E414" s="301"/>
      <c r="F414" s="299" t="s">
        <v>4593</v>
      </c>
      <c r="G414" s="300" t="s">
        <v>2989</v>
      </c>
      <c r="H414" s="299" t="s">
        <v>2990</v>
      </c>
      <c r="I414" s="302">
        <v>1973</v>
      </c>
      <c r="J414" s="303" t="s">
        <v>528</v>
      </c>
      <c r="K414" s="326"/>
    </row>
    <row r="415" spans="1:11" ht="20" x14ac:dyDescent="0.25">
      <c r="A415" s="295" t="s">
        <v>2514</v>
      </c>
      <c r="B415" s="300">
        <v>71240291</v>
      </c>
      <c r="C415" s="300" t="s">
        <v>4594</v>
      </c>
      <c r="D415" s="301">
        <v>45425</v>
      </c>
      <c r="E415" s="301"/>
      <c r="F415" s="299" t="s">
        <v>4595</v>
      </c>
      <c r="G415" s="300" t="s">
        <v>2517</v>
      </c>
      <c r="H415" s="299" t="s">
        <v>4596</v>
      </c>
      <c r="I415" s="302">
        <v>1200</v>
      </c>
      <c r="J415" s="303" t="s">
        <v>528</v>
      </c>
      <c r="K415" s="326"/>
    </row>
    <row r="416" spans="1:11" ht="20" x14ac:dyDescent="0.25">
      <c r="A416" s="295" t="s">
        <v>5581</v>
      </c>
      <c r="B416" s="304">
        <v>71240291</v>
      </c>
      <c r="C416" s="304" t="s">
        <v>4594</v>
      </c>
      <c r="D416" s="301">
        <v>45425</v>
      </c>
      <c r="E416" s="307"/>
      <c r="F416" s="295" t="s">
        <v>4595</v>
      </c>
      <c r="G416" s="295" t="s">
        <v>2517</v>
      </c>
      <c r="H416" s="295" t="s">
        <v>4596</v>
      </c>
      <c r="I416" s="297">
        <v>900</v>
      </c>
      <c r="J416" s="298">
        <v>10</v>
      </c>
      <c r="K416" s="326"/>
    </row>
    <row r="417" spans="1:11" ht="20" x14ac:dyDescent="0.25">
      <c r="A417" s="295" t="s">
        <v>5577</v>
      </c>
      <c r="B417" s="304">
        <v>71240291</v>
      </c>
      <c r="C417" s="304" t="s">
        <v>4594</v>
      </c>
      <c r="D417" s="301">
        <v>45425</v>
      </c>
      <c r="E417" s="307"/>
      <c r="F417" s="295" t="s">
        <v>4595</v>
      </c>
      <c r="G417" s="295" t="s">
        <v>2517</v>
      </c>
      <c r="H417" s="295" t="s">
        <v>4596</v>
      </c>
      <c r="I417" s="297">
        <v>1200</v>
      </c>
      <c r="J417" s="298">
        <v>10</v>
      </c>
      <c r="K417" s="326"/>
    </row>
    <row r="418" spans="1:11" ht="20" x14ac:dyDescent="0.25">
      <c r="A418" s="295" t="s">
        <v>2514</v>
      </c>
      <c r="B418" s="300">
        <v>71240291</v>
      </c>
      <c r="C418" s="300" t="s">
        <v>4594</v>
      </c>
      <c r="D418" s="301">
        <v>45425</v>
      </c>
      <c r="E418" s="301"/>
      <c r="F418" s="299" t="s">
        <v>4595</v>
      </c>
      <c r="G418" s="300" t="s">
        <v>2517</v>
      </c>
      <c r="H418" s="299" t="s">
        <v>4596</v>
      </c>
      <c r="I418" s="302">
        <v>1080</v>
      </c>
      <c r="J418" s="303">
        <v>3</v>
      </c>
      <c r="K418" s="331"/>
    </row>
    <row r="419" spans="1:11" ht="20" x14ac:dyDescent="0.25">
      <c r="A419" s="295" t="s">
        <v>5580</v>
      </c>
      <c r="B419" s="304">
        <v>71240292</v>
      </c>
      <c r="C419" s="304" t="s">
        <v>4964</v>
      </c>
      <c r="D419" s="307" t="s">
        <v>3438</v>
      </c>
      <c r="E419" s="307"/>
      <c r="F419" s="295" t="s">
        <v>4965</v>
      </c>
      <c r="G419" s="295" t="s">
        <v>2560</v>
      </c>
      <c r="H419" s="295" t="s">
        <v>2561</v>
      </c>
      <c r="I419" s="297">
        <v>1905.13</v>
      </c>
      <c r="J419" s="298">
        <v>10</v>
      </c>
      <c r="K419" s="326"/>
    </row>
    <row r="420" spans="1:11" ht="12.5" x14ac:dyDescent="0.25">
      <c r="A420" s="295" t="s">
        <v>2514</v>
      </c>
      <c r="B420" s="300">
        <v>71240293</v>
      </c>
      <c r="C420" s="300" t="s">
        <v>3445</v>
      </c>
      <c r="D420" s="301" t="s">
        <v>3438</v>
      </c>
      <c r="E420" s="301"/>
      <c r="F420" s="299" t="s">
        <v>2888</v>
      </c>
      <c r="G420" s="300" t="s">
        <v>2889</v>
      </c>
      <c r="H420" s="299" t="s">
        <v>2890</v>
      </c>
      <c r="I420" s="302">
        <v>436.7</v>
      </c>
      <c r="J420" s="303" t="s">
        <v>2605</v>
      </c>
      <c r="K420" s="326"/>
    </row>
    <row r="421" spans="1:11" ht="30" x14ac:dyDescent="0.25">
      <c r="A421" s="295" t="s">
        <v>5575</v>
      </c>
      <c r="B421" s="300">
        <v>71240294</v>
      </c>
      <c r="C421" s="300" t="s">
        <v>5038</v>
      </c>
      <c r="D421" s="301" t="s">
        <v>3438</v>
      </c>
      <c r="E421" s="301"/>
      <c r="F421" s="299" t="s">
        <v>5039</v>
      </c>
      <c r="G421" s="300" t="s">
        <v>5016</v>
      </c>
      <c r="H421" s="299" t="s">
        <v>5017</v>
      </c>
      <c r="I421" s="302">
        <v>615</v>
      </c>
      <c r="J421" s="303">
        <v>10</v>
      </c>
      <c r="K421" s="326"/>
    </row>
    <row r="422" spans="1:11" ht="30" x14ac:dyDescent="0.25">
      <c r="A422" s="295" t="s">
        <v>5575</v>
      </c>
      <c r="B422" s="300">
        <v>71240295</v>
      </c>
      <c r="C422" s="300" t="s">
        <v>5015</v>
      </c>
      <c r="D422" s="301" t="s">
        <v>2804</v>
      </c>
      <c r="E422" s="301"/>
      <c r="F422" s="299" t="s">
        <v>5347</v>
      </c>
      <c r="G422" s="300" t="s">
        <v>5016</v>
      </c>
      <c r="H422" s="299" t="s">
        <v>5017</v>
      </c>
      <c r="I422" s="302">
        <v>1089</v>
      </c>
      <c r="J422" s="303">
        <v>10</v>
      </c>
      <c r="K422" s="326"/>
    </row>
    <row r="423" spans="1:11" ht="12.5" x14ac:dyDescent="0.25">
      <c r="A423" s="295" t="s">
        <v>2514</v>
      </c>
      <c r="B423" s="300">
        <v>71240296</v>
      </c>
      <c r="C423" s="300" t="s">
        <v>2669</v>
      </c>
      <c r="D423" s="301" t="s">
        <v>2665</v>
      </c>
      <c r="E423" s="301"/>
      <c r="F423" s="299" t="s">
        <v>2670</v>
      </c>
      <c r="G423" s="300" t="s">
        <v>2667</v>
      </c>
      <c r="H423" s="299" t="s">
        <v>2668</v>
      </c>
      <c r="I423" s="302">
        <v>3700</v>
      </c>
      <c r="J423" s="303" t="s">
        <v>2605</v>
      </c>
      <c r="K423" s="326"/>
    </row>
    <row r="424" spans="1:11" ht="20" x14ac:dyDescent="0.25">
      <c r="A424" s="295" t="s">
        <v>2514</v>
      </c>
      <c r="B424" s="300">
        <v>71240297</v>
      </c>
      <c r="C424" s="300" t="s">
        <v>3446</v>
      </c>
      <c r="D424" s="301" t="s">
        <v>3438</v>
      </c>
      <c r="E424" s="301"/>
      <c r="F424" s="299" t="s">
        <v>3447</v>
      </c>
      <c r="G424" s="300" t="s">
        <v>2617</v>
      </c>
      <c r="H424" s="299" t="s">
        <v>2618</v>
      </c>
      <c r="I424" s="302">
        <v>2400</v>
      </c>
      <c r="J424" s="303" t="s">
        <v>2605</v>
      </c>
      <c r="K424" s="326"/>
    </row>
    <row r="425" spans="1:11" ht="12.5" x14ac:dyDescent="0.25">
      <c r="A425" s="295" t="s">
        <v>2514</v>
      </c>
      <c r="B425" s="300">
        <v>71240298</v>
      </c>
      <c r="C425" s="300" t="s">
        <v>2740</v>
      </c>
      <c r="D425" s="301" t="s">
        <v>2741</v>
      </c>
      <c r="E425" s="301"/>
      <c r="F425" s="299" t="s">
        <v>2742</v>
      </c>
      <c r="G425" s="300" t="s">
        <v>2743</v>
      </c>
      <c r="H425" s="299" t="s">
        <v>2744</v>
      </c>
      <c r="I425" s="302">
        <v>88</v>
      </c>
      <c r="J425" s="303" t="s">
        <v>2605</v>
      </c>
      <c r="K425" s="326"/>
    </row>
    <row r="426" spans="1:11" ht="12.5" x14ac:dyDescent="0.25">
      <c r="A426" s="295" t="s">
        <v>2514</v>
      </c>
      <c r="B426" s="300">
        <v>71240299</v>
      </c>
      <c r="C426" s="300" t="s">
        <v>3674</v>
      </c>
      <c r="D426" s="301" t="s">
        <v>2804</v>
      </c>
      <c r="E426" s="301"/>
      <c r="F426" s="299" t="s">
        <v>3675</v>
      </c>
      <c r="G426" s="300" t="s">
        <v>3676</v>
      </c>
      <c r="H426" s="299" t="s">
        <v>3677</v>
      </c>
      <c r="I426" s="302">
        <v>17.3</v>
      </c>
      <c r="J426" s="303" t="s">
        <v>528</v>
      </c>
      <c r="K426" s="326"/>
    </row>
    <row r="427" spans="1:11" ht="20" x14ac:dyDescent="0.25">
      <c r="A427" s="295" t="s">
        <v>2514</v>
      </c>
      <c r="B427" s="300">
        <v>71240300</v>
      </c>
      <c r="C427" s="300" t="s">
        <v>2803</v>
      </c>
      <c r="D427" s="301" t="s">
        <v>2804</v>
      </c>
      <c r="E427" s="301"/>
      <c r="F427" s="299" t="s">
        <v>2805</v>
      </c>
      <c r="G427" s="300" t="s">
        <v>2799</v>
      </c>
      <c r="H427" s="299" t="s">
        <v>2800</v>
      </c>
      <c r="I427" s="302">
        <v>180</v>
      </c>
      <c r="J427" s="303" t="s">
        <v>2605</v>
      </c>
      <c r="K427" s="326"/>
    </row>
    <row r="428" spans="1:11" ht="20" x14ac:dyDescent="0.25">
      <c r="A428" s="295" t="s">
        <v>2514</v>
      </c>
      <c r="B428" s="300">
        <v>71240301</v>
      </c>
      <c r="C428" s="300" t="s">
        <v>3708</v>
      </c>
      <c r="D428" s="301" t="s">
        <v>3709</v>
      </c>
      <c r="E428" s="301"/>
      <c r="F428" s="299" t="s">
        <v>3710</v>
      </c>
      <c r="G428" s="300" t="s">
        <v>2517</v>
      </c>
      <c r="H428" s="299" t="s">
        <v>3711</v>
      </c>
      <c r="I428" s="302">
        <v>200</v>
      </c>
      <c r="J428" s="303" t="s">
        <v>528</v>
      </c>
      <c r="K428" s="326"/>
    </row>
    <row r="429" spans="1:11" ht="20" x14ac:dyDescent="0.25">
      <c r="A429" s="295" t="s">
        <v>2514</v>
      </c>
      <c r="B429" s="300">
        <v>71240302</v>
      </c>
      <c r="C429" s="300" t="s">
        <v>3996</v>
      </c>
      <c r="D429" s="301" t="s">
        <v>3997</v>
      </c>
      <c r="E429" s="301"/>
      <c r="F429" s="299" t="s">
        <v>3998</v>
      </c>
      <c r="G429" s="300" t="s">
        <v>2517</v>
      </c>
      <c r="H429" s="299" t="s">
        <v>3999</v>
      </c>
      <c r="I429" s="302">
        <v>359.18</v>
      </c>
      <c r="J429" s="303" t="s">
        <v>528</v>
      </c>
      <c r="K429" s="326"/>
    </row>
    <row r="430" spans="1:11" ht="20" x14ac:dyDescent="0.25">
      <c r="A430" s="295" t="s">
        <v>5580</v>
      </c>
      <c r="B430" s="304">
        <v>71240303</v>
      </c>
      <c r="C430" s="304" t="s">
        <v>4953</v>
      </c>
      <c r="D430" s="307" t="s">
        <v>4278</v>
      </c>
      <c r="E430" s="307"/>
      <c r="F430" s="295" t="s">
        <v>4954</v>
      </c>
      <c r="G430" s="295" t="s">
        <v>2517</v>
      </c>
      <c r="H430" s="295" t="s">
        <v>3999</v>
      </c>
      <c r="I430" s="297">
        <v>129.59</v>
      </c>
      <c r="J430" s="298">
        <v>10</v>
      </c>
      <c r="K430" s="326"/>
    </row>
    <row r="431" spans="1:11" ht="20" x14ac:dyDescent="0.25">
      <c r="A431" s="295" t="s">
        <v>5581</v>
      </c>
      <c r="B431" s="304">
        <v>71240304</v>
      </c>
      <c r="C431" s="304" t="s">
        <v>4925</v>
      </c>
      <c r="D431" s="307" t="s">
        <v>3709</v>
      </c>
      <c r="E431" s="307"/>
      <c r="F431" s="295" t="s">
        <v>4926</v>
      </c>
      <c r="G431" s="295" t="s">
        <v>2560</v>
      </c>
      <c r="H431" s="295" t="s">
        <v>2561</v>
      </c>
      <c r="I431" s="297">
        <v>2096.33</v>
      </c>
      <c r="J431" s="298">
        <v>10</v>
      </c>
      <c r="K431" s="326"/>
    </row>
    <row r="432" spans="1:11" ht="12.5" x14ac:dyDescent="0.25">
      <c r="A432" s="295" t="s">
        <v>2514</v>
      </c>
      <c r="B432" s="300">
        <v>71240305</v>
      </c>
      <c r="C432" s="300" t="s">
        <v>3778</v>
      </c>
      <c r="D432" s="301" t="s">
        <v>2876</v>
      </c>
      <c r="E432" s="301"/>
      <c r="F432" s="299" t="s">
        <v>3779</v>
      </c>
      <c r="G432" s="300" t="s">
        <v>3502</v>
      </c>
      <c r="H432" s="299" t="s">
        <v>3503</v>
      </c>
      <c r="I432" s="302">
        <v>3150</v>
      </c>
      <c r="J432" s="303" t="s">
        <v>528</v>
      </c>
      <c r="K432" s="326"/>
    </row>
    <row r="433" spans="1:11" ht="12.5" x14ac:dyDescent="0.25">
      <c r="A433" s="295" t="s">
        <v>2514</v>
      </c>
      <c r="B433" s="300">
        <v>71240305</v>
      </c>
      <c r="C433" s="300" t="s">
        <v>3778</v>
      </c>
      <c r="D433" s="301" t="s">
        <v>2876</v>
      </c>
      <c r="E433" s="301"/>
      <c r="F433" s="299" t="s">
        <v>3779</v>
      </c>
      <c r="G433" s="300" t="s">
        <v>2517</v>
      </c>
      <c r="H433" s="299" t="s">
        <v>3503</v>
      </c>
      <c r="I433" s="302">
        <v>700</v>
      </c>
      <c r="J433" s="303">
        <v>2</v>
      </c>
      <c r="K433" s="331"/>
    </row>
    <row r="434" spans="1:11" ht="12.5" x14ac:dyDescent="0.25">
      <c r="A434" s="295" t="s">
        <v>2514</v>
      </c>
      <c r="B434" s="300">
        <v>71240306</v>
      </c>
      <c r="C434" s="300" t="s">
        <v>3035</v>
      </c>
      <c r="D434" s="301" t="s">
        <v>3036</v>
      </c>
      <c r="E434" s="301"/>
      <c r="F434" s="299" t="s">
        <v>3037</v>
      </c>
      <c r="G434" s="300" t="s">
        <v>2735</v>
      </c>
      <c r="H434" s="299" t="s">
        <v>2736</v>
      </c>
      <c r="I434" s="302">
        <v>784.9</v>
      </c>
      <c r="J434" s="303" t="s">
        <v>2605</v>
      </c>
      <c r="K434" s="326"/>
    </row>
    <row r="435" spans="1:11" ht="12.5" x14ac:dyDescent="0.25">
      <c r="A435" s="295" t="s">
        <v>2514</v>
      </c>
      <c r="B435" s="300">
        <v>71240307</v>
      </c>
      <c r="C435" s="300" t="s">
        <v>3038</v>
      </c>
      <c r="D435" s="301" t="s">
        <v>3036</v>
      </c>
      <c r="E435" s="301"/>
      <c r="F435" s="299" t="s">
        <v>3039</v>
      </c>
      <c r="G435" s="300" t="s">
        <v>2735</v>
      </c>
      <c r="H435" s="299" t="s">
        <v>2736</v>
      </c>
      <c r="I435" s="302">
        <v>245</v>
      </c>
      <c r="J435" s="303" t="s">
        <v>2605</v>
      </c>
      <c r="K435" s="326"/>
    </row>
    <row r="436" spans="1:11" ht="20" x14ac:dyDescent="0.25">
      <c r="A436" s="295" t="s">
        <v>2514</v>
      </c>
      <c r="B436" s="300">
        <v>71240308</v>
      </c>
      <c r="C436" s="300" t="s">
        <v>3040</v>
      </c>
      <c r="D436" s="301" t="s">
        <v>3036</v>
      </c>
      <c r="E436" s="301"/>
      <c r="F436" s="299" t="s">
        <v>3041</v>
      </c>
      <c r="G436" s="300" t="s">
        <v>2735</v>
      </c>
      <c r="H436" s="299" t="s">
        <v>2736</v>
      </c>
      <c r="I436" s="302">
        <v>1556.7</v>
      </c>
      <c r="J436" s="303" t="s">
        <v>2605</v>
      </c>
      <c r="K436" s="326"/>
    </row>
    <row r="437" spans="1:11" ht="12.5" x14ac:dyDescent="0.25">
      <c r="A437" s="295" t="s">
        <v>2514</v>
      </c>
      <c r="B437" s="300">
        <v>71240309</v>
      </c>
      <c r="C437" s="300" t="s">
        <v>3780</v>
      </c>
      <c r="D437" s="301" t="s">
        <v>2876</v>
      </c>
      <c r="E437" s="301"/>
      <c r="F437" s="299" t="s">
        <v>3781</v>
      </c>
      <c r="G437" s="300" t="s">
        <v>2603</v>
      </c>
      <c r="H437" s="299" t="s">
        <v>2604</v>
      </c>
      <c r="I437" s="302">
        <v>39.9</v>
      </c>
      <c r="J437" s="303" t="s">
        <v>528</v>
      </c>
      <c r="K437" s="326"/>
    </row>
    <row r="438" spans="1:11" ht="20" x14ac:dyDescent="0.25">
      <c r="A438" s="295" t="s">
        <v>2514</v>
      </c>
      <c r="B438" s="300">
        <v>71240310</v>
      </c>
      <c r="C438" s="300" t="s">
        <v>2796</v>
      </c>
      <c r="D438" s="301" t="s">
        <v>3036</v>
      </c>
      <c r="E438" s="301"/>
      <c r="F438" s="299" t="s">
        <v>4709</v>
      </c>
      <c r="G438" s="300" t="s">
        <v>4621</v>
      </c>
      <c r="H438" s="299" t="s">
        <v>4622</v>
      </c>
      <c r="I438" s="302">
        <v>1400</v>
      </c>
      <c r="J438" s="303" t="s">
        <v>2897</v>
      </c>
      <c r="K438" s="326"/>
    </row>
    <row r="439" spans="1:11" ht="12.5" x14ac:dyDescent="0.25">
      <c r="A439" s="295" t="s">
        <v>2514</v>
      </c>
      <c r="B439" s="300">
        <v>71240311</v>
      </c>
      <c r="C439" s="300" t="s">
        <v>3937</v>
      </c>
      <c r="D439" s="301" t="s">
        <v>3036</v>
      </c>
      <c r="E439" s="301"/>
      <c r="F439" s="299" t="s">
        <v>3938</v>
      </c>
      <c r="G439" s="300" t="s">
        <v>3226</v>
      </c>
      <c r="H439" s="299" t="s">
        <v>3227</v>
      </c>
      <c r="I439" s="302">
        <v>239.6</v>
      </c>
      <c r="J439" s="303" t="s">
        <v>528</v>
      </c>
      <c r="K439" s="326"/>
    </row>
    <row r="440" spans="1:11" ht="20" x14ac:dyDescent="0.25">
      <c r="A440" s="295" t="s">
        <v>2514</v>
      </c>
      <c r="B440" s="300">
        <v>71240312</v>
      </c>
      <c r="C440" s="300" t="s">
        <v>3042</v>
      </c>
      <c r="D440" s="301" t="s">
        <v>3036</v>
      </c>
      <c r="E440" s="301"/>
      <c r="F440" s="299" t="s">
        <v>3043</v>
      </c>
      <c r="G440" s="300" t="s">
        <v>2617</v>
      </c>
      <c r="H440" s="299" t="s">
        <v>2618</v>
      </c>
      <c r="I440" s="302">
        <v>240</v>
      </c>
      <c r="J440" s="303" t="s">
        <v>2605</v>
      </c>
      <c r="K440" s="326"/>
    </row>
    <row r="441" spans="1:11" ht="20" x14ac:dyDescent="0.25">
      <c r="A441" s="295" t="s">
        <v>2514</v>
      </c>
      <c r="B441" s="300">
        <v>71240313</v>
      </c>
      <c r="C441" s="300" t="s">
        <v>3044</v>
      </c>
      <c r="D441" s="301" t="s">
        <v>3036</v>
      </c>
      <c r="E441" s="301"/>
      <c r="F441" s="299" t="s">
        <v>3045</v>
      </c>
      <c r="G441" s="300" t="s">
        <v>2617</v>
      </c>
      <c r="H441" s="299" t="s">
        <v>2618</v>
      </c>
      <c r="I441" s="302">
        <v>2100</v>
      </c>
      <c r="J441" s="303" t="s">
        <v>2605</v>
      </c>
      <c r="K441" s="326"/>
    </row>
    <row r="442" spans="1:11" ht="20" x14ac:dyDescent="0.25">
      <c r="A442" s="295" t="s">
        <v>2514</v>
      </c>
      <c r="B442" s="300">
        <v>71240314</v>
      </c>
      <c r="C442" s="300" t="s">
        <v>3939</v>
      </c>
      <c r="D442" s="301" t="s">
        <v>3036</v>
      </c>
      <c r="E442" s="301"/>
      <c r="F442" s="299" t="s">
        <v>3940</v>
      </c>
      <c r="G442" s="300" t="s">
        <v>2560</v>
      </c>
      <c r="H442" s="299" t="s">
        <v>2561</v>
      </c>
      <c r="I442" s="302">
        <v>250</v>
      </c>
      <c r="J442" s="303" t="s">
        <v>528</v>
      </c>
      <c r="K442" s="326"/>
    </row>
    <row r="443" spans="1:11" ht="20" x14ac:dyDescent="0.25">
      <c r="A443" s="295" t="s">
        <v>2514</v>
      </c>
      <c r="B443" s="300">
        <v>71240315</v>
      </c>
      <c r="C443" s="300" t="s">
        <v>3941</v>
      </c>
      <c r="D443" s="301" t="s">
        <v>3036</v>
      </c>
      <c r="E443" s="301"/>
      <c r="F443" s="299" t="s">
        <v>3942</v>
      </c>
      <c r="G443" s="300" t="s">
        <v>2517</v>
      </c>
      <c r="H443" s="299" t="s">
        <v>3943</v>
      </c>
      <c r="I443" s="302">
        <v>960</v>
      </c>
      <c r="J443" s="303" t="s">
        <v>528</v>
      </c>
      <c r="K443" s="326"/>
    </row>
    <row r="444" spans="1:11" ht="12.5" x14ac:dyDescent="0.25">
      <c r="A444" s="295" t="s">
        <v>2514</v>
      </c>
      <c r="B444" s="300">
        <v>71240316</v>
      </c>
      <c r="C444" s="300" t="s">
        <v>3046</v>
      </c>
      <c r="D444" s="301" t="s">
        <v>3036</v>
      </c>
      <c r="E444" s="301"/>
      <c r="F444" s="299" t="s">
        <v>2888</v>
      </c>
      <c r="G444" s="300" t="s">
        <v>2743</v>
      </c>
      <c r="H444" s="299" t="s">
        <v>2744</v>
      </c>
      <c r="I444" s="302">
        <v>35</v>
      </c>
      <c r="J444" s="303" t="s">
        <v>2605</v>
      </c>
      <c r="K444" s="326"/>
    </row>
    <row r="445" spans="1:11" ht="12.5" x14ac:dyDescent="0.25">
      <c r="A445" s="295" t="s">
        <v>2514</v>
      </c>
      <c r="B445" s="300">
        <v>71240317</v>
      </c>
      <c r="C445" s="300" t="s">
        <v>3072</v>
      </c>
      <c r="D445" s="301" t="s">
        <v>3073</v>
      </c>
      <c r="E445" s="301"/>
      <c r="F445" s="299" t="s">
        <v>3074</v>
      </c>
      <c r="G445" s="300" t="s">
        <v>3069</v>
      </c>
      <c r="H445" s="299" t="s">
        <v>3070</v>
      </c>
      <c r="I445" s="302">
        <v>700</v>
      </c>
      <c r="J445" s="303" t="s">
        <v>2605</v>
      </c>
      <c r="K445" s="326"/>
    </row>
    <row r="446" spans="1:11" ht="20" x14ac:dyDescent="0.25">
      <c r="A446" s="295" t="s">
        <v>2514</v>
      </c>
      <c r="B446" s="300">
        <v>71240319</v>
      </c>
      <c r="C446" s="300" t="s">
        <v>4000</v>
      </c>
      <c r="D446" s="301" t="s">
        <v>3073</v>
      </c>
      <c r="E446" s="301"/>
      <c r="F446" s="299" t="s">
        <v>4001</v>
      </c>
      <c r="G446" s="300" t="s">
        <v>2560</v>
      </c>
      <c r="H446" s="299" t="s">
        <v>2561</v>
      </c>
      <c r="I446" s="302">
        <v>1647.29</v>
      </c>
      <c r="J446" s="303" t="s">
        <v>528</v>
      </c>
      <c r="K446" s="326"/>
    </row>
    <row r="447" spans="1:11" ht="12.5" x14ac:dyDescent="0.25">
      <c r="A447" s="295" t="s">
        <v>2514</v>
      </c>
      <c r="B447" s="300">
        <v>71240320</v>
      </c>
      <c r="C447" s="300" t="s">
        <v>3075</v>
      </c>
      <c r="D447" s="301" t="s">
        <v>3073</v>
      </c>
      <c r="E447" s="301"/>
      <c r="F447" s="299" t="s">
        <v>3076</v>
      </c>
      <c r="G447" s="300" t="s">
        <v>3077</v>
      </c>
      <c r="H447" s="299" t="s">
        <v>3078</v>
      </c>
      <c r="I447" s="302">
        <v>1100</v>
      </c>
      <c r="J447" s="303" t="s">
        <v>2605</v>
      </c>
      <c r="K447" s="326"/>
    </row>
    <row r="448" spans="1:11" ht="12.5" x14ac:dyDescent="0.25">
      <c r="A448" s="295" t="s">
        <v>2514</v>
      </c>
      <c r="B448" s="300">
        <v>71240321</v>
      </c>
      <c r="C448" s="300" t="s">
        <v>4376</v>
      </c>
      <c r="D448" s="301" t="s">
        <v>3270</v>
      </c>
      <c r="E448" s="301"/>
      <c r="F448" s="299" t="s">
        <v>4377</v>
      </c>
      <c r="G448" s="300" t="s">
        <v>2560</v>
      </c>
      <c r="H448" s="299" t="s">
        <v>2561</v>
      </c>
      <c r="I448" s="302">
        <v>1518.27</v>
      </c>
      <c r="J448" s="303" t="s">
        <v>528</v>
      </c>
      <c r="K448" s="326"/>
    </row>
    <row r="449" spans="1:11" ht="12.5" x14ac:dyDescent="0.25">
      <c r="A449" s="295" t="s">
        <v>2514</v>
      </c>
      <c r="B449" s="300">
        <v>71240321</v>
      </c>
      <c r="C449" s="300" t="s">
        <v>4376</v>
      </c>
      <c r="D449" s="301" t="s">
        <v>3270</v>
      </c>
      <c r="E449" s="301"/>
      <c r="F449" s="299" t="s">
        <v>4377</v>
      </c>
      <c r="G449" s="300" t="s">
        <v>2560</v>
      </c>
      <c r="H449" s="299" t="s">
        <v>2561</v>
      </c>
      <c r="I449" s="302">
        <v>6073.08</v>
      </c>
      <c r="J449" s="303">
        <v>2</v>
      </c>
      <c r="K449" s="331"/>
    </row>
    <row r="450" spans="1:11" ht="12.5" x14ac:dyDescent="0.25">
      <c r="A450" s="295" t="s">
        <v>2514</v>
      </c>
      <c r="B450" s="300">
        <v>71240322</v>
      </c>
      <c r="C450" s="300" t="s">
        <v>4231</v>
      </c>
      <c r="D450" s="301" t="s">
        <v>4232</v>
      </c>
      <c r="E450" s="301"/>
      <c r="F450" s="299" t="s">
        <v>3501</v>
      </c>
      <c r="G450" s="300" t="s">
        <v>4233</v>
      </c>
      <c r="H450" s="299" t="s">
        <v>4234</v>
      </c>
      <c r="I450" s="302">
        <v>334.95</v>
      </c>
      <c r="J450" s="303" t="s">
        <v>528</v>
      </c>
      <c r="K450" s="326"/>
    </row>
    <row r="451" spans="1:11" ht="12.5" x14ac:dyDescent="0.25">
      <c r="A451" s="295" t="s">
        <v>2514</v>
      </c>
      <c r="B451" s="300">
        <v>71240323</v>
      </c>
      <c r="C451" s="300" t="s">
        <v>2662</v>
      </c>
      <c r="D451" s="301" t="s">
        <v>3270</v>
      </c>
      <c r="E451" s="301"/>
      <c r="F451" s="299" t="s">
        <v>3271</v>
      </c>
      <c r="G451" s="300" t="s">
        <v>2828</v>
      </c>
      <c r="H451" s="299" t="s">
        <v>2829</v>
      </c>
      <c r="I451" s="302">
        <v>3500</v>
      </c>
      <c r="J451" s="303" t="s">
        <v>2605</v>
      </c>
      <c r="K451" s="326"/>
    </row>
    <row r="452" spans="1:11" ht="12.5" x14ac:dyDescent="0.25">
      <c r="A452" s="295" t="s">
        <v>2514</v>
      </c>
      <c r="B452" s="300">
        <v>71240324</v>
      </c>
      <c r="C452" s="300" t="s">
        <v>2796</v>
      </c>
      <c r="D452" s="301" t="s">
        <v>3270</v>
      </c>
      <c r="E452" s="301"/>
      <c r="F452" s="299" t="s">
        <v>3272</v>
      </c>
      <c r="G452" s="300" t="s">
        <v>3273</v>
      </c>
      <c r="H452" s="299" t="s">
        <v>3274</v>
      </c>
      <c r="I452" s="302">
        <v>1400</v>
      </c>
      <c r="J452" s="303" t="s">
        <v>2605</v>
      </c>
      <c r="K452" s="326"/>
    </row>
    <row r="453" spans="1:11" ht="20" x14ac:dyDescent="0.25">
      <c r="A453" s="295" t="s">
        <v>2514</v>
      </c>
      <c r="B453" s="300">
        <v>71240325</v>
      </c>
      <c r="C453" s="300" t="s">
        <v>3275</v>
      </c>
      <c r="D453" s="301" t="s">
        <v>3270</v>
      </c>
      <c r="E453" s="301"/>
      <c r="F453" s="299" t="s">
        <v>3276</v>
      </c>
      <c r="G453" s="300" t="s">
        <v>2617</v>
      </c>
      <c r="H453" s="299" t="s">
        <v>2618</v>
      </c>
      <c r="I453" s="302">
        <v>2100</v>
      </c>
      <c r="J453" s="303" t="s">
        <v>2605</v>
      </c>
      <c r="K453" s="326"/>
    </row>
    <row r="454" spans="1:11" ht="12.5" x14ac:dyDescent="0.25">
      <c r="A454" s="295" t="s">
        <v>2514</v>
      </c>
      <c r="B454" s="300">
        <v>71240326</v>
      </c>
      <c r="C454" s="300" t="s">
        <v>4826</v>
      </c>
      <c r="D454" s="301" t="s">
        <v>3270</v>
      </c>
      <c r="E454" s="301"/>
      <c r="F454" s="299" t="s">
        <v>4827</v>
      </c>
      <c r="G454" s="300" t="s">
        <v>4828</v>
      </c>
      <c r="H454" s="299" t="s">
        <v>4829</v>
      </c>
      <c r="I454" s="302">
        <v>1836</v>
      </c>
      <c r="J454" s="303" t="s">
        <v>2897</v>
      </c>
      <c r="K454" s="326"/>
    </row>
    <row r="455" spans="1:11" ht="30" x14ac:dyDescent="0.25">
      <c r="A455" s="295" t="s">
        <v>5575</v>
      </c>
      <c r="B455" s="300">
        <v>71240327</v>
      </c>
      <c r="C455" s="300" t="s">
        <v>5034</v>
      </c>
      <c r="D455" s="301" t="s">
        <v>3270</v>
      </c>
      <c r="E455" s="301"/>
      <c r="F455" s="299" t="s">
        <v>5035</v>
      </c>
      <c r="G455" s="300" t="s">
        <v>3069</v>
      </c>
      <c r="H455" s="299" t="s">
        <v>3070</v>
      </c>
      <c r="I455" s="302">
        <v>900</v>
      </c>
      <c r="J455" s="303">
        <v>10</v>
      </c>
      <c r="K455" s="326"/>
    </row>
    <row r="456" spans="1:11" ht="20" x14ac:dyDescent="0.25">
      <c r="A456" s="295" t="s">
        <v>2514</v>
      </c>
      <c r="B456" s="300">
        <v>71240329</v>
      </c>
      <c r="C456" s="300" t="s">
        <v>3944</v>
      </c>
      <c r="D456" s="301" t="s">
        <v>3036</v>
      </c>
      <c r="E456" s="301"/>
      <c r="F456" s="299" t="s">
        <v>3945</v>
      </c>
      <c r="G456" s="300" t="s">
        <v>2542</v>
      </c>
      <c r="H456" s="299" t="s">
        <v>2543</v>
      </c>
      <c r="I456" s="302">
        <v>60</v>
      </c>
      <c r="J456" s="303" t="s">
        <v>528</v>
      </c>
      <c r="K456" s="326"/>
    </row>
    <row r="457" spans="1:11" ht="12.5" x14ac:dyDescent="0.25">
      <c r="A457" s="295" t="s">
        <v>2514</v>
      </c>
      <c r="B457" s="300">
        <v>71240330</v>
      </c>
      <c r="C457" s="300" t="s">
        <v>4305</v>
      </c>
      <c r="D457" s="301" t="s">
        <v>4306</v>
      </c>
      <c r="E457" s="301"/>
      <c r="F457" s="299" t="s">
        <v>4307</v>
      </c>
      <c r="G457" s="300" t="s">
        <v>3065</v>
      </c>
      <c r="H457" s="299" t="s">
        <v>3066</v>
      </c>
      <c r="I457" s="302">
        <v>2276.54</v>
      </c>
      <c r="J457" s="303" t="s">
        <v>528</v>
      </c>
      <c r="K457" s="326"/>
    </row>
    <row r="458" spans="1:11" ht="12.5" x14ac:dyDescent="0.25">
      <c r="A458" s="295" t="s">
        <v>2514</v>
      </c>
      <c r="B458" s="300">
        <v>71240331</v>
      </c>
      <c r="C458" s="300" t="s">
        <v>4378</v>
      </c>
      <c r="D458" s="301" t="s">
        <v>3270</v>
      </c>
      <c r="E458" s="301"/>
      <c r="F458" s="299" t="s">
        <v>4379</v>
      </c>
      <c r="G458" s="300" t="s">
        <v>2517</v>
      </c>
      <c r="H458" s="299" t="s">
        <v>3506</v>
      </c>
      <c r="I458" s="302">
        <v>825</v>
      </c>
      <c r="J458" s="303" t="s">
        <v>528</v>
      </c>
      <c r="K458" s="326"/>
    </row>
    <row r="459" spans="1:11" ht="12.5" x14ac:dyDescent="0.25">
      <c r="A459" s="295" t="s">
        <v>2514</v>
      </c>
      <c r="B459" s="300">
        <v>71240331</v>
      </c>
      <c r="C459" s="300" t="s">
        <v>4378</v>
      </c>
      <c r="D459" s="301" t="s">
        <v>3270</v>
      </c>
      <c r="E459" s="301"/>
      <c r="F459" s="299" t="s">
        <v>4379</v>
      </c>
      <c r="G459" s="300" t="s">
        <v>2517</v>
      </c>
      <c r="H459" s="299" t="s">
        <v>3506</v>
      </c>
      <c r="I459" s="302">
        <v>3070</v>
      </c>
      <c r="J459" s="303">
        <v>2</v>
      </c>
      <c r="K459" s="331"/>
    </row>
    <row r="460" spans="1:11" ht="20" x14ac:dyDescent="0.25">
      <c r="A460" s="295" t="s">
        <v>2514</v>
      </c>
      <c r="B460" s="300">
        <v>71240332</v>
      </c>
      <c r="C460" s="300" t="s">
        <v>4283</v>
      </c>
      <c r="D460" s="301" t="s">
        <v>4284</v>
      </c>
      <c r="E460" s="301"/>
      <c r="F460" s="299" t="s">
        <v>4285</v>
      </c>
      <c r="G460" s="300" t="s">
        <v>2517</v>
      </c>
      <c r="H460" s="299" t="s">
        <v>2572</v>
      </c>
      <c r="I460" s="302">
        <v>1453.52</v>
      </c>
      <c r="J460" s="303" t="s">
        <v>528</v>
      </c>
      <c r="K460" s="326"/>
    </row>
    <row r="461" spans="1:11" ht="20" x14ac:dyDescent="0.25">
      <c r="A461" s="295" t="s">
        <v>5581</v>
      </c>
      <c r="B461" s="304">
        <v>71240332</v>
      </c>
      <c r="C461" s="304" t="s">
        <v>4283</v>
      </c>
      <c r="D461" s="307" t="s">
        <v>4284</v>
      </c>
      <c r="E461" s="307"/>
      <c r="F461" s="295" t="s">
        <v>4285</v>
      </c>
      <c r="G461" s="295" t="s">
        <v>2517</v>
      </c>
      <c r="H461" s="295" t="s">
        <v>2572</v>
      </c>
      <c r="I461" s="297">
        <v>1226.99</v>
      </c>
      <c r="J461" s="298">
        <v>10</v>
      </c>
      <c r="K461" s="326"/>
    </row>
    <row r="462" spans="1:11" ht="20" x14ac:dyDescent="0.25">
      <c r="A462" s="295" t="s">
        <v>5580</v>
      </c>
      <c r="B462" s="304">
        <v>71240332</v>
      </c>
      <c r="C462" s="304" t="s">
        <v>4283</v>
      </c>
      <c r="D462" s="307" t="s">
        <v>4284</v>
      </c>
      <c r="E462" s="307"/>
      <c r="F462" s="295" t="s">
        <v>4285</v>
      </c>
      <c r="G462" s="295" t="s">
        <v>2517</v>
      </c>
      <c r="H462" s="295" t="s">
        <v>2572</v>
      </c>
      <c r="I462" s="297">
        <v>755.07</v>
      </c>
      <c r="J462" s="298">
        <v>10</v>
      </c>
      <c r="K462" s="326"/>
    </row>
    <row r="463" spans="1:11" ht="20" x14ac:dyDescent="0.25">
      <c r="A463" s="295" t="s">
        <v>5577</v>
      </c>
      <c r="B463" s="304">
        <v>71240332</v>
      </c>
      <c r="C463" s="304" t="s">
        <v>4283</v>
      </c>
      <c r="D463" s="307" t="s">
        <v>4284</v>
      </c>
      <c r="E463" s="307"/>
      <c r="F463" s="295" t="s">
        <v>4285</v>
      </c>
      <c r="G463" s="295" t="s">
        <v>2517</v>
      </c>
      <c r="H463" s="295" t="s">
        <v>2572</v>
      </c>
      <c r="I463" s="297">
        <v>962.72</v>
      </c>
      <c r="J463" s="298">
        <v>10</v>
      </c>
      <c r="K463" s="326"/>
    </row>
    <row r="464" spans="1:11" ht="20" x14ac:dyDescent="0.25">
      <c r="A464" s="295" t="s">
        <v>2514</v>
      </c>
      <c r="B464" s="300">
        <v>71240332</v>
      </c>
      <c r="C464" s="300" t="s">
        <v>4283</v>
      </c>
      <c r="D464" s="301" t="s">
        <v>4284</v>
      </c>
      <c r="E464" s="301"/>
      <c r="F464" s="299" t="s">
        <v>4285</v>
      </c>
      <c r="G464" s="300" t="s">
        <v>2517</v>
      </c>
      <c r="H464" s="299" t="s">
        <v>2572</v>
      </c>
      <c r="I464" s="302">
        <v>1226.99</v>
      </c>
      <c r="J464" s="303">
        <v>3</v>
      </c>
      <c r="K464" s="331"/>
    </row>
    <row r="465" spans="1:11" ht="20" x14ac:dyDescent="0.25">
      <c r="A465" s="295" t="s">
        <v>2514</v>
      </c>
      <c r="B465" s="300">
        <v>71240333</v>
      </c>
      <c r="C465" s="300" t="s">
        <v>3946</v>
      </c>
      <c r="D465" s="301" t="s">
        <v>3036</v>
      </c>
      <c r="E465" s="301"/>
      <c r="F465" s="299" t="s">
        <v>3947</v>
      </c>
      <c r="G465" s="300" t="s">
        <v>2542</v>
      </c>
      <c r="H465" s="299" t="s">
        <v>2543</v>
      </c>
      <c r="I465" s="302">
        <v>60</v>
      </c>
      <c r="J465" s="303" t="s">
        <v>528</v>
      </c>
      <c r="K465" s="326"/>
    </row>
    <row r="466" spans="1:11" ht="20" x14ac:dyDescent="0.25">
      <c r="A466" s="295" t="s">
        <v>2514</v>
      </c>
      <c r="B466" s="300">
        <v>71240334</v>
      </c>
      <c r="C466" s="300" t="s">
        <v>4597</v>
      </c>
      <c r="D466" s="301" t="s">
        <v>3438</v>
      </c>
      <c r="E466" s="301"/>
      <c r="F466" s="299" t="s">
        <v>3945</v>
      </c>
      <c r="G466" s="300" t="s">
        <v>2542</v>
      </c>
      <c r="H466" s="299" t="s">
        <v>2543</v>
      </c>
      <c r="I466" s="302">
        <v>70</v>
      </c>
      <c r="J466" s="303" t="s">
        <v>528</v>
      </c>
      <c r="K466" s="326"/>
    </row>
    <row r="467" spans="1:11" ht="20" x14ac:dyDescent="0.25">
      <c r="A467" s="295" t="s">
        <v>2514</v>
      </c>
      <c r="B467" s="300">
        <v>71240335</v>
      </c>
      <c r="C467" s="300" t="s">
        <v>4598</v>
      </c>
      <c r="D467" s="301" t="s">
        <v>3438</v>
      </c>
      <c r="E467" s="301"/>
      <c r="F467" s="299" t="s">
        <v>3949</v>
      </c>
      <c r="G467" s="300" t="s">
        <v>2542</v>
      </c>
      <c r="H467" s="299" t="s">
        <v>2543</v>
      </c>
      <c r="I467" s="302">
        <v>65</v>
      </c>
      <c r="J467" s="303" t="s">
        <v>528</v>
      </c>
      <c r="K467" s="326"/>
    </row>
    <row r="468" spans="1:11" ht="20" x14ac:dyDescent="0.25">
      <c r="A468" s="295" t="s">
        <v>2514</v>
      </c>
      <c r="B468" s="300">
        <v>71240336</v>
      </c>
      <c r="C468" s="300" t="s">
        <v>3948</v>
      </c>
      <c r="D468" s="301" t="s">
        <v>3036</v>
      </c>
      <c r="E468" s="301"/>
      <c r="F468" s="299" t="s">
        <v>3949</v>
      </c>
      <c r="G468" s="300" t="s">
        <v>2542</v>
      </c>
      <c r="H468" s="299" t="s">
        <v>2543</v>
      </c>
      <c r="I468" s="302">
        <v>135</v>
      </c>
      <c r="J468" s="303" t="s">
        <v>528</v>
      </c>
      <c r="K468" s="326"/>
    </row>
    <row r="469" spans="1:11" ht="20" x14ac:dyDescent="0.25">
      <c r="A469" s="295" t="s">
        <v>2514</v>
      </c>
      <c r="B469" s="300">
        <v>71240337</v>
      </c>
      <c r="C469" s="300" t="s">
        <v>3950</v>
      </c>
      <c r="D469" s="301" t="s">
        <v>3036</v>
      </c>
      <c r="E469" s="301"/>
      <c r="F469" s="299" t="s">
        <v>3949</v>
      </c>
      <c r="G469" s="300" t="s">
        <v>2542</v>
      </c>
      <c r="H469" s="299" t="s">
        <v>2543</v>
      </c>
      <c r="I469" s="302">
        <v>135</v>
      </c>
      <c r="J469" s="303" t="s">
        <v>528</v>
      </c>
      <c r="K469" s="326"/>
    </row>
    <row r="470" spans="1:11" ht="12.5" x14ac:dyDescent="0.25">
      <c r="A470" s="295" t="s">
        <v>2514</v>
      </c>
      <c r="B470" s="300">
        <v>71240338</v>
      </c>
      <c r="C470" s="300" t="s">
        <v>4308</v>
      </c>
      <c r="D470" s="301" t="s">
        <v>4306</v>
      </c>
      <c r="E470" s="301"/>
      <c r="F470" s="299" t="s">
        <v>4309</v>
      </c>
      <c r="G470" s="300" t="s">
        <v>3454</v>
      </c>
      <c r="H470" s="299" t="s">
        <v>3455</v>
      </c>
      <c r="I470" s="302">
        <v>1300</v>
      </c>
      <c r="J470" s="303" t="s">
        <v>528</v>
      </c>
      <c r="K470" s="326"/>
    </row>
    <row r="471" spans="1:11" ht="12.5" x14ac:dyDescent="0.25">
      <c r="A471" s="295" t="s">
        <v>2514</v>
      </c>
      <c r="B471" s="300">
        <v>71240339</v>
      </c>
      <c r="C471" s="300" t="s">
        <v>2832</v>
      </c>
      <c r="D471" s="301" t="s">
        <v>4306</v>
      </c>
      <c r="E471" s="301"/>
      <c r="F471" s="299" t="s">
        <v>4310</v>
      </c>
      <c r="G471" s="300" t="s">
        <v>2673</v>
      </c>
      <c r="H471" s="299" t="s">
        <v>2674</v>
      </c>
      <c r="I471" s="302">
        <v>2146.54</v>
      </c>
      <c r="J471" s="303" t="s">
        <v>528</v>
      </c>
      <c r="K471" s="326"/>
    </row>
    <row r="472" spans="1:11" ht="12.5" x14ac:dyDescent="0.25">
      <c r="A472" s="295" t="s">
        <v>2514</v>
      </c>
      <c r="B472" s="300">
        <v>71240340</v>
      </c>
      <c r="C472" s="300" t="s">
        <v>4380</v>
      </c>
      <c r="D472" s="301" t="s">
        <v>3270</v>
      </c>
      <c r="E472" s="301"/>
      <c r="F472" s="299" t="s">
        <v>4381</v>
      </c>
      <c r="G472" s="300" t="s">
        <v>4382</v>
      </c>
      <c r="H472" s="299" t="s">
        <v>4383</v>
      </c>
      <c r="I472" s="302">
        <v>160</v>
      </c>
      <c r="J472" s="303" t="s">
        <v>528</v>
      </c>
      <c r="K472" s="326"/>
    </row>
    <row r="473" spans="1:11" ht="12.5" x14ac:dyDescent="0.25">
      <c r="A473" s="295" t="s">
        <v>2514</v>
      </c>
      <c r="B473" s="300">
        <v>71240341</v>
      </c>
      <c r="C473" s="300" t="s">
        <v>2849</v>
      </c>
      <c r="D473" s="301" t="s">
        <v>4306</v>
      </c>
      <c r="E473" s="301"/>
      <c r="F473" s="299" t="s">
        <v>4311</v>
      </c>
      <c r="G473" s="300" t="s">
        <v>2517</v>
      </c>
      <c r="H473" s="299" t="s">
        <v>3482</v>
      </c>
      <c r="I473" s="302">
        <v>1520.83</v>
      </c>
      <c r="J473" s="303" t="s">
        <v>528</v>
      </c>
      <c r="K473" s="326"/>
    </row>
    <row r="474" spans="1:11" ht="12.5" x14ac:dyDescent="0.25">
      <c r="A474" s="295" t="s">
        <v>2514</v>
      </c>
      <c r="B474" s="300">
        <v>71240342</v>
      </c>
      <c r="C474" s="300" t="s">
        <v>4384</v>
      </c>
      <c r="D474" s="301" t="s">
        <v>3270</v>
      </c>
      <c r="E474" s="301"/>
      <c r="F474" s="299" t="s">
        <v>4385</v>
      </c>
      <c r="G474" s="300" t="s">
        <v>4386</v>
      </c>
      <c r="H474" s="299" t="s">
        <v>4387</v>
      </c>
      <c r="I474" s="302">
        <v>80</v>
      </c>
      <c r="J474" s="303" t="s">
        <v>528</v>
      </c>
      <c r="K474" s="326"/>
    </row>
    <row r="475" spans="1:11" ht="12.5" x14ac:dyDescent="0.25">
      <c r="A475" s="295" t="s">
        <v>2514</v>
      </c>
      <c r="B475" s="300">
        <v>71240343</v>
      </c>
      <c r="C475" s="300" t="s">
        <v>4312</v>
      </c>
      <c r="D475" s="301" t="s">
        <v>4306</v>
      </c>
      <c r="E475" s="301"/>
      <c r="F475" s="299" t="s">
        <v>4313</v>
      </c>
      <c r="G475" s="300" t="s">
        <v>2853</v>
      </c>
      <c r="H475" s="299" t="s">
        <v>2854</v>
      </c>
      <c r="I475" s="302">
        <v>1580</v>
      </c>
      <c r="J475" s="303" t="s">
        <v>528</v>
      </c>
      <c r="K475" s="326"/>
    </row>
    <row r="476" spans="1:11" ht="20" x14ac:dyDescent="0.25">
      <c r="A476" s="295" t="s">
        <v>2514</v>
      </c>
      <c r="B476" s="300">
        <v>71240344</v>
      </c>
      <c r="C476" s="300" t="s">
        <v>4356</v>
      </c>
      <c r="D476" s="301" t="s">
        <v>3262</v>
      </c>
      <c r="E476" s="301"/>
      <c r="F476" s="299" t="s">
        <v>4357</v>
      </c>
      <c r="G476" s="300" t="s">
        <v>2560</v>
      </c>
      <c r="H476" s="299" t="s">
        <v>2561</v>
      </c>
      <c r="I476" s="302">
        <v>149.80000000000001</v>
      </c>
      <c r="J476" s="303" t="s">
        <v>528</v>
      </c>
      <c r="K476" s="326"/>
    </row>
    <row r="477" spans="1:11" ht="12.5" x14ac:dyDescent="0.25">
      <c r="A477" s="295" t="s">
        <v>2514</v>
      </c>
      <c r="B477" s="300">
        <v>71240345</v>
      </c>
      <c r="C477" s="300" t="s">
        <v>4809</v>
      </c>
      <c r="D477" s="301" t="s">
        <v>3262</v>
      </c>
      <c r="E477" s="301"/>
      <c r="F477" s="299" t="s">
        <v>4810</v>
      </c>
      <c r="G477" s="300" t="s">
        <v>4751</v>
      </c>
      <c r="H477" s="299" t="s">
        <v>4752</v>
      </c>
      <c r="I477" s="302">
        <v>380.86</v>
      </c>
      <c r="J477" s="303" t="s">
        <v>2897</v>
      </c>
      <c r="K477" s="326"/>
    </row>
    <row r="478" spans="1:11" ht="20" x14ac:dyDescent="0.25">
      <c r="A478" s="295" t="s">
        <v>2514</v>
      </c>
      <c r="B478" s="300">
        <v>71240346</v>
      </c>
      <c r="C478" s="300" t="s">
        <v>4388</v>
      </c>
      <c r="D478" s="301" t="s">
        <v>3270</v>
      </c>
      <c r="E478" s="301"/>
      <c r="F478" s="299" t="s">
        <v>4110</v>
      </c>
      <c r="G478" s="300" t="s">
        <v>2560</v>
      </c>
      <c r="H478" s="299" t="s">
        <v>2561</v>
      </c>
      <c r="I478" s="302">
        <v>3610</v>
      </c>
      <c r="J478" s="303" t="s">
        <v>528</v>
      </c>
      <c r="K478" s="326"/>
    </row>
    <row r="479" spans="1:11" ht="12.5" x14ac:dyDescent="0.25">
      <c r="A479" s="295" t="s">
        <v>2514</v>
      </c>
      <c r="B479" s="300">
        <v>71240347</v>
      </c>
      <c r="C479" s="300" t="s">
        <v>3499</v>
      </c>
      <c r="D479" s="301" t="s">
        <v>3500</v>
      </c>
      <c r="E479" s="301"/>
      <c r="F479" s="299" t="s">
        <v>3501</v>
      </c>
      <c r="G479" s="300" t="s">
        <v>3502</v>
      </c>
      <c r="H479" s="299" t="s">
        <v>3503</v>
      </c>
      <c r="I479" s="302">
        <v>1030</v>
      </c>
      <c r="J479" s="303" t="s">
        <v>528</v>
      </c>
      <c r="K479" s="326"/>
    </row>
    <row r="480" spans="1:11" ht="12.5" x14ac:dyDescent="0.25">
      <c r="A480" s="295" t="s">
        <v>2514</v>
      </c>
      <c r="B480" s="300">
        <v>71240347</v>
      </c>
      <c r="C480" s="300" t="s">
        <v>3499</v>
      </c>
      <c r="D480" s="301" t="s">
        <v>3500</v>
      </c>
      <c r="E480" s="301"/>
      <c r="F480" s="299" t="s">
        <v>3501</v>
      </c>
      <c r="G480" s="300" t="s">
        <v>2517</v>
      </c>
      <c r="H480" s="299" t="s">
        <v>3503</v>
      </c>
      <c r="I480" s="302">
        <v>60</v>
      </c>
      <c r="J480" s="303">
        <v>2</v>
      </c>
      <c r="K480" s="331"/>
    </row>
    <row r="481" spans="1:11" ht="12.5" x14ac:dyDescent="0.25">
      <c r="A481" s="295" t="s">
        <v>2514</v>
      </c>
      <c r="B481" s="300">
        <v>71240349</v>
      </c>
      <c r="C481" s="300" t="s">
        <v>4830</v>
      </c>
      <c r="D481" s="301" t="s">
        <v>3270</v>
      </c>
      <c r="E481" s="301"/>
      <c r="F481" s="299" t="s">
        <v>4831</v>
      </c>
      <c r="G481" s="300" t="s">
        <v>4823</v>
      </c>
      <c r="H481" s="299" t="s">
        <v>4824</v>
      </c>
      <c r="I481" s="302">
        <v>20</v>
      </c>
      <c r="J481" s="303" t="s">
        <v>2897</v>
      </c>
      <c r="K481" s="326"/>
    </row>
    <row r="482" spans="1:11" ht="20" x14ac:dyDescent="0.25">
      <c r="A482" s="295" t="s">
        <v>2514</v>
      </c>
      <c r="B482" s="300">
        <v>71240350</v>
      </c>
      <c r="C482" s="300" t="s">
        <v>3469</v>
      </c>
      <c r="D482" s="301" t="s">
        <v>3262</v>
      </c>
      <c r="E482" s="301"/>
      <c r="F482" s="299" t="s">
        <v>3945</v>
      </c>
      <c r="G482" s="300" t="s">
        <v>3553</v>
      </c>
      <c r="H482" s="299" t="s">
        <v>3554</v>
      </c>
      <c r="I482" s="302">
        <v>560</v>
      </c>
      <c r="J482" s="303" t="s">
        <v>528</v>
      </c>
      <c r="K482" s="326"/>
    </row>
    <row r="483" spans="1:11" ht="20" x14ac:dyDescent="0.25">
      <c r="A483" s="295" t="s">
        <v>2514</v>
      </c>
      <c r="B483" s="300">
        <v>71240351</v>
      </c>
      <c r="C483" s="300" t="s">
        <v>4389</v>
      </c>
      <c r="D483" s="301" t="s">
        <v>3270</v>
      </c>
      <c r="E483" s="301"/>
      <c r="F483" s="299" t="s">
        <v>4390</v>
      </c>
      <c r="G483" s="300" t="s">
        <v>2560</v>
      </c>
      <c r="H483" s="299" t="s">
        <v>2561</v>
      </c>
      <c r="I483" s="302">
        <v>163.52000000000001</v>
      </c>
      <c r="J483" s="303" t="s">
        <v>528</v>
      </c>
      <c r="K483" s="326"/>
    </row>
    <row r="484" spans="1:11" ht="20" x14ac:dyDescent="0.25">
      <c r="A484" s="295" t="s">
        <v>2514</v>
      </c>
      <c r="B484" s="300">
        <v>71240352</v>
      </c>
      <c r="C484" s="300" t="s">
        <v>3277</v>
      </c>
      <c r="D484" s="301" t="s">
        <v>3270</v>
      </c>
      <c r="E484" s="301"/>
      <c r="F484" s="299" t="s">
        <v>3278</v>
      </c>
      <c r="G484" s="300" t="s">
        <v>2650</v>
      </c>
      <c r="H484" s="299" t="s">
        <v>2651</v>
      </c>
      <c r="I484" s="302">
        <v>2000</v>
      </c>
      <c r="J484" s="303" t="s">
        <v>2605</v>
      </c>
      <c r="K484" s="326"/>
    </row>
    <row r="485" spans="1:11" ht="12.5" x14ac:dyDescent="0.25">
      <c r="A485" s="295" t="s">
        <v>2514</v>
      </c>
      <c r="B485" s="300">
        <v>71240353</v>
      </c>
      <c r="C485" s="300" t="s">
        <v>4314</v>
      </c>
      <c r="D485" s="301" t="s">
        <v>4306</v>
      </c>
      <c r="E485" s="301"/>
      <c r="F485" s="299" t="s">
        <v>4315</v>
      </c>
      <c r="G485" s="300" t="s">
        <v>2560</v>
      </c>
      <c r="H485" s="299" t="s">
        <v>2561</v>
      </c>
      <c r="I485" s="302">
        <v>800.92</v>
      </c>
      <c r="J485" s="303" t="s">
        <v>528</v>
      </c>
      <c r="K485" s="326"/>
    </row>
    <row r="486" spans="1:11" ht="12.5" x14ac:dyDescent="0.25">
      <c r="A486" s="295" t="s">
        <v>5580</v>
      </c>
      <c r="B486" s="304">
        <v>71240353</v>
      </c>
      <c r="C486" s="304" t="s">
        <v>4314</v>
      </c>
      <c r="D486" s="307" t="s">
        <v>4306</v>
      </c>
      <c r="E486" s="307"/>
      <c r="F486" s="295" t="s">
        <v>4315</v>
      </c>
      <c r="G486" s="295" t="s">
        <v>2560</v>
      </c>
      <c r="H486" s="295" t="s">
        <v>2561</v>
      </c>
      <c r="I486" s="297">
        <v>400.46</v>
      </c>
      <c r="J486" s="298">
        <v>10</v>
      </c>
      <c r="K486" s="326"/>
    </row>
    <row r="487" spans="1:11" ht="12.5" x14ac:dyDescent="0.25">
      <c r="A487" s="295" t="s">
        <v>2514</v>
      </c>
      <c r="B487" s="300">
        <v>71240354</v>
      </c>
      <c r="C487" s="300" t="s">
        <v>4419</v>
      </c>
      <c r="D487" s="301" t="s">
        <v>4420</v>
      </c>
      <c r="E487" s="301"/>
      <c r="F487" s="299" t="s">
        <v>4309</v>
      </c>
      <c r="G487" s="300" t="s">
        <v>3535</v>
      </c>
      <c r="H487" s="299" t="s">
        <v>3536</v>
      </c>
      <c r="I487" s="302">
        <v>1526.54</v>
      </c>
      <c r="J487" s="303" t="s">
        <v>528</v>
      </c>
      <c r="K487" s="326"/>
    </row>
    <row r="488" spans="1:11" ht="12.5" x14ac:dyDescent="0.25">
      <c r="A488" s="295" t="s">
        <v>2514</v>
      </c>
      <c r="B488" s="300">
        <v>71240355</v>
      </c>
      <c r="C488" s="300" t="s">
        <v>4316</v>
      </c>
      <c r="D488" s="301" t="s">
        <v>4306</v>
      </c>
      <c r="E488" s="301"/>
      <c r="F488" s="299" t="s">
        <v>4317</v>
      </c>
      <c r="G488" s="300" t="s">
        <v>3465</v>
      </c>
      <c r="H488" s="299" t="s">
        <v>3466</v>
      </c>
      <c r="I488" s="302">
        <v>2395.34</v>
      </c>
      <c r="J488" s="303" t="s">
        <v>528</v>
      </c>
      <c r="K488" s="326"/>
    </row>
    <row r="489" spans="1:11" ht="12.5" x14ac:dyDescent="0.25">
      <c r="A489" s="295" t="s">
        <v>2514</v>
      </c>
      <c r="B489" s="300">
        <v>71240356</v>
      </c>
      <c r="C489" s="300" t="s">
        <v>4318</v>
      </c>
      <c r="D489" s="301" t="s">
        <v>4306</v>
      </c>
      <c r="E489" s="301"/>
      <c r="F489" s="299" t="s">
        <v>4319</v>
      </c>
      <c r="G489" s="300" t="s">
        <v>3465</v>
      </c>
      <c r="H489" s="299" t="s">
        <v>3466</v>
      </c>
      <c r="I489" s="302">
        <v>2473.34</v>
      </c>
      <c r="J489" s="303" t="s">
        <v>528</v>
      </c>
      <c r="K489" s="326"/>
    </row>
    <row r="490" spans="1:11" ht="12.5" x14ac:dyDescent="0.25">
      <c r="A490" s="295" t="s">
        <v>2514</v>
      </c>
      <c r="B490" s="300">
        <v>71240357</v>
      </c>
      <c r="C490" s="300" t="s">
        <v>3414</v>
      </c>
      <c r="D490" s="301" t="s">
        <v>4306</v>
      </c>
      <c r="E490" s="301"/>
      <c r="F490" s="299" t="s">
        <v>4320</v>
      </c>
      <c r="G490" s="300" t="s">
        <v>3486</v>
      </c>
      <c r="H490" s="299" t="s">
        <v>3487</v>
      </c>
      <c r="I490" s="302">
        <v>550</v>
      </c>
      <c r="J490" s="303" t="s">
        <v>528</v>
      </c>
      <c r="K490" s="326"/>
    </row>
    <row r="491" spans="1:11" ht="30" x14ac:dyDescent="0.25">
      <c r="A491" s="295" t="s">
        <v>5575</v>
      </c>
      <c r="B491" s="300">
        <v>71240358</v>
      </c>
      <c r="C491" s="300" t="s">
        <v>5036</v>
      </c>
      <c r="D491" s="301" t="s">
        <v>3270</v>
      </c>
      <c r="E491" s="301"/>
      <c r="F491" s="299" t="s">
        <v>5037</v>
      </c>
      <c r="G491" s="300" t="s">
        <v>5010</v>
      </c>
      <c r="H491" s="299" t="s">
        <v>5011</v>
      </c>
      <c r="I491" s="302">
        <v>5667.5</v>
      </c>
      <c r="J491" s="303">
        <v>10</v>
      </c>
      <c r="K491" s="326"/>
    </row>
    <row r="492" spans="1:11" ht="12.5" x14ac:dyDescent="0.25">
      <c r="A492" s="295" t="s">
        <v>2514</v>
      </c>
      <c r="B492" s="300">
        <v>71240359</v>
      </c>
      <c r="C492" s="300" t="s">
        <v>4832</v>
      </c>
      <c r="D492" s="301" t="s">
        <v>3270</v>
      </c>
      <c r="E492" s="301"/>
      <c r="F492" s="299" t="s">
        <v>4833</v>
      </c>
      <c r="G492" s="300" t="s">
        <v>4700</v>
      </c>
      <c r="H492" s="299" t="s">
        <v>4701</v>
      </c>
      <c r="I492" s="302">
        <v>1200</v>
      </c>
      <c r="J492" s="303" t="s">
        <v>2897</v>
      </c>
      <c r="K492" s="326"/>
    </row>
    <row r="493" spans="1:11" ht="12.5" x14ac:dyDescent="0.25">
      <c r="A493" s="295" t="s">
        <v>5580</v>
      </c>
      <c r="B493" s="304">
        <v>71240360</v>
      </c>
      <c r="C493" s="304" t="s">
        <v>4959</v>
      </c>
      <c r="D493" s="307" t="s">
        <v>3329</v>
      </c>
      <c r="E493" s="307"/>
      <c r="F493" s="295" t="s">
        <v>4960</v>
      </c>
      <c r="G493" s="295" t="s">
        <v>2560</v>
      </c>
      <c r="H493" s="295" t="s">
        <v>2561</v>
      </c>
      <c r="I493" s="297">
        <v>1265.5</v>
      </c>
      <c r="J493" s="298">
        <v>10</v>
      </c>
      <c r="K493" s="326"/>
    </row>
    <row r="494" spans="1:11" ht="12.5" x14ac:dyDescent="0.25">
      <c r="A494" s="295" t="s">
        <v>2514</v>
      </c>
      <c r="B494" s="300">
        <v>71240361</v>
      </c>
      <c r="C494" s="300" t="s">
        <v>3328</v>
      </c>
      <c r="D494" s="301" t="s">
        <v>3329</v>
      </c>
      <c r="E494" s="301"/>
      <c r="F494" s="299" t="s">
        <v>3330</v>
      </c>
      <c r="G494" s="300" t="s">
        <v>3331</v>
      </c>
      <c r="H494" s="299" t="s">
        <v>3332</v>
      </c>
      <c r="I494" s="302">
        <v>30</v>
      </c>
      <c r="J494" s="303" t="s">
        <v>2605</v>
      </c>
      <c r="K494" s="326"/>
    </row>
    <row r="495" spans="1:11" ht="12.5" x14ac:dyDescent="0.25">
      <c r="A495" s="295" t="s">
        <v>2514</v>
      </c>
      <c r="B495" s="300">
        <v>71240362</v>
      </c>
      <c r="C495" s="300" t="s">
        <v>4644</v>
      </c>
      <c r="D495" s="301" t="s">
        <v>2774</v>
      </c>
      <c r="E495" s="301"/>
      <c r="F495" s="299" t="s">
        <v>4645</v>
      </c>
      <c r="G495" s="300" t="s">
        <v>4610</v>
      </c>
      <c r="H495" s="299" t="s">
        <v>4611</v>
      </c>
      <c r="I495" s="302">
        <v>420</v>
      </c>
      <c r="J495" s="303" t="s">
        <v>2897</v>
      </c>
      <c r="K495" s="326"/>
    </row>
    <row r="496" spans="1:11" ht="20" x14ac:dyDescent="0.25">
      <c r="A496" s="295" t="s">
        <v>2514</v>
      </c>
      <c r="B496" s="300">
        <v>71240363</v>
      </c>
      <c r="C496" s="300" t="s">
        <v>3645</v>
      </c>
      <c r="D496" s="301" t="s">
        <v>2774</v>
      </c>
      <c r="E496" s="301"/>
      <c r="F496" s="299" t="s">
        <v>3646</v>
      </c>
      <c r="G496" s="300" t="s">
        <v>2517</v>
      </c>
      <c r="H496" s="299" t="s">
        <v>3647</v>
      </c>
      <c r="I496" s="302">
        <v>511.91</v>
      </c>
      <c r="J496" s="303" t="s">
        <v>528</v>
      </c>
      <c r="K496" s="326"/>
    </row>
    <row r="497" spans="1:11" ht="20" x14ac:dyDescent="0.25">
      <c r="A497" s="295" t="s">
        <v>2514</v>
      </c>
      <c r="B497" s="300">
        <v>71240363</v>
      </c>
      <c r="C497" s="300" t="s">
        <v>3645</v>
      </c>
      <c r="D497" s="301" t="s">
        <v>2774</v>
      </c>
      <c r="E497" s="301"/>
      <c r="F497" s="299" t="s">
        <v>3646</v>
      </c>
      <c r="G497" s="300" t="s">
        <v>2517</v>
      </c>
      <c r="H497" s="299" t="s">
        <v>3647</v>
      </c>
      <c r="I497" s="302">
        <v>1807.44</v>
      </c>
      <c r="J497" s="303">
        <v>2</v>
      </c>
      <c r="K497" s="331"/>
    </row>
    <row r="498" spans="1:11" ht="12.5" x14ac:dyDescent="0.25">
      <c r="A498" s="295" t="s">
        <v>2514</v>
      </c>
      <c r="B498" s="300">
        <v>71240365</v>
      </c>
      <c r="C498" s="300" t="s">
        <v>2773</v>
      </c>
      <c r="D498" s="301" t="s">
        <v>2774</v>
      </c>
      <c r="E498" s="301"/>
      <c r="F498" s="299" t="s">
        <v>2775</v>
      </c>
      <c r="G498" s="300" t="s">
        <v>2776</v>
      </c>
      <c r="H498" s="299" t="s">
        <v>2777</v>
      </c>
      <c r="I498" s="302">
        <v>240</v>
      </c>
      <c r="J498" s="303" t="s">
        <v>2605</v>
      </c>
      <c r="K498" s="326"/>
    </row>
    <row r="499" spans="1:11" ht="12.5" x14ac:dyDescent="0.25">
      <c r="A499" s="295" t="s">
        <v>2514</v>
      </c>
      <c r="B499" s="300">
        <v>71240366</v>
      </c>
      <c r="C499" s="300" t="s">
        <v>4646</v>
      </c>
      <c r="D499" s="301" t="s">
        <v>2774</v>
      </c>
      <c r="E499" s="301"/>
      <c r="F499" s="299" t="s">
        <v>4647</v>
      </c>
      <c r="G499" s="300" t="s">
        <v>3767</v>
      </c>
      <c r="H499" s="299" t="s">
        <v>3768</v>
      </c>
      <c r="I499" s="302">
        <v>289.11</v>
      </c>
      <c r="J499" s="303" t="s">
        <v>2897</v>
      </c>
      <c r="K499" s="326"/>
    </row>
    <row r="500" spans="1:11" ht="20" x14ac:dyDescent="0.25">
      <c r="A500" s="295" t="s">
        <v>2514</v>
      </c>
      <c r="B500" s="300">
        <v>71240367</v>
      </c>
      <c r="C500" s="300" t="s">
        <v>2675</v>
      </c>
      <c r="D500" s="301" t="s">
        <v>2676</v>
      </c>
      <c r="E500" s="301"/>
      <c r="F500" s="299" t="s">
        <v>2677</v>
      </c>
      <c r="G500" s="300" t="s">
        <v>2657</v>
      </c>
      <c r="H500" s="299" t="s">
        <v>2658</v>
      </c>
      <c r="I500" s="302">
        <v>604.5</v>
      </c>
      <c r="J500" s="303" t="s">
        <v>2605</v>
      </c>
      <c r="K500" s="326"/>
    </row>
    <row r="501" spans="1:11" ht="12.5" x14ac:dyDescent="0.25">
      <c r="A501" s="295" t="s">
        <v>2514</v>
      </c>
      <c r="B501" s="300">
        <v>71240368</v>
      </c>
      <c r="C501" s="300" t="s">
        <v>2678</v>
      </c>
      <c r="D501" s="301" t="s">
        <v>2676</v>
      </c>
      <c r="E501" s="301"/>
      <c r="F501" s="299" t="s">
        <v>2679</v>
      </c>
      <c r="G501" s="300" t="s">
        <v>2660</v>
      </c>
      <c r="H501" s="299" t="s">
        <v>2661</v>
      </c>
      <c r="I501" s="302">
        <v>1576.54</v>
      </c>
      <c r="J501" s="303" t="s">
        <v>2605</v>
      </c>
      <c r="K501" s="326"/>
    </row>
    <row r="502" spans="1:11" ht="12.5" x14ac:dyDescent="0.25">
      <c r="A502" s="295" t="s">
        <v>2514</v>
      </c>
      <c r="B502" s="300">
        <v>71240369</v>
      </c>
      <c r="C502" s="300" t="s">
        <v>2778</v>
      </c>
      <c r="D502" s="301" t="s">
        <v>2774</v>
      </c>
      <c r="E502" s="301"/>
      <c r="F502" s="299" t="s">
        <v>2779</v>
      </c>
      <c r="G502" s="300" t="s">
        <v>2735</v>
      </c>
      <c r="H502" s="299" t="s">
        <v>2736</v>
      </c>
      <c r="I502" s="302">
        <v>883.1</v>
      </c>
      <c r="J502" s="303" t="s">
        <v>2605</v>
      </c>
      <c r="K502" s="326"/>
    </row>
    <row r="503" spans="1:11" ht="12.5" x14ac:dyDescent="0.25">
      <c r="A503" s="295" t="s">
        <v>2514</v>
      </c>
      <c r="B503" s="300">
        <v>71240370</v>
      </c>
      <c r="C503" s="300" t="s">
        <v>2780</v>
      </c>
      <c r="D503" s="301" t="s">
        <v>2774</v>
      </c>
      <c r="E503" s="301"/>
      <c r="F503" s="299" t="s">
        <v>2781</v>
      </c>
      <c r="G503" s="300" t="s">
        <v>2735</v>
      </c>
      <c r="H503" s="299" t="s">
        <v>2736</v>
      </c>
      <c r="I503" s="302">
        <v>245</v>
      </c>
      <c r="J503" s="303" t="s">
        <v>2605</v>
      </c>
      <c r="K503" s="326"/>
    </row>
    <row r="504" spans="1:11" ht="20" x14ac:dyDescent="0.25">
      <c r="A504" s="295" t="s">
        <v>2514</v>
      </c>
      <c r="B504" s="300">
        <v>71240371</v>
      </c>
      <c r="C504" s="300" t="s">
        <v>2782</v>
      </c>
      <c r="D504" s="301" t="s">
        <v>2774</v>
      </c>
      <c r="E504" s="301"/>
      <c r="F504" s="299" t="s">
        <v>2783</v>
      </c>
      <c r="G504" s="300" t="s">
        <v>2735</v>
      </c>
      <c r="H504" s="299" t="s">
        <v>2736</v>
      </c>
      <c r="I504" s="302">
        <v>1551.3</v>
      </c>
      <c r="J504" s="303" t="s">
        <v>2605</v>
      </c>
      <c r="K504" s="326"/>
    </row>
    <row r="505" spans="1:11" ht="12.5" x14ac:dyDescent="0.25">
      <c r="A505" s="295" t="s">
        <v>2514</v>
      </c>
      <c r="B505" s="300">
        <v>71240373</v>
      </c>
      <c r="C505" s="300" t="s">
        <v>2968</v>
      </c>
      <c r="D505" s="301" t="s">
        <v>2570</v>
      </c>
      <c r="E505" s="301"/>
      <c r="F505" s="299" t="s">
        <v>2837</v>
      </c>
      <c r="G505" s="300" t="s">
        <v>2687</v>
      </c>
      <c r="H505" s="299" t="s">
        <v>2688</v>
      </c>
      <c r="I505" s="302">
        <v>540</v>
      </c>
      <c r="J505" s="303" t="s">
        <v>2605</v>
      </c>
      <c r="K505" s="326"/>
    </row>
    <row r="506" spans="1:11" ht="20" x14ac:dyDescent="0.25">
      <c r="A506" s="295" t="s">
        <v>2514</v>
      </c>
      <c r="B506" s="300">
        <v>71240374</v>
      </c>
      <c r="C506" s="300" t="s">
        <v>2969</v>
      </c>
      <c r="D506" s="301" t="s">
        <v>2570</v>
      </c>
      <c r="E506" s="301"/>
      <c r="F506" s="299" t="s">
        <v>2970</v>
      </c>
      <c r="G506" s="300" t="s">
        <v>2683</v>
      </c>
      <c r="H506" s="299" t="s">
        <v>2684</v>
      </c>
      <c r="I506" s="302">
        <v>1906.4</v>
      </c>
      <c r="J506" s="303" t="s">
        <v>2605</v>
      </c>
      <c r="K506" s="326"/>
    </row>
    <row r="507" spans="1:11" ht="12.5" x14ac:dyDescent="0.25">
      <c r="A507" s="295" t="s">
        <v>2514</v>
      </c>
      <c r="B507" s="300">
        <v>71240375</v>
      </c>
      <c r="C507" s="300" t="s">
        <v>2971</v>
      </c>
      <c r="D507" s="301" t="s">
        <v>2570</v>
      </c>
      <c r="E507" s="301"/>
      <c r="F507" s="299" t="s">
        <v>2972</v>
      </c>
      <c r="G507" s="300" t="s">
        <v>2712</v>
      </c>
      <c r="H507" s="299" t="s">
        <v>2713</v>
      </c>
      <c r="I507" s="302">
        <v>180</v>
      </c>
      <c r="J507" s="303" t="s">
        <v>2605</v>
      </c>
      <c r="K507" s="326"/>
    </row>
    <row r="508" spans="1:11" ht="12.5" x14ac:dyDescent="0.25">
      <c r="A508" s="295" t="s">
        <v>2514</v>
      </c>
      <c r="B508" s="300">
        <v>71240376</v>
      </c>
      <c r="C508" s="300" t="s">
        <v>2973</v>
      </c>
      <c r="D508" s="301" t="s">
        <v>2570</v>
      </c>
      <c r="E508" s="301"/>
      <c r="F508" s="299" t="s">
        <v>2974</v>
      </c>
      <c r="G508" s="300" t="s">
        <v>2975</v>
      </c>
      <c r="H508" s="299" t="s">
        <v>2976</v>
      </c>
      <c r="I508" s="302">
        <v>180</v>
      </c>
      <c r="J508" s="303" t="s">
        <v>2605</v>
      </c>
      <c r="K508" s="326"/>
    </row>
    <row r="509" spans="1:11" ht="20" x14ac:dyDescent="0.25">
      <c r="A509" s="295" t="s">
        <v>2514</v>
      </c>
      <c r="B509" s="300">
        <v>71240377</v>
      </c>
      <c r="C509" s="300" t="s">
        <v>4684</v>
      </c>
      <c r="D509" s="301" t="s">
        <v>2570</v>
      </c>
      <c r="E509" s="301"/>
      <c r="F509" s="299" t="s">
        <v>4685</v>
      </c>
      <c r="G509" s="300" t="s">
        <v>3375</v>
      </c>
      <c r="H509" s="299" t="s">
        <v>3376</v>
      </c>
      <c r="I509" s="302">
        <v>2366</v>
      </c>
      <c r="J509" s="303" t="s">
        <v>2897</v>
      </c>
      <c r="K509" s="326"/>
    </row>
    <row r="510" spans="1:11" ht="20" x14ac:dyDescent="0.25">
      <c r="A510" s="295" t="s">
        <v>2514</v>
      </c>
      <c r="B510" s="300">
        <v>71240378</v>
      </c>
      <c r="C510" s="300" t="s">
        <v>2977</v>
      </c>
      <c r="D510" s="301" t="s">
        <v>2570</v>
      </c>
      <c r="E510" s="301"/>
      <c r="F510" s="299" t="s">
        <v>2978</v>
      </c>
      <c r="G510" s="300" t="s">
        <v>2617</v>
      </c>
      <c r="H510" s="299" t="s">
        <v>2618</v>
      </c>
      <c r="I510" s="302">
        <v>1706.95</v>
      </c>
      <c r="J510" s="303" t="s">
        <v>2605</v>
      </c>
      <c r="K510" s="326"/>
    </row>
    <row r="511" spans="1:11" ht="12.5" x14ac:dyDescent="0.25">
      <c r="A511" s="295" t="s">
        <v>5576</v>
      </c>
      <c r="B511" s="304">
        <v>71240379</v>
      </c>
      <c r="C511" s="304" t="s">
        <v>4998</v>
      </c>
      <c r="D511" s="307" t="s">
        <v>4999</v>
      </c>
      <c r="E511" s="307"/>
      <c r="F511" s="295" t="s">
        <v>5000</v>
      </c>
      <c r="G511" s="295" t="s">
        <v>2560</v>
      </c>
      <c r="H511" s="295" t="s">
        <v>2561</v>
      </c>
      <c r="I511" s="297">
        <v>934.81</v>
      </c>
      <c r="J511" s="298">
        <v>10</v>
      </c>
      <c r="K511" s="326"/>
    </row>
    <row r="512" spans="1:11" ht="20" x14ac:dyDescent="0.25">
      <c r="A512" s="295" t="s">
        <v>2514</v>
      </c>
      <c r="B512" s="300">
        <v>71240380</v>
      </c>
      <c r="C512" s="300" t="s">
        <v>2678</v>
      </c>
      <c r="D512" s="301" t="s">
        <v>2570</v>
      </c>
      <c r="E512" s="301"/>
      <c r="F512" s="299" t="s">
        <v>2979</v>
      </c>
      <c r="G512" s="300" t="s">
        <v>2653</v>
      </c>
      <c r="H512" s="299" t="s">
        <v>2654</v>
      </c>
      <c r="I512" s="302">
        <v>942.5</v>
      </c>
      <c r="J512" s="303" t="s">
        <v>2605</v>
      </c>
      <c r="K512" s="326"/>
    </row>
    <row r="513" spans="1:11" ht="20" x14ac:dyDescent="0.25">
      <c r="A513" s="295" t="s">
        <v>2514</v>
      </c>
      <c r="B513" s="300">
        <v>71240381</v>
      </c>
      <c r="C513" s="300" t="s">
        <v>2980</v>
      </c>
      <c r="D513" s="301" t="s">
        <v>2570</v>
      </c>
      <c r="E513" s="301"/>
      <c r="F513" s="299" t="s">
        <v>2981</v>
      </c>
      <c r="G513" s="300" t="s">
        <v>2617</v>
      </c>
      <c r="H513" s="299" t="s">
        <v>2618</v>
      </c>
      <c r="I513" s="302">
        <v>2100</v>
      </c>
      <c r="J513" s="303" t="s">
        <v>2605</v>
      </c>
      <c r="K513" s="326"/>
    </row>
    <row r="514" spans="1:11" ht="20" x14ac:dyDescent="0.25">
      <c r="A514" s="295" t="s">
        <v>2514</v>
      </c>
      <c r="B514" s="300">
        <v>71240382</v>
      </c>
      <c r="C514" s="300" t="s">
        <v>2982</v>
      </c>
      <c r="D514" s="301" t="s">
        <v>2570</v>
      </c>
      <c r="E514" s="301"/>
      <c r="F514" s="299" t="s">
        <v>2983</v>
      </c>
      <c r="G514" s="300" t="s">
        <v>2799</v>
      </c>
      <c r="H514" s="299" t="s">
        <v>2800</v>
      </c>
      <c r="I514" s="302">
        <v>1100</v>
      </c>
      <c r="J514" s="303" t="s">
        <v>2605</v>
      </c>
      <c r="K514" s="326"/>
    </row>
    <row r="515" spans="1:11" ht="30" x14ac:dyDescent="0.25">
      <c r="A515" s="295" t="s">
        <v>5575</v>
      </c>
      <c r="B515" s="300">
        <v>71240383</v>
      </c>
      <c r="C515" s="300" t="s">
        <v>5018</v>
      </c>
      <c r="D515" s="301" t="s">
        <v>2570</v>
      </c>
      <c r="E515" s="301"/>
      <c r="F515" s="299" t="s">
        <v>5019</v>
      </c>
      <c r="G515" s="300" t="s">
        <v>2776</v>
      </c>
      <c r="H515" s="299" t="s">
        <v>2777</v>
      </c>
      <c r="I515" s="302">
        <v>480</v>
      </c>
      <c r="J515" s="303">
        <v>10</v>
      </c>
      <c r="K515" s="326"/>
    </row>
    <row r="516" spans="1:11" ht="20" x14ac:dyDescent="0.25">
      <c r="A516" s="295" t="s">
        <v>5577</v>
      </c>
      <c r="B516" s="304">
        <v>71240384</v>
      </c>
      <c r="C516" s="304" t="s">
        <v>2569</v>
      </c>
      <c r="D516" s="307" t="s">
        <v>2570</v>
      </c>
      <c r="E516" s="307"/>
      <c r="F516" s="295" t="s">
        <v>2571</v>
      </c>
      <c r="G516" s="295" t="s">
        <v>2517</v>
      </c>
      <c r="H516" s="295" t="s">
        <v>2572</v>
      </c>
      <c r="I516" s="297">
        <v>339.59</v>
      </c>
      <c r="J516" s="298">
        <v>10</v>
      </c>
      <c r="K516" s="326"/>
    </row>
    <row r="517" spans="1:11" ht="20" x14ac:dyDescent="0.25">
      <c r="A517" s="295" t="s">
        <v>2514</v>
      </c>
      <c r="B517" s="300">
        <v>71240385</v>
      </c>
      <c r="C517" s="300" t="s">
        <v>4686</v>
      </c>
      <c r="D517" s="301" t="s">
        <v>2570</v>
      </c>
      <c r="E517" s="301"/>
      <c r="F517" s="299" t="s">
        <v>4687</v>
      </c>
      <c r="G517" s="300" t="s">
        <v>3375</v>
      </c>
      <c r="H517" s="299" t="s">
        <v>3376</v>
      </c>
      <c r="I517" s="302">
        <v>160</v>
      </c>
      <c r="J517" s="303" t="s">
        <v>2897</v>
      </c>
      <c r="K517" s="326"/>
    </row>
    <row r="518" spans="1:11" ht="20" x14ac:dyDescent="0.25">
      <c r="A518" s="295" t="s">
        <v>2514</v>
      </c>
      <c r="B518" s="300">
        <v>71240386</v>
      </c>
      <c r="C518" s="300" t="s">
        <v>3846</v>
      </c>
      <c r="D518" s="301" t="s">
        <v>2570</v>
      </c>
      <c r="E518" s="301"/>
      <c r="F518" s="299" t="s">
        <v>3505</v>
      </c>
      <c r="G518" s="300" t="s">
        <v>2889</v>
      </c>
      <c r="H518" s="299" t="s">
        <v>2890</v>
      </c>
      <c r="I518" s="302">
        <v>1837.5</v>
      </c>
      <c r="J518" s="303" t="s">
        <v>528</v>
      </c>
      <c r="K518" s="326"/>
    </row>
    <row r="519" spans="1:11" ht="20" x14ac:dyDescent="0.25">
      <c r="A519" s="295" t="s">
        <v>2514</v>
      </c>
      <c r="B519" s="300">
        <v>71240387</v>
      </c>
      <c r="C519" s="300" t="s">
        <v>4688</v>
      </c>
      <c r="D519" s="301" t="s">
        <v>2570</v>
      </c>
      <c r="E519" s="301"/>
      <c r="F519" s="299" t="s">
        <v>4689</v>
      </c>
      <c r="G519" s="300" t="s">
        <v>3767</v>
      </c>
      <c r="H519" s="299" t="s">
        <v>3768</v>
      </c>
      <c r="I519" s="302">
        <v>364.34</v>
      </c>
      <c r="J519" s="303" t="s">
        <v>2897</v>
      </c>
      <c r="K519" s="326"/>
    </row>
    <row r="520" spans="1:11" ht="30" x14ac:dyDescent="0.25">
      <c r="A520" s="295" t="s">
        <v>5575</v>
      </c>
      <c r="B520" s="300">
        <v>71240388</v>
      </c>
      <c r="C520" s="300" t="s">
        <v>3422</v>
      </c>
      <c r="D520" s="301" t="s">
        <v>2570</v>
      </c>
      <c r="E520" s="301"/>
      <c r="F520" s="299" t="s">
        <v>5020</v>
      </c>
      <c r="G520" s="300" t="s">
        <v>5021</v>
      </c>
      <c r="H520" s="299" t="s">
        <v>5022</v>
      </c>
      <c r="I520" s="302">
        <v>300</v>
      </c>
      <c r="J520" s="303">
        <v>10</v>
      </c>
      <c r="K520" s="326"/>
    </row>
    <row r="521" spans="1:11" ht="30" x14ac:dyDescent="0.25">
      <c r="A521" s="295" t="s">
        <v>5575</v>
      </c>
      <c r="B521" s="300">
        <v>71240389</v>
      </c>
      <c r="C521" s="300" t="s">
        <v>5023</v>
      </c>
      <c r="D521" s="301" t="s">
        <v>2570</v>
      </c>
      <c r="E521" s="301"/>
      <c r="F521" s="299" t="s">
        <v>3012</v>
      </c>
      <c r="G521" s="300" t="s">
        <v>2603</v>
      </c>
      <c r="H521" s="299" t="s">
        <v>2604</v>
      </c>
      <c r="I521" s="302">
        <v>155.6</v>
      </c>
      <c r="J521" s="303">
        <v>10</v>
      </c>
      <c r="K521" s="326"/>
    </row>
    <row r="522" spans="1:11" ht="30" x14ac:dyDescent="0.25">
      <c r="A522" s="295" t="s">
        <v>5575</v>
      </c>
      <c r="B522" s="300">
        <v>71240390</v>
      </c>
      <c r="C522" s="300" t="s">
        <v>5024</v>
      </c>
      <c r="D522" s="301" t="s">
        <v>2570</v>
      </c>
      <c r="E522" s="301"/>
      <c r="F522" s="299" t="s">
        <v>3012</v>
      </c>
      <c r="G522" s="300" t="s">
        <v>3168</v>
      </c>
      <c r="H522" s="299" t="s">
        <v>3169</v>
      </c>
      <c r="I522" s="302">
        <v>866.4</v>
      </c>
      <c r="J522" s="303">
        <v>10</v>
      </c>
      <c r="K522" s="326"/>
    </row>
    <row r="523" spans="1:11" ht="30" x14ac:dyDescent="0.25">
      <c r="A523" s="295" t="s">
        <v>5575</v>
      </c>
      <c r="B523" s="300">
        <v>71240391</v>
      </c>
      <c r="C523" s="300" t="s">
        <v>5025</v>
      </c>
      <c r="D523" s="301" t="s">
        <v>2570</v>
      </c>
      <c r="E523" s="301"/>
      <c r="F523" s="299" t="s">
        <v>5026</v>
      </c>
      <c r="G523" s="300" t="s">
        <v>5027</v>
      </c>
      <c r="H523" s="299" t="s">
        <v>5028</v>
      </c>
      <c r="I523" s="302">
        <v>1290</v>
      </c>
      <c r="J523" s="303">
        <v>10</v>
      </c>
      <c r="K523" s="326"/>
    </row>
    <row r="524" spans="1:11" ht="20" x14ac:dyDescent="0.25">
      <c r="A524" s="295" t="s">
        <v>2514</v>
      </c>
      <c r="B524" s="300">
        <v>71240392</v>
      </c>
      <c r="C524" s="300" t="s">
        <v>3847</v>
      </c>
      <c r="D524" s="301" t="s">
        <v>2570</v>
      </c>
      <c r="E524" s="301"/>
      <c r="F524" s="299" t="s">
        <v>3848</v>
      </c>
      <c r="G524" s="300" t="s">
        <v>3701</v>
      </c>
      <c r="H524" s="299" t="s">
        <v>3702</v>
      </c>
      <c r="I524" s="302">
        <v>125</v>
      </c>
      <c r="J524" s="303" t="s">
        <v>528</v>
      </c>
      <c r="K524" s="326"/>
    </row>
    <row r="525" spans="1:11" ht="12.5" x14ac:dyDescent="0.25">
      <c r="A525" s="295" t="s">
        <v>2514</v>
      </c>
      <c r="B525" s="300">
        <v>71240393</v>
      </c>
      <c r="C525" s="300" t="s">
        <v>2984</v>
      </c>
      <c r="D525" s="301" t="s">
        <v>2570</v>
      </c>
      <c r="E525" s="301"/>
      <c r="F525" s="299" t="s">
        <v>2985</v>
      </c>
      <c r="G525" s="300" t="s">
        <v>2517</v>
      </c>
      <c r="H525" s="299" t="s">
        <v>2986</v>
      </c>
      <c r="I525" s="302">
        <v>350</v>
      </c>
      <c r="J525" s="303" t="s">
        <v>2605</v>
      </c>
      <c r="K525" s="326"/>
    </row>
    <row r="526" spans="1:11" ht="12.5" x14ac:dyDescent="0.25">
      <c r="A526" s="295" t="s">
        <v>2514</v>
      </c>
      <c r="B526" s="300">
        <v>71240394</v>
      </c>
      <c r="C526" s="300" t="s">
        <v>2987</v>
      </c>
      <c r="D526" s="301" t="s">
        <v>2570</v>
      </c>
      <c r="E526" s="301"/>
      <c r="F526" s="299" t="s">
        <v>2988</v>
      </c>
      <c r="G526" s="300" t="s">
        <v>2989</v>
      </c>
      <c r="H526" s="299" t="s">
        <v>2990</v>
      </c>
      <c r="I526" s="302">
        <v>1906.5</v>
      </c>
      <c r="J526" s="303" t="s">
        <v>2605</v>
      </c>
      <c r="K526" s="326"/>
    </row>
    <row r="527" spans="1:11" ht="12.5" x14ac:dyDescent="0.25">
      <c r="A527" s="295" t="s">
        <v>2514</v>
      </c>
      <c r="B527" s="300">
        <v>71240395</v>
      </c>
      <c r="C527" s="300" t="s">
        <v>4690</v>
      </c>
      <c r="D527" s="301" t="s">
        <v>2570</v>
      </c>
      <c r="E527" s="301"/>
      <c r="F527" s="299" t="s">
        <v>4691</v>
      </c>
      <c r="G527" s="300" t="s">
        <v>2989</v>
      </c>
      <c r="H527" s="299" t="s">
        <v>2990</v>
      </c>
      <c r="I527" s="302">
        <v>154.30000000000001</v>
      </c>
      <c r="J527" s="303" t="s">
        <v>2897</v>
      </c>
      <c r="K527" s="326"/>
    </row>
    <row r="528" spans="1:11" ht="12.5" x14ac:dyDescent="0.25">
      <c r="A528" s="295" t="s">
        <v>2514</v>
      </c>
      <c r="B528" s="300">
        <v>71240396</v>
      </c>
      <c r="C528" s="300" t="s">
        <v>3849</v>
      </c>
      <c r="D528" s="301" t="s">
        <v>2570</v>
      </c>
      <c r="E528" s="301"/>
      <c r="F528" s="299" t="s">
        <v>3850</v>
      </c>
      <c r="G528" s="300" t="s">
        <v>2989</v>
      </c>
      <c r="H528" s="299" t="s">
        <v>2990</v>
      </c>
      <c r="I528" s="302">
        <v>1657.7</v>
      </c>
      <c r="J528" s="303" t="s">
        <v>528</v>
      </c>
      <c r="K528" s="326"/>
    </row>
    <row r="529" spans="1:11" ht="12.5" x14ac:dyDescent="0.25">
      <c r="A529" s="295" t="s">
        <v>2514</v>
      </c>
      <c r="B529" s="300">
        <v>71240397</v>
      </c>
      <c r="C529" s="300" t="s">
        <v>2826</v>
      </c>
      <c r="D529" s="301" t="s">
        <v>2570</v>
      </c>
      <c r="E529" s="301"/>
      <c r="F529" s="299" t="s">
        <v>2991</v>
      </c>
      <c r="G529" s="300" t="s">
        <v>2960</v>
      </c>
      <c r="H529" s="299" t="s">
        <v>2961</v>
      </c>
      <c r="I529" s="302">
        <v>1100</v>
      </c>
      <c r="J529" s="303" t="s">
        <v>2605</v>
      </c>
      <c r="K529" s="326"/>
    </row>
    <row r="530" spans="1:11" ht="12.5" x14ac:dyDescent="0.25">
      <c r="A530" s="295" t="s">
        <v>2514</v>
      </c>
      <c r="B530" s="300">
        <v>71240398</v>
      </c>
      <c r="C530" s="300" t="s">
        <v>4172</v>
      </c>
      <c r="D530" s="301" t="s">
        <v>3176</v>
      </c>
      <c r="E530" s="301"/>
      <c r="F530" s="299" t="s">
        <v>4173</v>
      </c>
      <c r="G530" s="300" t="s">
        <v>2517</v>
      </c>
      <c r="H530" s="299" t="s">
        <v>4141</v>
      </c>
      <c r="I530" s="302">
        <v>480</v>
      </c>
      <c r="J530" s="303" t="s">
        <v>528</v>
      </c>
      <c r="K530" s="326"/>
    </row>
    <row r="531" spans="1:11" ht="12.5" x14ac:dyDescent="0.25">
      <c r="A531" s="295" t="s">
        <v>5580</v>
      </c>
      <c r="B531" s="304">
        <v>71240398</v>
      </c>
      <c r="C531" s="304" t="s">
        <v>4172</v>
      </c>
      <c r="D531" s="307" t="s">
        <v>3176</v>
      </c>
      <c r="E531" s="307"/>
      <c r="F531" s="295" t="s">
        <v>4173</v>
      </c>
      <c r="G531" s="295" t="s">
        <v>2517</v>
      </c>
      <c r="H531" s="295" t="s">
        <v>4141</v>
      </c>
      <c r="I531" s="297">
        <v>380</v>
      </c>
      <c r="J531" s="298">
        <v>10</v>
      </c>
      <c r="K531" s="326"/>
    </row>
    <row r="532" spans="1:11" ht="12.5" x14ac:dyDescent="0.25">
      <c r="A532" s="295" t="s">
        <v>5577</v>
      </c>
      <c r="B532" s="304">
        <v>71240398</v>
      </c>
      <c r="C532" s="304" t="s">
        <v>4172</v>
      </c>
      <c r="D532" s="307" t="s">
        <v>3176</v>
      </c>
      <c r="E532" s="307"/>
      <c r="F532" s="295" t="s">
        <v>4173</v>
      </c>
      <c r="G532" s="295" t="s">
        <v>2517</v>
      </c>
      <c r="H532" s="295" t="s">
        <v>4141</v>
      </c>
      <c r="I532" s="297">
        <v>380</v>
      </c>
      <c r="J532" s="298">
        <v>10</v>
      </c>
      <c r="K532" s="326"/>
    </row>
    <row r="533" spans="1:11" ht="12.5" x14ac:dyDescent="0.25">
      <c r="A533" s="295" t="s">
        <v>5576</v>
      </c>
      <c r="B533" s="304">
        <v>71240398</v>
      </c>
      <c r="C533" s="304" t="s">
        <v>4172</v>
      </c>
      <c r="D533" s="307" t="s">
        <v>3176</v>
      </c>
      <c r="E533" s="307"/>
      <c r="F533" s="295" t="s">
        <v>4173</v>
      </c>
      <c r="G533" s="295" t="s">
        <v>2517</v>
      </c>
      <c r="H533" s="295" t="s">
        <v>4141</v>
      </c>
      <c r="I533" s="297">
        <v>240</v>
      </c>
      <c r="J533" s="298">
        <v>10</v>
      </c>
      <c r="K533" s="326"/>
    </row>
    <row r="534" spans="1:11" ht="20" x14ac:dyDescent="0.25">
      <c r="A534" s="295" t="s">
        <v>2514</v>
      </c>
      <c r="B534" s="300">
        <v>71240399</v>
      </c>
      <c r="C534" s="300" t="s">
        <v>3242</v>
      </c>
      <c r="D534" s="301" t="s">
        <v>3176</v>
      </c>
      <c r="E534" s="301"/>
      <c r="F534" s="299" t="s">
        <v>4174</v>
      </c>
      <c r="G534" s="300" t="s">
        <v>2517</v>
      </c>
      <c r="H534" s="299" t="s">
        <v>3830</v>
      </c>
      <c r="I534" s="302">
        <v>3066.04</v>
      </c>
      <c r="J534" s="303" t="s">
        <v>528</v>
      </c>
      <c r="K534" s="326"/>
    </row>
    <row r="535" spans="1:11" ht="30" x14ac:dyDescent="0.25">
      <c r="A535" s="295" t="s">
        <v>5575</v>
      </c>
      <c r="B535" s="300">
        <v>71240400</v>
      </c>
      <c r="C535" s="300" t="s">
        <v>5029</v>
      </c>
      <c r="D535" s="301" t="s">
        <v>3176</v>
      </c>
      <c r="E535" s="301"/>
      <c r="F535" s="299" t="s">
        <v>5030</v>
      </c>
      <c r="G535" s="300" t="s">
        <v>5031</v>
      </c>
      <c r="H535" s="299" t="s">
        <v>5032</v>
      </c>
      <c r="I535" s="302">
        <v>190.5</v>
      </c>
      <c r="J535" s="303">
        <v>10</v>
      </c>
      <c r="K535" s="326"/>
    </row>
    <row r="536" spans="1:11" ht="20" x14ac:dyDescent="0.25">
      <c r="A536" s="295" t="s">
        <v>2514</v>
      </c>
      <c r="B536" s="300">
        <v>71240402</v>
      </c>
      <c r="C536" s="300" t="s">
        <v>3175</v>
      </c>
      <c r="D536" s="301" t="s">
        <v>3176</v>
      </c>
      <c r="E536" s="301"/>
      <c r="F536" s="299" t="s">
        <v>3177</v>
      </c>
      <c r="G536" s="300" t="s">
        <v>2617</v>
      </c>
      <c r="H536" s="299" t="s">
        <v>2618</v>
      </c>
      <c r="I536" s="302">
        <v>2400</v>
      </c>
      <c r="J536" s="303" t="s">
        <v>2605</v>
      </c>
      <c r="K536" s="326"/>
    </row>
    <row r="537" spans="1:11" ht="20" x14ac:dyDescent="0.25">
      <c r="A537" s="295" t="s">
        <v>2514</v>
      </c>
      <c r="B537" s="300">
        <v>71240403</v>
      </c>
      <c r="C537" s="300" t="s">
        <v>4175</v>
      </c>
      <c r="D537" s="301" t="s">
        <v>3176</v>
      </c>
      <c r="E537" s="301"/>
      <c r="F537" s="299" t="s">
        <v>4176</v>
      </c>
      <c r="G537" s="300" t="s">
        <v>2603</v>
      </c>
      <c r="H537" s="299" t="s">
        <v>2604</v>
      </c>
      <c r="I537" s="302">
        <v>124.2</v>
      </c>
      <c r="J537" s="303" t="s">
        <v>528</v>
      </c>
      <c r="K537" s="326"/>
    </row>
    <row r="538" spans="1:11" ht="12.5" x14ac:dyDescent="0.25">
      <c r="A538" s="295" t="s">
        <v>2514</v>
      </c>
      <c r="B538" s="300">
        <v>71240404</v>
      </c>
      <c r="C538" s="300" t="s">
        <v>3178</v>
      </c>
      <c r="D538" s="301" t="s">
        <v>3176</v>
      </c>
      <c r="E538" s="301"/>
      <c r="F538" s="299" t="s">
        <v>3179</v>
      </c>
      <c r="G538" s="300" t="s">
        <v>2623</v>
      </c>
      <c r="H538" s="299" t="s">
        <v>2624</v>
      </c>
      <c r="I538" s="302">
        <v>2004.9</v>
      </c>
      <c r="J538" s="303" t="s">
        <v>2605</v>
      </c>
      <c r="K538" s="326"/>
    </row>
    <row r="539" spans="1:11" ht="12.5" x14ac:dyDescent="0.25">
      <c r="A539" s="295" t="s">
        <v>2514</v>
      </c>
      <c r="B539" s="300">
        <v>71240405</v>
      </c>
      <c r="C539" s="300" t="s">
        <v>3180</v>
      </c>
      <c r="D539" s="301" t="s">
        <v>3176</v>
      </c>
      <c r="E539" s="301"/>
      <c r="F539" s="299" t="s">
        <v>3181</v>
      </c>
      <c r="G539" s="300" t="s">
        <v>2623</v>
      </c>
      <c r="H539" s="299" t="s">
        <v>2624</v>
      </c>
      <c r="I539" s="302">
        <v>2000</v>
      </c>
      <c r="J539" s="303" t="s">
        <v>2605</v>
      </c>
      <c r="K539" s="326"/>
    </row>
    <row r="540" spans="1:11" ht="30" x14ac:dyDescent="0.25">
      <c r="A540" s="295" t="s">
        <v>5575</v>
      </c>
      <c r="B540" s="300">
        <v>71240407</v>
      </c>
      <c r="C540" s="300" t="s">
        <v>5033</v>
      </c>
      <c r="D540" s="301" t="s">
        <v>3176</v>
      </c>
      <c r="E540" s="301"/>
      <c r="F540" s="299" t="s">
        <v>5020</v>
      </c>
      <c r="G540" s="300" t="s">
        <v>2857</v>
      </c>
      <c r="H540" s="299" t="s">
        <v>2858</v>
      </c>
      <c r="I540" s="302">
        <v>2200</v>
      </c>
      <c r="J540" s="303">
        <v>10</v>
      </c>
      <c r="K540" s="326"/>
    </row>
    <row r="541" spans="1:11" ht="12.5" x14ac:dyDescent="0.25">
      <c r="A541" s="295" t="s">
        <v>2514</v>
      </c>
      <c r="B541" s="300">
        <v>71240409</v>
      </c>
      <c r="C541" s="300" t="s">
        <v>4177</v>
      </c>
      <c r="D541" s="301" t="s">
        <v>3176</v>
      </c>
      <c r="E541" s="301"/>
      <c r="F541" s="299" t="s">
        <v>4178</v>
      </c>
      <c r="G541" s="300" t="s">
        <v>2560</v>
      </c>
      <c r="H541" s="299" t="s">
        <v>2561</v>
      </c>
      <c r="I541" s="302">
        <v>1008.36</v>
      </c>
      <c r="J541" s="303" t="s">
        <v>528</v>
      </c>
      <c r="K541" s="326"/>
    </row>
    <row r="542" spans="1:11" ht="20" x14ac:dyDescent="0.25">
      <c r="A542" s="295" t="s">
        <v>2514</v>
      </c>
      <c r="B542" s="300">
        <v>71240412</v>
      </c>
      <c r="C542" s="300" t="s">
        <v>3504</v>
      </c>
      <c r="D542" s="301" t="s">
        <v>2639</v>
      </c>
      <c r="E542" s="301"/>
      <c r="F542" s="299" t="s">
        <v>3505</v>
      </c>
      <c r="G542" s="300" t="s">
        <v>2517</v>
      </c>
      <c r="H542" s="299" t="s">
        <v>3506</v>
      </c>
      <c r="I542" s="302">
        <v>29140</v>
      </c>
      <c r="J542" s="303" t="s">
        <v>528</v>
      </c>
      <c r="K542" s="326"/>
    </row>
    <row r="543" spans="1:11" ht="30" x14ac:dyDescent="0.25">
      <c r="A543" s="295" t="s">
        <v>5575</v>
      </c>
      <c r="B543" s="300">
        <v>71240414</v>
      </c>
      <c r="C543" s="300" t="s">
        <v>5008</v>
      </c>
      <c r="D543" s="301" t="s">
        <v>2639</v>
      </c>
      <c r="E543" s="301"/>
      <c r="F543" s="299" t="s">
        <v>5009</v>
      </c>
      <c r="G543" s="300" t="s">
        <v>5010</v>
      </c>
      <c r="H543" s="299" t="s">
        <v>5011</v>
      </c>
      <c r="I543" s="302">
        <v>4433.2</v>
      </c>
      <c r="J543" s="303">
        <v>10</v>
      </c>
      <c r="K543" s="326"/>
    </row>
    <row r="544" spans="1:11" ht="20" x14ac:dyDescent="0.25">
      <c r="A544" s="295" t="s">
        <v>2514</v>
      </c>
      <c r="B544" s="300">
        <v>71240415</v>
      </c>
      <c r="C544" s="300" t="s">
        <v>3507</v>
      </c>
      <c r="D544" s="301" t="s">
        <v>2639</v>
      </c>
      <c r="E544" s="301"/>
      <c r="F544" s="299" t="s">
        <v>3508</v>
      </c>
      <c r="G544" s="300" t="s">
        <v>3226</v>
      </c>
      <c r="H544" s="299" t="s">
        <v>3227</v>
      </c>
      <c r="I544" s="302">
        <v>93.8</v>
      </c>
      <c r="J544" s="303" t="s">
        <v>528</v>
      </c>
      <c r="K544" s="326"/>
    </row>
    <row r="545" spans="1:11" ht="20" x14ac:dyDescent="0.25">
      <c r="A545" s="295" t="s">
        <v>2514</v>
      </c>
      <c r="B545" s="300">
        <v>71240416</v>
      </c>
      <c r="C545" s="300" t="s">
        <v>3509</v>
      </c>
      <c r="D545" s="301" t="s">
        <v>2639</v>
      </c>
      <c r="E545" s="301"/>
      <c r="F545" s="299" t="s">
        <v>3505</v>
      </c>
      <c r="G545" s="300" t="s">
        <v>2560</v>
      </c>
      <c r="H545" s="299" t="s">
        <v>2561</v>
      </c>
      <c r="I545" s="302">
        <v>253.76</v>
      </c>
      <c r="J545" s="303" t="s">
        <v>528</v>
      </c>
      <c r="K545" s="326"/>
    </row>
    <row r="546" spans="1:11" ht="12.5" x14ac:dyDescent="0.25">
      <c r="A546" s="295" t="s">
        <v>2514</v>
      </c>
      <c r="B546" s="300">
        <v>71240417</v>
      </c>
      <c r="C546" s="300" t="s">
        <v>3510</v>
      </c>
      <c r="D546" s="301" t="s">
        <v>2639</v>
      </c>
      <c r="E546" s="301"/>
      <c r="F546" s="299" t="s">
        <v>3511</v>
      </c>
      <c r="G546" s="300" t="s">
        <v>2560</v>
      </c>
      <c r="H546" s="299" t="s">
        <v>2561</v>
      </c>
      <c r="I546" s="302">
        <v>1903.68</v>
      </c>
      <c r="J546" s="303" t="s">
        <v>528</v>
      </c>
      <c r="K546" s="326"/>
    </row>
    <row r="547" spans="1:11" ht="20" x14ac:dyDescent="0.25">
      <c r="A547" s="295" t="s">
        <v>5580</v>
      </c>
      <c r="B547" s="304">
        <v>71240418</v>
      </c>
      <c r="C547" s="304" t="s">
        <v>4943</v>
      </c>
      <c r="D547" s="307" t="s">
        <v>2639</v>
      </c>
      <c r="E547" s="307"/>
      <c r="F547" s="295" t="s">
        <v>4944</v>
      </c>
      <c r="G547" s="295" t="s">
        <v>2560</v>
      </c>
      <c r="H547" s="295" t="s">
        <v>2561</v>
      </c>
      <c r="I547" s="297">
        <v>97.54</v>
      </c>
      <c r="J547" s="298">
        <v>10</v>
      </c>
      <c r="K547" s="326"/>
    </row>
    <row r="548" spans="1:11" ht="12.5" x14ac:dyDescent="0.25">
      <c r="A548" s="295" t="s">
        <v>2514</v>
      </c>
      <c r="B548" s="300">
        <v>71240419</v>
      </c>
      <c r="C548" s="300" t="s">
        <v>3512</v>
      </c>
      <c r="D548" s="301" t="s">
        <v>2639</v>
      </c>
      <c r="E548" s="301"/>
      <c r="F548" s="299" t="s">
        <v>3513</v>
      </c>
      <c r="G548" s="300" t="s">
        <v>3454</v>
      </c>
      <c r="H548" s="299" t="s">
        <v>3455</v>
      </c>
      <c r="I548" s="302">
        <v>1300</v>
      </c>
      <c r="J548" s="303" t="s">
        <v>528</v>
      </c>
      <c r="K548" s="326"/>
    </row>
    <row r="549" spans="1:11" ht="12.5" x14ac:dyDescent="0.25">
      <c r="A549" s="295" t="s">
        <v>2514</v>
      </c>
      <c r="B549" s="300">
        <v>71240420</v>
      </c>
      <c r="C549" s="300" t="s">
        <v>3514</v>
      </c>
      <c r="D549" s="301" t="s">
        <v>2639</v>
      </c>
      <c r="E549" s="301"/>
      <c r="F549" s="299" t="s">
        <v>3515</v>
      </c>
      <c r="G549" s="300" t="s">
        <v>2517</v>
      </c>
      <c r="H549" s="299" t="s">
        <v>3482</v>
      </c>
      <c r="I549" s="302">
        <v>1520.83</v>
      </c>
      <c r="J549" s="303" t="s">
        <v>528</v>
      </c>
      <c r="K549" s="326"/>
    </row>
    <row r="550" spans="1:11" ht="12.5" x14ac:dyDescent="0.25">
      <c r="A550" s="295" t="s">
        <v>2514</v>
      </c>
      <c r="B550" s="300">
        <v>71240421</v>
      </c>
      <c r="C550" s="300" t="s">
        <v>3516</v>
      </c>
      <c r="D550" s="301" t="s">
        <v>2639</v>
      </c>
      <c r="E550" s="301"/>
      <c r="F550" s="299" t="s">
        <v>3517</v>
      </c>
      <c r="G550" s="300" t="s">
        <v>2673</v>
      </c>
      <c r="H550" s="299" t="s">
        <v>2674</v>
      </c>
      <c r="I550" s="302">
        <v>2016.54</v>
      </c>
      <c r="J550" s="303" t="s">
        <v>528</v>
      </c>
      <c r="K550" s="326"/>
    </row>
    <row r="551" spans="1:11" ht="12.5" x14ac:dyDescent="0.25">
      <c r="A551" s="295" t="s">
        <v>2514</v>
      </c>
      <c r="B551" s="300">
        <v>71240422</v>
      </c>
      <c r="C551" s="300" t="s">
        <v>3379</v>
      </c>
      <c r="D551" s="301" t="s">
        <v>2639</v>
      </c>
      <c r="E551" s="301"/>
      <c r="F551" s="299" t="s">
        <v>3518</v>
      </c>
      <c r="G551" s="300" t="s">
        <v>3065</v>
      </c>
      <c r="H551" s="299" t="s">
        <v>3066</v>
      </c>
      <c r="I551" s="302">
        <v>1756.54</v>
      </c>
      <c r="J551" s="303" t="s">
        <v>528</v>
      </c>
      <c r="K551" s="326"/>
    </row>
    <row r="552" spans="1:11" ht="20" x14ac:dyDescent="0.25">
      <c r="A552" s="295" t="s">
        <v>2514</v>
      </c>
      <c r="B552" s="300">
        <v>71240426</v>
      </c>
      <c r="C552" s="300" t="s">
        <v>2638</v>
      </c>
      <c r="D552" s="301" t="s">
        <v>2639</v>
      </c>
      <c r="E552" s="301"/>
      <c r="F552" s="299" t="s">
        <v>2640</v>
      </c>
      <c r="G552" s="300" t="s">
        <v>2617</v>
      </c>
      <c r="H552" s="299" t="s">
        <v>2618</v>
      </c>
      <c r="I552" s="302">
        <v>1800</v>
      </c>
      <c r="J552" s="303" t="s">
        <v>2605</v>
      </c>
      <c r="K552" s="326"/>
    </row>
    <row r="553" spans="1:11" ht="12.5" x14ac:dyDescent="0.25">
      <c r="A553" s="295" t="s">
        <v>2514</v>
      </c>
      <c r="B553" s="300">
        <v>71240427</v>
      </c>
      <c r="C553" s="300" t="s">
        <v>3519</v>
      </c>
      <c r="D553" s="301" t="s">
        <v>2639</v>
      </c>
      <c r="E553" s="301"/>
      <c r="F553" s="299" t="s">
        <v>3520</v>
      </c>
      <c r="G553" s="300" t="s">
        <v>3486</v>
      </c>
      <c r="H553" s="299" t="s">
        <v>3487</v>
      </c>
      <c r="I553" s="302">
        <v>550</v>
      </c>
      <c r="J553" s="303" t="s">
        <v>528</v>
      </c>
      <c r="K553" s="326"/>
    </row>
    <row r="554" spans="1:11" ht="12.5" x14ac:dyDescent="0.25">
      <c r="A554" s="295" t="s">
        <v>2514</v>
      </c>
      <c r="B554" s="300">
        <v>71240428</v>
      </c>
      <c r="C554" s="300" t="s">
        <v>3521</v>
      </c>
      <c r="D554" s="301" t="s">
        <v>2639</v>
      </c>
      <c r="E554" s="301"/>
      <c r="F554" s="299" t="s">
        <v>3522</v>
      </c>
      <c r="G554" s="300" t="s">
        <v>2853</v>
      </c>
      <c r="H554" s="299" t="s">
        <v>2854</v>
      </c>
      <c r="I554" s="302">
        <v>370</v>
      </c>
      <c r="J554" s="303" t="s">
        <v>528</v>
      </c>
      <c r="K554" s="326"/>
    </row>
    <row r="555" spans="1:11" ht="12.5" x14ac:dyDescent="0.25">
      <c r="A555" s="295" t="s">
        <v>2514</v>
      </c>
      <c r="B555" s="300">
        <v>71240429</v>
      </c>
      <c r="C555" s="300" t="s">
        <v>4788</v>
      </c>
      <c r="D555" s="301" t="s">
        <v>3238</v>
      </c>
      <c r="E555" s="301"/>
      <c r="F555" s="299" t="s">
        <v>4789</v>
      </c>
      <c r="G555" s="300" t="s">
        <v>4700</v>
      </c>
      <c r="H555" s="299" t="s">
        <v>4701</v>
      </c>
      <c r="I555" s="302">
        <v>1200</v>
      </c>
      <c r="J555" s="303" t="s">
        <v>2897</v>
      </c>
      <c r="K555" s="326"/>
    </row>
    <row r="556" spans="1:11" ht="12.5" x14ac:dyDescent="0.25">
      <c r="A556" s="295" t="s">
        <v>2514</v>
      </c>
      <c r="B556" s="300">
        <v>71240430</v>
      </c>
      <c r="C556" s="300" t="s">
        <v>3242</v>
      </c>
      <c r="D556" s="301" t="s">
        <v>3238</v>
      </c>
      <c r="E556" s="301"/>
      <c r="F556" s="299" t="s">
        <v>4321</v>
      </c>
      <c r="G556" s="300" t="s">
        <v>2960</v>
      </c>
      <c r="H556" s="299" t="s">
        <v>2961</v>
      </c>
      <c r="I556" s="302">
        <v>2376</v>
      </c>
      <c r="J556" s="303" t="s">
        <v>528</v>
      </c>
      <c r="K556" s="326"/>
    </row>
    <row r="557" spans="1:11" ht="12.5" x14ac:dyDescent="0.25">
      <c r="A557" s="295" t="s">
        <v>2514</v>
      </c>
      <c r="B557" s="300">
        <v>71240431</v>
      </c>
      <c r="C557" s="300" t="s">
        <v>4322</v>
      </c>
      <c r="D557" s="301" t="s">
        <v>3238</v>
      </c>
      <c r="E557" s="301"/>
      <c r="F557" s="299" t="s">
        <v>4323</v>
      </c>
      <c r="G557" s="300" t="s">
        <v>2989</v>
      </c>
      <c r="H557" s="299" t="s">
        <v>2990</v>
      </c>
      <c r="I557" s="302">
        <v>2102.6999999999998</v>
      </c>
      <c r="J557" s="303" t="s">
        <v>528</v>
      </c>
      <c r="K557" s="326"/>
    </row>
    <row r="558" spans="1:11" ht="20" x14ac:dyDescent="0.25">
      <c r="A558" s="295" t="s">
        <v>2514</v>
      </c>
      <c r="B558" s="300">
        <v>71240432</v>
      </c>
      <c r="C558" s="300" t="s">
        <v>2982</v>
      </c>
      <c r="D558" s="301" t="s">
        <v>3238</v>
      </c>
      <c r="E558" s="301"/>
      <c r="F558" s="299" t="s">
        <v>3239</v>
      </c>
      <c r="G558" s="300" t="s">
        <v>2799</v>
      </c>
      <c r="H558" s="299" t="s">
        <v>2800</v>
      </c>
      <c r="I558" s="302">
        <v>13860.5</v>
      </c>
      <c r="J558" s="303" t="s">
        <v>2605</v>
      </c>
      <c r="K558" s="326"/>
    </row>
    <row r="559" spans="1:11" ht="12.5" x14ac:dyDescent="0.25">
      <c r="A559" s="295" t="s">
        <v>2514</v>
      </c>
      <c r="B559" s="300">
        <v>71240433</v>
      </c>
      <c r="C559" s="300" t="s">
        <v>4790</v>
      </c>
      <c r="D559" s="301" t="s">
        <v>3238</v>
      </c>
      <c r="E559" s="301"/>
      <c r="F559" s="299" t="s">
        <v>4791</v>
      </c>
      <c r="G559" s="300" t="s">
        <v>4610</v>
      </c>
      <c r="H559" s="299" t="s">
        <v>4611</v>
      </c>
      <c r="I559" s="302">
        <v>420</v>
      </c>
      <c r="J559" s="303" t="s">
        <v>2897</v>
      </c>
      <c r="K559" s="326"/>
    </row>
    <row r="560" spans="1:11" ht="12.5" x14ac:dyDescent="0.25">
      <c r="A560" s="295" t="s">
        <v>2514</v>
      </c>
      <c r="B560" s="300">
        <v>71240434</v>
      </c>
      <c r="C560" s="300" t="s">
        <v>3240</v>
      </c>
      <c r="D560" s="301" t="s">
        <v>3238</v>
      </c>
      <c r="E560" s="301"/>
      <c r="F560" s="299" t="s">
        <v>3241</v>
      </c>
      <c r="G560" s="300" t="s">
        <v>2623</v>
      </c>
      <c r="H560" s="299" t="s">
        <v>2624</v>
      </c>
      <c r="I560" s="302">
        <v>2000</v>
      </c>
      <c r="J560" s="303" t="s">
        <v>2605</v>
      </c>
      <c r="K560" s="326"/>
    </row>
    <row r="561" spans="1:11" ht="30" x14ac:dyDescent="0.25">
      <c r="A561" s="295" t="s">
        <v>2514</v>
      </c>
      <c r="B561" s="300">
        <v>71240435</v>
      </c>
      <c r="C561" s="300" t="s">
        <v>3242</v>
      </c>
      <c r="D561" s="301" t="s">
        <v>3238</v>
      </c>
      <c r="E561" s="301"/>
      <c r="F561" s="299" t="s">
        <v>3243</v>
      </c>
      <c r="G561" s="300" t="s">
        <v>3244</v>
      </c>
      <c r="H561" s="299" t="s">
        <v>3245</v>
      </c>
      <c r="I561" s="302">
        <v>2500</v>
      </c>
      <c r="J561" s="303" t="s">
        <v>2605</v>
      </c>
      <c r="K561" s="326"/>
    </row>
    <row r="562" spans="1:11" ht="20" x14ac:dyDescent="0.25">
      <c r="A562" s="295" t="s">
        <v>2514</v>
      </c>
      <c r="B562" s="300">
        <v>71240436</v>
      </c>
      <c r="C562" s="300" t="s">
        <v>2680</v>
      </c>
      <c r="D562" s="301" t="s">
        <v>2681</v>
      </c>
      <c r="E562" s="301"/>
      <c r="F562" s="299" t="s">
        <v>2682</v>
      </c>
      <c r="G562" s="300" t="s">
        <v>2683</v>
      </c>
      <c r="H562" s="299" t="s">
        <v>2684</v>
      </c>
      <c r="I562" s="302">
        <v>1888.27</v>
      </c>
      <c r="J562" s="303" t="s">
        <v>2605</v>
      </c>
      <c r="K562" s="326"/>
    </row>
    <row r="563" spans="1:11" ht="12.5" x14ac:dyDescent="0.25">
      <c r="A563" s="295" t="s">
        <v>2514</v>
      </c>
      <c r="B563" s="300">
        <v>71240437</v>
      </c>
      <c r="C563" s="300" t="s">
        <v>2685</v>
      </c>
      <c r="D563" s="301" t="s">
        <v>2681</v>
      </c>
      <c r="E563" s="301"/>
      <c r="F563" s="299" t="s">
        <v>2686</v>
      </c>
      <c r="G563" s="300" t="s">
        <v>2687</v>
      </c>
      <c r="H563" s="299" t="s">
        <v>2688</v>
      </c>
      <c r="I563" s="302">
        <v>300</v>
      </c>
      <c r="J563" s="303" t="s">
        <v>2605</v>
      </c>
      <c r="K563" s="326"/>
    </row>
    <row r="564" spans="1:11" ht="20" x14ac:dyDescent="0.25">
      <c r="A564" s="295" t="s">
        <v>2514</v>
      </c>
      <c r="B564" s="300">
        <v>71240438</v>
      </c>
      <c r="C564" s="300" t="s">
        <v>2726</v>
      </c>
      <c r="D564" s="301" t="s">
        <v>2681</v>
      </c>
      <c r="E564" s="301"/>
      <c r="F564" s="299" t="s">
        <v>4620</v>
      </c>
      <c r="G564" s="300" t="s">
        <v>4621</v>
      </c>
      <c r="H564" s="299" t="s">
        <v>4622</v>
      </c>
      <c r="I564" s="302">
        <v>1400</v>
      </c>
      <c r="J564" s="303" t="s">
        <v>2897</v>
      </c>
      <c r="K564" s="326"/>
    </row>
    <row r="565" spans="1:11" ht="20" x14ac:dyDescent="0.25">
      <c r="A565" s="295" t="s">
        <v>2514</v>
      </c>
      <c r="B565" s="300">
        <v>71240439</v>
      </c>
      <c r="C565" s="300" t="s">
        <v>2689</v>
      </c>
      <c r="D565" s="301" t="s">
        <v>2681</v>
      </c>
      <c r="E565" s="301"/>
      <c r="F565" s="299" t="s">
        <v>2690</v>
      </c>
      <c r="G565" s="300" t="s">
        <v>2650</v>
      </c>
      <c r="H565" s="299" t="s">
        <v>2651</v>
      </c>
      <c r="I565" s="302">
        <v>2000</v>
      </c>
      <c r="J565" s="303" t="s">
        <v>2605</v>
      </c>
      <c r="K565" s="326"/>
    </row>
    <row r="566" spans="1:11" ht="20" x14ac:dyDescent="0.25">
      <c r="A566" s="295" t="s">
        <v>2514</v>
      </c>
      <c r="B566" s="300">
        <v>71240440</v>
      </c>
      <c r="C566" s="300" t="s">
        <v>2691</v>
      </c>
      <c r="D566" s="301" t="s">
        <v>2681</v>
      </c>
      <c r="E566" s="301"/>
      <c r="F566" s="299" t="s">
        <v>2692</v>
      </c>
      <c r="G566" s="300" t="s">
        <v>2617</v>
      </c>
      <c r="H566" s="299" t="s">
        <v>2618</v>
      </c>
      <c r="I566" s="302">
        <v>2100</v>
      </c>
      <c r="J566" s="303" t="s">
        <v>2605</v>
      </c>
      <c r="K566" s="326"/>
    </row>
    <row r="567" spans="1:11" ht="12.5" x14ac:dyDescent="0.25">
      <c r="A567" s="295" t="s">
        <v>2514</v>
      </c>
      <c r="B567" s="300">
        <v>71240442</v>
      </c>
      <c r="C567" s="300" t="s">
        <v>3539</v>
      </c>
      <c r="D567" s="301" t="s">
        <v>2681</v>
      </c>
      <c r="E567" s="301"/>
      <c r="F567" s="299" t="s">
        <v>3540</v>
      </c>
      <c r="G567" s="300" t="s">
        <v>3465</v>
      </c>
      <c r="H567" s="299" t="s">
        <v>3466</v>
      </c>
      <c r="I567" s="302">
        <v>1849.85</v>
      </c>
      <c r="J567" s="303" t="s">
        <v>528</v>
      </c>
      <c r="K567" s="326"/>
    </row>
    <row r="568" spans="1:11" ht="12.5" x14ac:dyDescent="0.25">
      <c r="A568" s="295" t="s">
        <v>2514</v>
      </c>
      <c r="B568" s="300">
        <v>71240443</v>
      </c>
      <c r="C568" s="300" t="s">
        <v>3541</v>
      </c>
      <c r="D568" s="301" t="s">
        <v>2681</v>
      </c>
      <c r="E568" s="301"/>
      <c r="F568" s="299" t="s">
        <v>3542</v>
      </c>
      <c r="G568" s="300" t="s">
        <v>3465</v>
      </c>
      <c r="H568" s="299" t="s">
        <v>3466</v>
      </c>
      <c r="I568" s="302">
        <v>1927.85</v>
      </c>
      <c r="J568" s="303" t="s">
        <v>528</v>
      </c>
      <c r="K568" s="326"/>
    </row>
    <row r="569" spans="1:11" ht="12.5" x14ac:dyDescent="0.25">
      <c r="A569" s="295" t="s">
        <v>2514</v>
      </c>
      <c r="B569" s="300">
        <v>71240444</v>
      </c>
      <c r="C569" s="300" t="s">
        <v>2693</v>
      </c>
      <c r="D569" s="301" t="s">
        <v>2681</v>
      </c>
      <c r="E569" s="301"/>
      <c r="F569" s="299" t="s">
        <v>2694</v>
      </c>
      <c r="G569" s="300" t="s">
        <v>2607</v>
      </c>
      <c r="H569" s="299" t="s">
        <v>2608</v>
      </c>
      <c r="I569" s="302">
        <v>936</v>
      </c>
      <c r="J569" s="303" t="s">
        <v>2605</v>
      </c>
      <c r="K569" s="326"/>
    </row>
    <row r="570" spans="1:11" ht="20" x14ac:dyDescent="0.25">
      <c r="A570" s="295" t="s">
        <v>2514</v>
      </c>
      <c r="B570" s="300">
        <v>71240445</v>
      </c>
      <c r="C570" s="300" t="s">
        <v>2655</v>
      </c>
      <c r="D570" s="301" t="s">
        <v>2681</v>
      </c>
      <c r="E570" s="301"/>
      <c r="F570" s="299" t="s">
        <v>2695</v>
      </c>
      <c r="G570" s="300" t="s">
        <v>2653</v>
      </c>
      <c r="H570" s="299" t="s">
        <v>2654</v>
      </c>
      <c r="I570" s="302">
        <v>903.5</v>
      </c>
      <c r="J570" s="303" t="s">
        <v>2605</v>
      </c>
      <c r="K570" s="326"/>
    </row>
    <row r="571" spans="1:11" ht="20" x14ac:dyDescent="0.25">
      <c r="A571" s="295" t="s">
        <v>2514</v>
      </c>
      <c r="B571" s="300">
        <v>71240446</v>
      </c>
      <c r="C571" s="300" t="s">
        <v>2675</v>
      </c>
      <c r="D571" s="301" t="s">
        <v>2681</v>
      </c>
      <c r="E571" s="301"/>
      <c r="F571" s="299" t="s">
        <v>2696</v>
      </c>
      <c r="G571" s="300" t="s">
        <v>2657</v>
      </c>
      <c r="H571" s="299" t="s">
        <v>2658</v>
      </c>
      <c r="I571" s="302">
        <v>695.5</v>
      </c>
      <c r="J571" s="303" t="s">
        <v>2605</v>
      </c>
      <c r="K571" s="326"/>
    </row>
    <row r="572" spans="1:11" ht="12.5" x14ac:dyDescent="0.25">
      <c r="A572" s="295" t="s">
        <v>2514</v>
      </c>
      <c r="B572" s="300">
        <v>71240447</v>
      </c>
      <c r="C572" s="300" t="s">
        <v>2655</v>
      </c>
      <c r="D572" s="301" t="s">
        <v>2681</v>
      </c>
      <c r="E572" s="301"/>
      <c r="F572" s="299" t="s">
        <v>2697</v>
      </c>
      <c r="G572" s="300" t="s">
        <v>2660</v>
      </c>
      <c r="H572" s="299" t="s">
        <v>2661</v>
      </c>
      <c r="I572" s="302">
        <v>1426.54</v>
      </c>
      <c r="J572" s="303" t="s">
        <v>2605</v>
      </c>
      <c r="K572" s="326"/>
    </row>
    <row r="573" spans="1:11" ht="12.5" x14ac:dyDescent="0.25">
      <c r="A573" s="295" t="s">
        <v>2514</v>
      </c>
      <c r="B573" s="300">
        <v>71240448</v>
      </c>
      <c r="C573" s="300" t="s">
        <v>3543</v>
      </c>
      <c r="D573" s="301" t="s">
        <v>2681</v>
      </c>
      <c r="E573" s="301"/>
      <c r="F573" s="299" t="s">
        <v>3513</v>
      </c>
      <c r="G573" s="300" t="s">
        <v>3535</v>
      </c>
      <c r="H573" s="299" t="s">
        <v>3536</v>
      </c>
      <c r="I573" s="302">
        <v>1526.54</v>
      </c>
      <c r="J573" s="303" t="s">
        <v>528</v>
      </c>
      <c r="K573" s="326"/>
    </row>
    <row r="574" spans="1:11" ht="12.5" x14ac:dyDescent="0.25">
      <c r="A574" s="295" t="s">
        <v>2514</v>
      </c>
      <c r="B574" s="300">
        <v>71240449</v>
      </c>
      <c r="C574" s="300" t="s">
        <v>2765</v>
      </c>
      <c r="D574" s="301" t="s">
        <v>2681</v>
      </c>
      <c r="E574" s="301"/>
      <c r="F574" s="299" t="s">
        <v>3544</v>
      </c>
      <c r="G574" s="300" t="s">
        <v>3535</v>
      </c>
      <c r="H574" s="299" t="s">
        <v>3536</v>
      </c>
      <c r="I574" s="302">
        <v>1650</v>
      </c>
      <c r="J574" s="303" t="s">
        <v>528</v>
      </c>
      <c r="K574" s="326"/>
    </row>
    <row r="575" spans="1:11" ht="20" x14ac:dyDescent="0.25">
      <c r="A575" s="295" t="s">
        <v>2514</v>
      </c>
      <c r="B575" s="300">
        <v>71240451</v>
      </c>
      <c r="C575" s="300" t="s">
        <v>2698</v>
      </c>
      <c r="D575" s="301" t="s">
        <v>2681</v>
      </c>
      <c r="E575" s="301"/>
      <c r="F575" s="299" t="s">
        <v>2699</v>
      </c>
      <c r="G575" s="300" t="s">
        <v>2683</v>
      </c>
      <c r="H575" s="299" t="s">
        <v>2684</v>
      </c>
      <c r="I575" s="302">
        <v>2195.4</v>
      </c>
      <c r="J575" s="303" t="s">
        <v>2605</v>
      </c>
      <c r="K575" s="326"/>
    </row>
    <row r="576" spans="1:11" ht="12.5" x14ac:dyDescent="0.25">
      <c r="A576" s="295" t="s">
        <v>2514</v>
      </c>
      <c r="B576" s="300">
        <v>71240452</v>
      </c>
      <c r="C576" s="300" t="s">
        <v>3821</v>
      </c>
      <c r="D576" s="301" t="s">
        <v>2918</v>
      </c>
      <c r="E576" s="301"/>
      <c r="F576" s="299" t="s">
        <v>3822</v>
      </c>
      <c r="G576" s="300" t="s">
        <v>3099</v>
      </c>
      <c r="H576" s="299" t="s">
        <v>3100</v>
      </c>
      <c r="I576" s="302">
        <v>1986</v>
      </c>
      <c r="J576" s="303" t="s">
        <v>528</v>
      </c>
      <c r="K576" s="326"/>
    </row>
    <row r="577" spans="1:11" ht="20" x14ac:dyDescent="0.25">
      <c r="A577" s="295" t="s">
        <v>2514</v>
      </c>
      <c r="B577" s="300">
        <v>71240456</v>
      </c>
      <c r="C577" s="300" t="s">
        <v>3653</v>
      </c>
      <c r="D577" s="301" t="s">
        <v>3654</v>
      </c>
      <c r="E577" s="301"/>
      <c r="F577" s="299" t="s">
        <v>3655</v>
      </c>
      <c r="G577" s="300" t="s">
        <v>3307</v>
      </c>
      <c r="H577" s="299" t="s">
        <v>3308</v>
      </c>
      <c r="I577" s="302">
        <v>86.71</v>
      </c>
      <c r="J577" s="303" t="s">
        <v>528</v>
      </c>
      <c r="K577" s="326"/>
    </row>
    <row r="578" spans="1:11" ht="20" x14ac:dyDescent="0.25">
      <c r="A578" s="295" t="s">
        <v>2514</v>
      </c>
      <c r="B578" s="300">
        <v>71240457</v>
      </c>
      <c r="C578" s="300" t="s">
        <v>2917</v>
      </c>
      <c r="D578" s="301" t="s">
        <v>2918</v>
      </c>
      <c r="E578" s="301"/>
      <c r="F578" s="299" t="s">
        <v>2919</v>
      </c>
      <c r="G578" s="300" t="s">
        <v>2755</v>
      </c>
      <c r="H578" s="299" t="s">
        <v>2756</v>
      </c>
      <c r="I578" s="302">
        <v>1980</v>
      </c>
      <c r="J578" s="303" t="s">
        <v>2605</v>
      </c>
      <c r="K578" s="326"/>
    </row>
    <row r="579" spans="1:11" ht="20" x14ac:dyDescent="0.25">
      <c r="A579" s="295" t="s">
        <v>2514</v>
      </c>
      <c r="B579" s="300">
        <v>71240458</v>
      </c>
      <c r="C579" s="300" t="s">
        <v>2920</v>
      </c>
      <c r="D579" s="301" t="s">
        <v>2918</v>
      </c>
      <c r="E579" s="301"/>
      <c r="F579" s="299" t="s">
        <v>2921</v>
      </c>
      <c r="G579" s="300" t="s">
        <v>2755</v>
      </c>
      <c r="H579" s="299" t="s">
        <v>2756</v>
      </c>
      <c r="I579" s="302">
        <v>3000</v>
      </c>
      <c r="J579" s="303" t="s">
        <v>2605</v>
      </c>
      <c r="K579" s="326"/>
    </row>
    <row r="580" spans="1:11" ht="12.5" x14ac:dyDescent="0.25">
      <c r="A580" s="295" t="s">
        <v>2514</v>
      </c>
      <c r="B580" s="300">
        <v>71240459</v>
      </c>
      <c r="C580" s="300" t="s">
        <v>2922</v>
      </c>
      <c r="D580" s="301" t="s">
        <v>2918</v>
      </c>
      <c r="E580" s="301"/>
      <c r="F580" s="299" t="s">
        <v>2923</v>
      </c>
      <c r="G580" s="300" t="s">
        <v>2924</v>
      </c>
      <c r="H580" s="299" t="s">
        <v>2925</v>
      </c>
      <c r="I580" s="302">
        <v>655</v>
      </c>
      <c r="J580" s="303" t="s">
        <v>2605</v>
      </c>
      <c r="K580" s="326"/>
    </row>
    <row r="581" spans="1:11" ht="12.5" x14ac:dyDescent="0.25">
      <c r="A581" s="295" t="s">
        <v>5576</v>
      </c>
      <c r="B581" s="304">
        <v>71240459</v>
      </c>
      <c r="C581" s="304" t="s">
        <v>2922</v>
      </c>
      <c r="D581" s="307" t="s">
        <v>2918</v>
      </c>
      <c r="E581" s="307"/>
      <c r="F581" s="295" t="s">
        <v>2923</v>
      </c>
      <c r="G581" s="295" t="s">
        <v>2924</v>
      </c>
      <c r="H581" s="295" t="s">
        <v>2925</v>
      </c>
      <c r="I581" s="297">
        <v>95</v>
      </c>
      <c r="J581" s="298">
        <v>10</v>
      </c>
      <c r="K581" s="326"/>
    </row>
    <row r="582" spans="1:11" ht="20" x14ac:dyDescent="0.25">
      <c r="A582" s="295" t="s">
        <v>2514</v>
      </c>
      <c r="B582" s="300">
        <v>71240460</v>
      </c>
      <c r="C582" s="300" t="s">
        <v>3823</v>
      </c>
      <c r="D582" s="301" t="s">
        <v>2918</v>
      </c>
      <c r="E582" s="301"/>
      <c r="F582" s="299" t="s">
        <v>3824</v>
      </c>
      <c r="G582" s="300" t="s">
        <v>3307</v>
      </c>
      <c r="H582" s="299" t="s">
        <v>3308</v>
      </c>
      <c r="I582" s="302">
        <v>60.53</v>
      </c>
      <c r="J582" s="303" t="s">
        <v>528</v>
      </c>
      <c r="K582" s="326"/>
    </row>
    <row r="583" spans="1:11" ht="12.5" x14ac:dyDescent="0.25">
      <c r="A583" s="295" t="s">
        <v>2514</v>
      </c>
      <c r="B583" s="300">
        <v>71240461</v>
      </c>
      <c r="C583" s="300" t="s">
        <v>2926</v>
      </c>
      <c r="D583" s="301" t="s">
        <v>2918</v>
      </c>
      <c r="E583" s="301"/>
      <c r="F583" s="299" t="s">
        <v>2927</v>
      </c>
      <c r="G583" s="300" t="s">
        <v>2735</v>
      </c>
      <c r="H583" s="299" t="s">
        <v>2736</v>
      </c>
      <c r="I583" s="302">
        <v>904.9</v>
      </c>
      <c r="J583" s="303" t="s">
        <v>2605</v>
      </c>
      <c r="K583" s="326"/>
    </row>
    <row r="584" spans="1:11" ht="12.5" x14ac:dyDescent="0.25">
      <c r="A584" s="295" t="s">
        <v>2514</v>
      </c>
      <c r="B584" s="300">
        <v>71240462</v>
      </c>
      <c r="C584" s="300" t="s">
        <v>2928</v>
      </c>
      <c r="D584" s="301" t="s">
        <v>2918</v>
      </c>
      <c r="E584" s="301"/>
      <c r="F584" s="299" t="s">
        <v>2929</v>
      </c>
      <c r="G584" s="300" t="s">
        <v>2735</v>
      </c>
      <c r="H584" s="299" t="s">
        <v>2736</v>
      </c>
      <c r="I584" s="302">
        <v>280</v>
      </c>
      <c r="J584" s="303" t="s">
        <v>2605</v>
      </c>
      <c r="K584" s="326"/>
    </row>
    <row r="585" spans="1:11" ht="20" x14ac:dyDescent="0.25">
      <c r="A585" s="295" t="s">
        <v>2514</v>
      </c>
      <c r="B585" s="300">
        <v>71240463</v>
      </c>
      <c r="C585" s="300" t="s">
        <v>2930</v>
      </c>
      <c r="D585" s="301" t="s">
        <v>2918</v>
      </c>
      <c r="E585" s="301"/>
      <c r="F585" s="299" t="s">
        <v>2931</v>
      </c>
      <c r="G585" s="300" t="s">
        <v>2735</v>
      </c>
      <c r="H585" s="299" t="s">
        <v>2736</v>
      </c>
      <c r="I585" s="302">
        <v>2029.55</v>
      </c>
      <c r="J585" s="303" t="s">
        <v>2605</v>
      </c>
      <c r="K585" s="326"/>
    </row>
    <row r="586" spans="1:11" ht="20" x14ac:dyDescent="0.25">
      <c r="A586" s="295" t="s">
        <v>2514</v>
      </c>
      <c r="B586" s="300">
        <v>71240464</v>
      </c>
      <c r="C586" s="300" t="s">
        <v>2932</v>
      </c>
      <c r="D586" s="301" t="s">
        <v>2918</v>
      </c>
      <c r="E586" s="301"/>
      <c r="F586" s="299" t="s">
        <v>2933</v>
      </c>
      <c r="G586" s="300" t="s">
        <v>2617</v>
      </c>
      <c r="H586" s="299" t="s">
        <v>2618</v>
      </c>
      <c r="I586" s="302">
        <v>1830</v>
      </c>
      <c r="J586" s="303" t="s">
        <v>2605</v>
      </c>
      <c r="K586" s="326"/>
    </row>
    <row r="587" spans="1:11" ht="20" x14ac:dyDescent="0.25">
      <c r="A587" s="295" t="s">
        <v>2514</v>
      </c>
      <c r="B587" s="300">
        <v>71240465</v>
      </c>
      <c r="C587" s="300" t="s">
        <v>4069</v>
      </c>
      <c r="D587" s="301" t="s">
        <v>3109</v>
      </c>
      <c r="E587" s="301"/>
      <c r="F587" s="299" t="s">
        <v>4070</v>
      </c>
      <c r="G587" s="300" t="s">
        <v>5350</v>
      </c>
      <c r="H587" s="299" t="s">
        <v>4071</v>
      </c>
      <c r="I587" s="302">
        <v>1924.15</v>
      </c>
      <c r="J587" s="303" t="s">
        <v>528</v>
      </c>
      <c r="K587" s="326"/>
    </row>
    <row r="588" spans="1:11" ht="20" x14ac:dyDescent="0.25">
      <c r="A588" s="295" t="s">
        <v>5751</v>
      </c>
      <c r="B588" s="300">
        <v>71240466</v>
      </c>
      <c r="C588" s="300" t="s">
        <v>3108</v>
      </c>
      <c r="D588" s="301" t="s">
        <v>3109</v>
      </c>
      <c r="E588" s="301"/>
      <c r="F588" s="299" t="s">
        <v>3110</v>
      </c>
      <c r="G588" s="300" t="s">
        <v>2517</v>
      </c>
      <c r="H588" s="299" t="s">
        <v>3111</v>
      </c>
      <c r="I588" s="302">
        <v>2616.52</v>
      </c>
      <c r="J588" s="303">
        <v>10</v>
      </c>
      <c r="K588" s="326"/>
    </row>
    <row r="589" spans="1:11" ht="20" x14ac:dyDescent="0.25">
      <c r="A589" s="295" t="s">
        <v>2514</v>
      </c>
      <c r="B589" s="300">
        <v>71240466</v>
      </c>
      <c r="C589" s="300" t="s">
        <v>3108</v>
      </c>
      <c r="D589" s="301" t="s">
        <v>3109</v>
      </c>
      <c r="E589" s="301"/>
      <c r="F589" s="299" t="s">
        <v>3110</v>
      </c>
      <c r="G589" s="300" t="s">
        <v>2517</v>
      </c>
      <c r="H589" s="299" t="s">
        <v>3111</v>
      </c>
      <c r="I589" s="302">
        <v>213.4</v>
      </c>
      <c r="J589" s="303">
        <v>2</v>
      </c>
      <c r="K589" s="326"/>
    </row>
    <row r="590" spans="1:11" ht="20" x14ac:dyDescent="0.25">
      <c r="A590" s="295" t="s">
        <v>2514</v>
      </c>
      <c r="B590" s="300">
        <v>71240467</v>
      </c>
      <c r="C590" s="300" t="s">
        <v>4072</v>
      </c>
      <c r="D590" s="301" t="s">
        <v>3109</v>
      </c>
      <c r="E590" s="301"/>
      <c r="F590" s="299" t="s">
        <v>4073</v>
      </c>
      <c r="G590" s="300" t="s">
        <v>2517</v>
      </c>
      <c r="H590" s="299" t="s">
        <v>4074</v>
      </c>
      <c r="I590" s="302">
        <v>330.16</v>
      </c>
      <c r="J590" s="303" t="s">
        <v>528</v>
      </c>
      <c r="K590" s="326"/>
    </row>
    <row r="591" spans="1:11" ht="12.5" x14ac:dyDescent="0.25">
      <c r="A591" s="295" t="s">
        <v>2514</v>
      </c>
      <c r="B591" s="300">
        <v>71240468</v>
      </c>
      <c r="C591" s="300" t="s">
        <v>4075</v>
      </c>
      <c r="D591" s="301" t="s">
        <v>3109</v>
      </c>
      <c r="E591" s="301"/>
      <c r="F591" s="299" t="s">
        <v>4076</v>
      </c>
      <c r="G591" s="300" t="s">
        <v>4077</v>
      </c>
      <c r="H591" s="299" t="s">
        <v>4078</v>
      </c>
      <c r="I591" s="302">
        <v>248.4</v>
      </c>
      <c r="J591" s="303" t="s">
        <v>528</v>
      </c>
      <c r="K591" s="326"/>
    </row>
    <row r="592" spans="1:11" ht="12.5" x14ac:dyDescent="0.25">
      <c r="A592" s="295" t="s">
        <v>2514</v>
      </c>
      <c r="B592" s="300">
        <v>71240469</v>
      </c>
      <c r="C592" s="300" t="s">
        <v>4079</v>
      </c>
      <c r="D592" s="301" t="s">
        <v>3109</v>
      </c>
      <c r="E592" s="301"/>
      <c r="F592" s="299" t="s">
        <v>4080</v>
      </c>
      <c r="G592" s="300" t="s">
        <v>3619</v>
      </c>
      <c r="H592" s="299" t="s">
        <v>3620</v>
      </c>
      <c r="I592" s="302">
        <v>850</v>
      </c>
      <c r="J592" s="303" t="s">
        <v>528</v>
      </c>
      <c r="K592" s="326"/>
    </row>
    <row r="593" spans="1:11" ht="12.5" x14ac:dyDescent="0.25">
      <c r="A593" s="295" t="s">
        <v>2514</v>
      </c>
      <c r="B593" s="300">
        <v>71240470</v>
      </c>
      <c r="C593" s="300" t="s">
        <v>4081</v>
      </c>
      <c r="D593" s="301" t="s">
        <v>3109</v>
      </c>
      <c r="E593" s="301"/>
      <c r="F593" s="299" t="s">
        <v>4080</v>
      </c>
      <c r="G593" s="300" t="s">
        <v>3619</v>
      </c>
      <c r="H593" s="299" t="s">
        <v>3620</v>
      </c>
      <c r="I593" s="302">
        <v>950</v>
      </c>
      <c r="J593" s="303" t="s">
        <v>528</v>
      </c>
      <c r="K593" s="326"/>
    </row>
    <row r="594" spans="1:11" ht="20" x14ac:dyDescent="0.25">
      <c r="A594" s="295" t="s">
        <v>2514</v>
      </c>
      <c r="B594" s="300">
        <v>71240472</v>
      </c>
      <c r="C594" s="300" t="s">
        <v>4109</v>
      </c>
      <c r="D594" s="301" t="s">
        <v>3128</v>
      </c>
      <c r="E594" s="301"/>
      <c r="F594" s="299" t="s">
        <v>4110</v>
      </c>
      <c r="G594" s="300" t="s">
        <v>2560</v>
      </c>
      <c r="H594" s="299" t="s">
        <v>2561</v>
      </c>
      <c r="I594" s="302">
        <v>1014</v>
      </c>
      <c r="J594" s="303" t="s">
        <v>528</v>
      </c>
      <c r="K594" s="326"/>
    </row>
    <row r="595" spans="1:11" ht="20" x14ac:dyDescent="0.25">
      <c r="A595" s="295" t="s">
        <v>2514</v>
      </c>
      <c r="B595" s="300">
        <v>71240473</v>
      </c>
      <c r="C595" s="300" t="s">
        <v>4111</v>
      </c>
      <c r="D595" s="301" t="s">
        <v>3128</v>
      </c>
      <c r="E595" s="301"/>
      <c r="F595" s="299" t="s">
        <v>4112</v>
      </c>
      <c r="G595" s="300" t="s">
        <v>2857</v>
      </c>
      <c r="H595" s="299" t="s">
        <v>2858</v>
      </c>
      <c r="I595" s="302">
        <v>560</v>
      </c>
      <c r="J595" s="303" t="s">
        <v>528</v>
      </c>
      <c r="K595" s="326"/>
    </row>
    <row r="596" spans="1:11" ht="20" x14ac:dyDescent="0.25">
      <c r="A596" s="295" t="s">
        <v>2514</v>
      </c>
      <c r="B596" s="300">
        <v>71240475</v>
      </c>
      <c r="C596" s="300" t="s">
        <v>3320</v>
      </c>
      <c r="D596" s="301" t="s">
        <v>3014</v>
      </c>
      <c r="E596" s="301"/>
      <c r="F596" s="299" t="s">
        <v>3910</v>
      </c>
      <c r="G596" s="300" t="s">
        <v>2687</v>
      </c>
      <c r="H596" s="299" t="s">
        <v>2688</v>
      </c>
      <c r="I596" s="302">
        <v>1045</v>
      </c>
      <c r="J596" s="303" t="s">
        <v>528</v>
      </c>
      <c r="K596" s="326"/>
    </row>
    <row r="597" spans="1:11" ht="12.5" x14ac:dyDescent="0.25">
      <c r="A597" s="295" t="s">
        <v>2514</v>
      </c>
      <c r="B597" s="300">
        <v>71240476</v>
      </c>
      <c r="C597" s="300" t="s">
        <v>3911</v>
      </c>
      <c r="D597" s="301" t="s">
        <v>3014</v>
      </c>
      <c r="E597" s="301"/>
      <c r="F597" s="299" t="s">
        <v>3912</v>
      </c>
      <c r="G597" s="300" t="s">
        <v>2560</v>
      </c>
      <c r="H597" s="299" t="s">
        <v>2561</v>
      </c>
      <c r="I597" s="302">
        <v>297.12</v>
      </c>
      <c r="J597" s="303" t="s">
        <v>528</v>
      </c>
      <c r="K597" s="326"/>
    </row>
    <row r="598" spans="1:11" ht="20" x14ac:dyDescent="0.25">
      <c r="A598" s="295" t="s">
        <v>2514</v>
      </c>
      <c r="B598" s="300">
        <v>71240477</v>
      </c>
      <c r="C598" s="300" t="s">
        <v>3013</v>
      </c>
      <c r="D598" s="301" t="s">
        <v>3014</v>
      </c>
      <c r="E598" s="301"/>
      <c r="F598" s="299" t="s">
        <v>3015</v>
      </c>
      <c r="G598" s="300" t="s">
        <v>2755</v>
      </c>
      <c r="H598" s="299" t="s">
        <v>2756</v>
      </c>
      <c r="I598" s="302">
        <v>4603.9799999999996</v>
      </c>
      <c r="J598" s="303" t="s">
        <v>2605</v>
      </c>
      <c r="K598" s="326"/>
    </row>
    <row r="599" spans="1:11" ht="20" x14ac:dyDescent="0.25">
      <c r="A599" s="295" t="s">
        <v>2514</v>
      </c>
      <c r="B599" s="300">
        <v>71240478</v>
      </c>
      <c r="C599" s="300" t="s">
        <v>3016</v>
      </c>
      <c r="D599" s="301" t="s">
        <v>3014</v>
      </c>
      <c r="E599" s="301"/>
      <c r="F599" s="299" t="s">
        <v>3017</v>
      </c>
      <c r="G599" s="300" t="s">
        <v>2755</v>
      </c>
      <c r="H599" s="299" t="s">
        <v>2756</v>
      </c>
      <c r="I599" s="302">
        <v>4560</v>
      </c>
      <c r="J599" s="303" t="s">
        <v>2605</v>
      </c>
      <c r="K599" s="326"/>
    </row>
    <row r="600" spans="1:11" ht="12.5" x14ac:dyDescent="0.25">
      <c r="A600" s="295" t="s">
        <v>2514</v>
      </c>
      <c r="B600" s="300">
        <v>71240479</v>
      </c>
      <c r="C600" s="300" t="s">
        <v>3913</v>
      </c>
      <c r="D600" s="301" t="s">
        <v>3014</v>
      </c>
      <c r="E600" s="301"/>
      <c r="F600" s="299" t="s">
        <v>3419</v>
      </c>
      <c r="G600" s="300" t="s">
        <v>3465</v>
      </c>
      <c r="H600" s="299" t="s">
        <v>3466</v>
      </c>
      <c r="I600" s="302">
        <v>2083.85</v>
      </c>
      <c r="J600" s="303" t="s">
        <v>528</v>
      </c>
      <c r="K600" s="326"/>
    </row>
    <row r="601" spans="1:11" ht="12.5" x14ac:dyDescent="0.25">
      <c r="A601" s="295" t="s">
        <v>2514</v>
      </c>
      <c r="B601" s="300">
        <v>71240480</v>
      </c>
      <c r="C601" s="300" t="s">
        <v>2801</v>
      </c>
      <c r="D601" s="301" t="s">
        <v>3014</v>
      </c>
      <c r="E601" s="301"/>
      <c r="F601" s="299" t="s">
        <v>3419</v>
      </c>
      <c r="G601" s="300" t="s">
        <v>3465</v>
      </c>
      <c r="H601" s="299" t="s">
        <v>3466</v>
      </c>
      <c r="I601" s="302">
        <v>2161.85</v>
      </c>
      <c r="J601" s="303" t="s">
        <v>528</v>
      </c>
      <c r="K601" s="326"/>
    </row>
    <row r="602" spans="1:11" ht="12.5" x14ac:dyDescent="0.25">
      <c r="A602" s="295" t="s">
        <v>2514</v>
      </c>
      <c r="B602" s="300">
        <v>71240481</v>
      </c>
      <c r="C602" s="300" t="s">
        <v>3018</v>
      </c>
      <c r="D602" s="301" t="s">
        <v>3014</v>
      </c>
      <c r="E602" s="301"/>
      <c r="F602" s="299" t="s">
        <v>3019</v>
      </c>
      <c r="G602" s="300" t="s">
        <v>2607</v>
      </c>
      <c r="H602" s="299" t="s">
        <v>2608</v>
      </c>
      <c r="I602" s="302">
        <v>117</v>
      </c>
      <c r="J602" s="303" t="s">
        <v>2605</v>
      </c>
      <c r="K602" s="326"/>
    </row>
    <row r="603" spans="1:11" ht="12.5" x14ac:dyDescent="0.25">
      <c r="A603" s="295" t="s">
        <v>2514</v>
      </c>
      <c r="B603" s="300">
        <v>71240482</v>
      </c>
      <c r="C603" s="300" t="s">
        <v>3104</v>
      </c>
      <c r="D603" s="301" t="s">
        <v>3014</v>
      </c>
      <c r="E603" s="301"/>
      <c r="F603" s="299" t="s">
        <v>3914</v>
      </c>
      <c r="G603" s="300" t="s">
        <v>3465</v>
      </c>
      <c r="H603" s="299" t="s">
        <v>3466</v>
      </c>
      <c r="I603" s="302">
        <v>2880</v>
      </c>
      <c r="J603" s="303" t="s">
        <v>528</v>
      </c>
      <c r="K603" s="326"/>
    </row>
    <row r="604" spans="1:11" ht="20" x14ac:dyDescent="0.25">
      <c r="A604" s="295" t="s">
        <v>2514</v>
      </c>
      <c r="B604" s="300">
        <v>71240483</v>
      </c>
      <c r="C604" s="300" t="s">
        <v>3020</v>
      </c>
      <c r="D604" s="301" t="s">
        <v>3014</v>
      </c>
      <c r="E604" s="301"/>
      <c r="F604" s="299" t="s">
        <v>3021</v>
      </c>
      <c r="G604" s="300" t="s">
        <v>2755</v>
      </c>
      <c r="H604" s="299" t="s">
        <v>2756</v>
      </c>
      <c r="I604" s="302">
        <v>6857.52</v>
      </c>
      <c r="J604" s="303" t="s">
        <v>2605</v>
      </c>
      <c r="K604" s="326"/>
    </row>
    <row r="605" spans="1:11" ht="12.5" x14ac:dyDescent="0.25">
      <c r="A605" s="295" t="s">
        <v>2514</v>
      </c>
      <c r="B605" s="300">
        <v>71240484</v>
      </c>
      <c r="C605" s="300" t="s">
        <v>3915</v>
      </c>
      <c r="D605" s="301" t="s">
        <v>3014</v>
      </c>
      <c r="E605" s="301"/>
      <c r="F605" s="299" t="s">
        <v>3916</v>
      </c>
      <c r="G605" s="300" t="s">
        <v>2853</v>
      </c>
      <c r="H605" s="299" t="s">
        <v>2854</v>
      </c>
      <c r="I605" s="302">
        <v>625</v>
      </c>
      <c r="J605" s="303" t="s">
        <v>528</v>
      </c>
      <c r="K605" s="326"/>
    </row>
    <row r="606" spans="1:11" ht="12.5" x14ac:dyDescent="0.25">
      <c r="A606" s="295" t="s">
        <v>2514</v>
      </c>
      <c r="B606" s="300">
        <v>71240485</v>
      </c>
      <c r="C606" s="300" t="s">
        <v>4707</v>
      </c>
      <c r="D606" s="301" t="s">
        <v>3014</v>
      </c>
      <c r="E606" s="301"/>
      <c r="F606" s="299" t="s">
        <v>4708</v>
      </c>
      <c r="G606" s="300" t="s">
        <v>4610</v>
      </c>
      <c r="H606" s="299" t="s">
        <v>4611</v>
      </c>
      <c r="I606" s="302">
        <v>420</v>
      </c>
      <c r="J606" s="303" t="s">
        <v>2897</v>
      </c>
      <c r="K606" s="326"/>
    </row>
    <row r="607" spans="1:11" ht="12.5" x14ac:dyDescent="0.25">
      <c r="A607" s="295" t="s">
        <v>2514</v>
      </c>
      <c r="B607" s="300">
        <v>71240487</v>
      </c>
      <c r="C607" s="300" t="s">
        <v>3277</v>
      </c>
      <c r="D607" s="301" t="s">
        <v>3014</v>
      </c>
      <c r="E607" s="301"/>
      <c r="F607" s="299" t="s">
        <v>3917</v>
      </c>
      <c r="G607" s="300" t="s">
        <v>2517</v>
      </c>
      <c r="H607" s="299" t="s">
        <v>3482</v>
      </c>
      <c r="I607" s="302">
        <v>1520.83</v>
      </c>
      <c r="J607" s="303" t="s">
        <v>528</v>
      </c>
      <c r="K607" s="326"/>
    </row>
    <row r="608" spans="1:11" ht="12.5" x14ac:dyDescent="0.25">
      <c r="A608" s="295" t="s">
        <v>2514</v>
      </c>
      <c r="B608" s="300">
        <v>71240488</v>
      </c>
      <c r="C608" s="300" t="s">
        <v>3918</v>
      </c>
      <c r="D608" s="301" t="s">
        <v>3014</v>
      </c>
      <c r="E608" s="301"/>
      <c r="F608" s="299" t="s">
        <v>3919</v>
      </c>
      <c r="G608" s="300" t="s">
        <v>2673</v>
      </c>
      <c r="H608" s="299" t="s">
        <v>2674</v>
      </c>
      <c r="I608" s="302">
        <v>2276.54</v>
      </c>
      <c r="J608" s="303" t="s">
        <v>528</v>
      </c>
      <c r="K608" s="326"/>
    </row>
    <row r="609" spans="1:11" ht="12.5" x14ac:dyDescent="0.25">
      <c r="A609" s="295" t="s">
        <v>2514</v>
      </c>
      <c r="B609" s="300">
        <v>71240489</v>
      </c>
      <c r="C609" s="300" t="s">
        <v>3920</v>
      </c>
      <c r="D609" s="301" t="s">
        <v>3014</v>
      </c>
      <c r="E609" s="301"/>
      <c r="F609" s="299" t="s">
        <v>3921</v>
      </c>
      <c r="G609" s="300" t="s">
        <v>3535</v>
      </c>
      <c r="H609" s="299" t="s">
        <v>3536</v>
      </c>
      <c r="I609" s="302">
        <v>1526.54</v>
      </c>
      <c r="J609" s="303" t="s">
        <v>528</v>
      </c>
      <c r="K609" s="326"/>
    </row>
    <row r="610" spans="1:11" ht="12.5" x14ac:dyDescent="0.25">
      <c r="A610" s="295" t="s">
        <v>2514</v>
      </c>
      <c r="B610" s="300">
        <v>71240490</v>
      </c>
      <c r="C610" s="300" t="s">
        <v>3922</v>
      </c>
      <c r="D610" s="301" t="s">
        <v>3014</v>
      </c>
      <c r="E610" s="301"/>
      <c r="F610" s="299" t="s">
        <v>3923</v>
      </c>
      <c r="G610" s="300" t="s">
        <v>3065</v>
      </c>
      <c r="H610" s="299" t="s">
        <v>3066</v>
      </c>
      <c r="I610" s="302">
        <v>1756.54</v>
      </c>
      <c r="J610" s="303" t="s">
        <v>528</v>
      </c>
      <c r="K610" s="326"/>
    </row>
    <row r="611" spans="1:11" ht="12.5" x14ac:dyDescent="0.25">
      <c r="A611" s="295" t="s">
        <v>2514</v>
      </c>
      <c r="B611" s="300">
        <v>71240491</v>
      </c>
      <c r="C611" s="300" t="s">
        <v>3924</v>
      </c>
      <c r="D611" s="301" t="s">
        <v>3014</v>
      </c>
      <c r="E611" s="301"/>
      <c r="F611" s="299" t="s">
        <v>3921</v>
      </c>
      <c r="G611" s="300" t="s">
        <v>3454</v>
      </c>
      <c r="H611" s="299" t="s">
        <v>3455</v>
      </c>
      <c r="I611" s="302">
        <v>1300</v>
      </c>
      <c r="J611" s="303" t="s">
        <v>528</v>
      </c>
      <c r="K611" s="326"/>
    </row>
    <row r="612" spans="1:11" ht="12.5" x14ac:dyDescent="0.25">
      <c r="A612" s="295" t="s">
        <v>2514</v>
      </c>
      <c r="B612" s="300">
        <v>71240492</v>
      </c>
      <c r="C612" s="300" t="s">
        <v>3233</v>
      </c>
      <c r="D612" s="301" t="s">
        <v>3334</v>
      </c>
      <c r="E612" s="301"/>
      <c r="F612" s="299" t="s">
        <v>3335</v>
      </c>
      <c r="G612" s="300" t="s">
        <v>2687</v>
      </c>
      <c r="H612" s="299" t="s">
        <v>2688</v>
      </c>
      <c r="I612" s="302">
        <v>240</v>
      </c>
      <c r="J612" s="303" t="s">
        <v>2605</v>
      </c>
      <c r="K612" s="326"/>
    </row>
    <row r="613" spans="1:11" ht="12.5" x14ac:dyDescent="0.25">
      <c r="A613" s="295" t="s">
        <v>2514</v>
      </c>
      <c r="B613" s="300">
        <v>71240493</v>
      </c>
      <c r="C613" s="300" t="s">
        <v>2621</v>
      </c>
      <c r="D613" s="301" t="s">
        <v>3334</v>
      </c>
      <c r="E613" s="301"/>
      <c r="F613" s="299" t="s">
        <v>4476</v>
      </c>
      <c r="G613" s="300" t="s">
        <v>3486</v>
      </c>
      <c r="H613" s="299" t="s">
        <v>3487</v>
      </c>
      <c r="I613" s="302">
        <v>550</v>
      </c>
      <c r="J613" s="303" t="s">
        <v>528</v>
      </c>
      <c r="K613" s="326"/>
    </row>
    <row r="614" spans="1:11" ht="12.5" x14ac:dyDescent="0.25">
      <c r="A614" s="295" t="s">
        <v>2514</v>
      </c>
      <c r="B614" s="300">
        <v>71240494</v>
      </c>
      <c r="C614" s="300" t="s">
        <v>4836</v>
      </c>
      <c r="D614" s="301" t="s">
        <v>4837</v>
      </c>
      <c r="E614" s="301"/>
      <c r="F614" s="299" t="s">
        <v>4838</v>
      </c>
      <c r="G614" s="300" t="s">
        <v>4839</v>
      </c>
      <c r="H614" s="299" t="s">
        <v>4840</v>
      </c>
      <c r="I614" s="302">
        <v>158.63999999999999</v>
      </c>
      <c r="J614" s="303" t="s">
        <v>2897</v>
      </c>
      <c r="K614" s="326"/>
    </row>
    <row r="615" spans="1:11" ht="12.5" x14ac:dyDescent="0.25">
      <c r="A615" s="295" t="s">
        <v>2514</v>
      </c>
      <c r="B615" s="300">
        <v>71240495</v>
      </c>
      <c r="C615" s="300" t="s">
        <v>3414</v>
      </c>
      <c r="D615" s="301" t="s">
        <v>3415</v>
      </c>
      <c r="E615" s="301"/>
      <c r="F615" s="299" t="s">
        <v>3416</v>
      </c>
      <c r="G615" s="300" t="s">
        <v>2623</v>
      </c>
      <c r="H615" s="299" t="s">
        <v>2624</v>
      </c>
      <c r="I615" s="302">
        <v>2000</v>
      </c>
      <c r="J615" s="303" t="s">
        <v>2605</v>
      </c>
      <c r="K615" s="326"/>
    </row>
    <row r="616" spans="1:11" ht="20" x14ac:dyDescent="0.25">
      <c r="A616" s="295" t="s">
        <v>2514</v>
      </c>
      <c r="B616" s="300">
        <v>71240496</v>
      </c>
      <c r="C616" s="300" t="s">
        <v>3417</v>
      </c>
      <c r="D616" s="301" t="s">
        <v>3415</v>
      </c>
      <c r="E616" s="301"/>
      <c r="F616" s="299" t="s">
        <v>3418</v>
      </c>
      <c r="G616" s="300" t="s">
        <v>2617</v>
      </c>
      <c r="H616" s="299" t="s">
        <v>2618</v>
      </c>
      <c r="I616" s="302">
        <v>1600</v>
      </c>
      <c r="J616" s="303" t="s">
        <v>2605</v>
      </c>
      <c r="K616" s="326"/>
    </row>
    <row r="617" spans="1:11" ht="20" x14ac:dyDescent="0.25">
      <c r="A617" s="295" t="s">
        <v>2514</v>
      </c>
      <c r="B617" s="300">
        <v>71240497</v>
      </c>
      <c r="C617" s="300" t="s">
        <v>3320</v>
      </c>
      <c r="D617" s="301" t="s">
        <v>3415</v>
      </c>
      <c r="E617" s="301"/>
      <c r="F617" s="299" t="s">
        <v>2997</v>
      </c>
      <c r="G617" s="300" t="s">
        <v>2657</v>
      </c>
      <c r="H617" s="299" t="s">
        <v>2658</v>
      </c>
      <c r="I617" s="302">
        <v>234</v>
      </c>
      <c r="J617" s="303" t="s">
        <v>2605</v>
      </c>
      <c r="K617" s="326"/>
    </row>
    <row r="618" spans="1:11" ht="12.5" x14ac:dyDescent="0.25">
      <c r="A618" s="295" t="s">
        <v>2514</v>
      </c>
      <c r="B618" s="300">
        <v>71240498</v>
      </c>
      <c r="C618" s="300" t="s">
        <v>2968</v>
      </c>
      <c r="D618" s="301" t="s">
        <v>3415</v>
      </c>
      <c r="E618" s="301"/>
      <c r="F618" s="299" t="s">
        <v>3419</v>
      </c>
      <c r="G618" s="300" t="s">
        <v>2660</v>
      </c>
      <c r="H618" s="299" t="s">
        <v>2661</v>
      </c>
      <c r="I618" s="302">
        <v>1126.54</v>
      </c>
      <c r="J618" s="303" t="s">
        <v>2605</v>
      </c>
      <c r="K618" s="326"/>
    </row>
    <row r="619" spans="1:11" ht="12.5" x14ac:dyDescent="0.25">
      <c r="A619" s="295" t="s">
        <v>2514</v>
      </c>
      <c r="B619" s="300">
        <v>71240499</v>
      </c>
      <c r="C619" s="300" t="s">
        <v>4900</v>
      </c>
      <c r="D619" s="301" t="s">
        <v>3415</v>
      </c>
      <c r="E619" s="301"/>
      <c r="F619" s="299" t="s">
        <v>4901</v>
      </c>
      <c r="G619" s="300" t="s">
        <v>4700</v>
      </c>
      <c r="H619" s="299" t="s">
        <v>4701</v>
      </c>
      <c r="I619" s="302">
        <v>1200</v>
      </c>
      <c r="J619" s="303" t="s">
        <v>2897</v>
      </c>
      <c r="K619" s="326"/>
    </row>
    <row r="620" spans="1:11" ht="20" x14ac:dyDescent="0.25">
      <c r="A620" s="295" t="s">
        <v>2514</v>
      </c>
      <c r="B620" s="300">
        <v>71240500</v>
      </c>
      <c r="C620" s="300" t="s">
        <v>3678</v>
      </c>
      <c r="D620" s="301" t="s">
        <v>3679</v>
      </c>
      <c r="E620" s="301"/>
      <c r="F620" s="299" t="s">
        <v>3680</v>
      </c>
      <c r="G620" s="300" t="s">
        <v>2989</v>
      </c>
      <c r="H620" s="299" t="s">
        <v>2990</v>
      </c>
      <c r="I620" s="302">
        <v>1244.5999999999999</v>
      </c>
      <c r="J620" s="303" t="s">
        <v>528</v>
      </c>
      <c r="K620" s="326"/>
    </row>
    <row r="621" spans="1:11" ht="12.5" x14ac:dyDescent="0.25">
      <c r="A621" s="295" t="s">
        <v>2514</v>
      </c>
      <c r="B621" s="300">
        <v>71240501</v>
      </c>
      <c r="C621" s="300" t="s">
        <v>3681</v>
      </c>
      <c r="D621" s="301" t="s">
        <v>3679</v>
      </c>
      <c r="E621" s="301"/>
      <c r="F621" s="299" t="s">
        <v>3682</v>
      </c>
      <c r="G621" s="300" t="s">
        <v>2989</v>
      </c>
      <c r="H621" s="299" t="s">
        <v>2990</v>
      </c>
      <c r="I621" s="302">
        <v>941.7</v>
      </c>
      <c r="J621" s="303" t="s">
        <v>528</v>
      </c>
      <c r="K621" s="326"/>
    </row>
    <row r="622" spans="1:11" ht="20" x14ac:dyDescent="0.25">
      <c r="A622" s="295" t="s">
        <v>2514</v>
      </c>
      <c r="B622" s="300">
        <v>71240502</v>
      </c>
      <c r="C622" s="300" t="s">
        <v>2821</v>
      </c>
      <c r="D622" s="301" t="s">
        <v>2822</v>
      </c>
      <c r="E622" s="301"/>
      <c r="F622" s="299" t="s">
        <v>2823</v>
      </c>
      <c r="G622" s="300" t="s">
        <v>2617</v>
      </c>
      <c r="H622" s="299" t="s">
        <v>2618</v>
      </c>
      <c r="I622" s="302">
        <v>2100</v>
      </c>
      <c r="J622" s="303" t="s">
        <v>2605</v>
      </c>
      <c r="K622" s="326"/>
    </row>
    <row r="623" spans="1:11" ht="20" x14ac:dyDescent="0.25">
      <c r="A623" s="295" t="s">
        <v>2514</v>
      </c>
      <c r="B623" s="300">
        <v>71240503</v>
      </c>
      <c r="C623" s="300" t="s">
        <v>2824</v>
      </c>
      <c r="D623" s="301" t="s">
        <v>2822</v>
      </c>
      <c r="E623" s="301"/>
      <c r="F623" s="299" t="s">
        <v>2825</v>
      </c>
      <c r="G623" s="300" t="s">
        <v>2683</v>
      </c>
      <c r="H623" s="299" t="s">
        <v>2684</v>
      </c>
      <c r="I623" s="302">
        <v>1884.08</v>
      </c>
      <c r="J623" s="303" t="s">
        <v>2605</v>
      </c>
      <c r="K623" s="326"/>
    </row>
    <row r="624" spans="1:11" ht="12.5" x14ac:dyDescent="0.25">
      <c r="A624" s="295" t="s">
        <v>2514</v>
      </c>
      <c r="B624" s="300">
        <v>71240504</v>
      </c>
      <c r="C624" s="300" t="s">
        <v>2826</v>
      </c>
      <c r="D624" s="301" t="s">
        <v>2822</v>
      </c>
      <c r="E624" s="301"/>
      <c r="F624" s="299" t="s">
        <v>2827</v>
      </c>
      <c r="G624" s="300" t="s">
        <v>2828</v>
      </c>
      <c r="H624" s="299" t="s">
        <v>2829</v>
      </c>
      <c r="I624" s="302">
        <v>525</v>
      </c>
      <c r="J624" s="303" t="s">
        <v>2605</v>
      </c>
      <c r="K624" s="326"/>
    </row>
    <row r="625" spans="1:11" ht="20" x14ac:dyDescent="0.25">
      <c r="A625" s="295" t="s">
        <v>2514</v>
      </c>
      <c r="B625" s="300">
        <v>71240505</v>
      </c>
      <c r="C625" s="300" t="s">
        <v>3712</v>
      </c>
      <c r="D625" s="301" t="s">
        <v>2822</v>
      </c>
      <c r="E625" s="301"/>
      <c r="F625" s="299" t="s">
        <v>3713</v>
      </c>
      <c r="G625" s="300" t="s">
        <v>2517</v>
      </c>
      <c r="H625" s="299" t="s">
        <v>3593</v>
      </c>
      <c r="I625" s="302">
        <v>1140</v>
      </c>
      <c r="J625" s="303" t="s">
        <v>528</v>
      </c>
      <c r="K625" s="326"/>
    </row>
    <row r="626" spans="1:11" ht="20" x14ac:dyDescent="0.25">
      <c r="A626" s="295" t="s">
        <v>5582</v>
      </c>
      <c r="B626" s="304">
        <v>71240505</v>
      </c>
      <c r="C626" s="304" t="s">
        <v>3712</v>
      </c>
      <c r="D626" s="307" t="s">
        <v>2822</v>
      </c>
      <c r="E626" s="307"/>
      <c r="F626" s="295" t="s">
        <v>3713</v>
      </c>
      <c r="G626" s="295" t="s">
        <v>2517</v>
      </c>
      <c r="H626" s="295" t="s">
        <v>3593</v>
      </c>
      <c r="I626" s="297">
        <v>510</v>
      </c>
      <c r="J626" s="298">
        <v>10</v>
      </c>
      <c r="K626" s="326"/>
    </row>
    <row r="627" spans="1:11" ht="20" x14ac:dyDescent="0.25">
      <c r="A627" s="295" t="s">
        <v>5579</v>
      </c>
      <c r="B627" s="304">
        <v>71240505</v>
      </c>
      <c r="C627" s="304" t="s">
        <v>3712</v>
      </c>
      <c r="D627" s="307" t="s">
        <v>2822</v>
      </c>
      <c r="E627" s="307"/>
      <c r="F627" s="295" t="s">
        <v>3713</v>
      </c>
      <c r="G627" s="295" t="s">
        <v>2517</v>
      </c>
      <c r="H627" s="295" t="s">
        <v>3593</v>
      </c>
      <c r="I627" s="297">
        <v>1080</v>
      </c>
      <c r="J627" s="298">
        <v>10</v>
      </c>
      <c r="K627" s="326"/>
    </row>
    <row r="628" spans="1:11" ht="20" x14ac:dyDescent="0.25">
      <c r="A628" s="295" t="s">
        <v>2514</v>
      </c>
      <c r="B628" s="300">
        <v>71240506</v>
      </c>
      <c r="C628" s="300" t="s">
        <v>2830</v>
      </c>
      <c r="D628" s="301" t="s">
        <v>2822</v>
      </c>
      <c r="E628" s="301"/>
      <c r="F628" s="299" t="s">
        <v>2831</v>
      </c>
      <c r="G628" s="300" t="s">
        <v>2650</v>
      </c>
      <c r="H628" s="299" t="s">
        <v>2651</v>
      </c>
      <c r="I628" s="302">
        <v>2007.6</v>
      </c>
      <c r="J628" s="303" t="s">
        <v>2605</v>
      </c>
      <c r="K628" s="326"/>
    </row>
    <row r="629" spans="1:11" ht="12.5" x14ac:dyDescent="0.25">
      <c r="A629" s="295" t="s">
        <v>2514</v>
      </c>
      <c r="B629" s="300">
        <v>71240507</v>
      </c>
      <c r="C629" s="300" t="s">
        <v>3683</v>
      </c>
      <c r="D629" s="301" t="s">
        <v>3679</v>
      </c>
      <c r="E629" s="301"/>
      <c r="F629" s="299" t="s">
        <v>3684</v>
      </c>
      <c r="G629" s="300" t="s">
        <v>3502</v>
      </c>
      <c r="H629" s="299" t="s">
        <v>3503</v>
      </c>
      <c r="I629" s="302">
        <v>3842.32</v>
      </c>
      <c r="J629" s="303" t="s">
        <v>528</v>
      </c>
      <c r="K629" s="326"/>
    </row>
    <row r="630" spans="1:11" ht="12.5" x14ac:dyDescent="0.25">
      <c r="A630" s="295" t="s">
        <v>5582</v>
      </c>
      <c r="B630" s="304">
        <v>71240507</v>
      </c>
      <c r="C630" s="304" t="s">
        <v>3683</v>
      </c>
      <c r="D630" s="307" t="s">
        <v>3679</v>
      </c>
      <c r="E630" s="307"/>
      <c r="F630" s="295" t="s">
        <v>3684</v>
      </c>
      <c r="G630" s="295" t="s">
        <v>3502</v>
      </c>
      <c r="H630" s="295" t="s">
        <v>3503</v>
      </c>
      <c r="I630" s="297">
        <v>525</v>
      </c>
      <c r="J630" s="298">
        <v>10</v>
      </c>
      <c r="K630" s="326"/>
    </row>
    <row r="631" spans="1:11" ht="12.5" x14ac:dyDescent="0.25">
      <c r="A631" s="295" t="s">
        <v>5580</v>
      </c>
      <c r="B631" s="304">
        <v>71240507</v>
      </c>
      <c r="C631" s="304" t="s">
        <v>3683</v>
      </c>
      <c r="D631" s="307" t="s">
        <v>3679</v>
      </c>
      <c r="E631" s="307"/>
      <c r="F631" s="295" t="s">
        <v>3684</v>
      </c>
      <c r="G631" s="295" t="s">
        <v>3502</v>
      </c>
      <c r="H631" s="295" t="s">
        <v>3503</v>
      </c>
      <c r="I631" s="297">
        <v>706.4</v>
      </c>
      <c r="J631" s="298">
        <v>10</v>
      </c>
      <c r="K631" s="326"/>
    </row>
    <row r="632" spans="1:11" ht="12.5" x14ac:dyDescent="0.25">
      <c r="A632" s="295" t="s">
        <v>5579</v>
      </c>
      <c r="B632" s="304">
        <v>71240507</v>
      </c>
      <c r="C632" s="304" t="s">
        <v>3683</v>
      </c>
      <c r="D632" s="307" t="s">
        <v>3679</v>
      </c>
      <c r="E632" s="307"/>
      <c r="F632" s="295" t="s">
        <v>3684</v>
      </c>
      <c r="G632" s="295" t="s">
        <v>3502</v>
      </c>
      <c r="H632" s="295" t="s">
        <v>3503</v>
      </c>
      <c r="I632" s="297">
        <v>446.28</v>
      </c>
      <c r="J632" s="298">
        <v>10</v>
      </c>
      <c r="K632" s="326"/>
    </row>
    <row r="633" spans="1:11" ht="12.5" x14ac:dyDescent="0.25">
      <c r="A633" s="295" t="s">
        <v>5578</v>
      </c>
      <c r="B633" s="304">
        <v>71240507</v>
      </c>
      <c r="C633" s="304" t="s">
        <v>3683</v>
      </c>
      <c r="D633" s="307" t="s">
        <v>3679</v>
      </c>
      <c r="E633" s="307"/>
      <c r="F633" s="295" t="s">
        <v>3684</v>
      </c>
      <c r="G633" s="295" t="s">
        <v>3502</v>
      </c>
      <c r="H633" s="295" t="s">
        <v>3503</v>
      </c>
      <c r="I633" s="297">
        <v>1050</v>
      </c>
      <c r="J633" s="298">
        <v>10</v>
      </c>
      <c r="K633" s="326"/>
    </row>
    <row r="634" spans="1:11" ht="12.5" x14ac:dyDescent="0.25">
      <c r="A634" s="295" t="s">
        <v>5577</v>
      </c>
      <c r="B634" s="304">
        <v>71240507</v>
      </c>
      <c r="C634" s="304" t="s">
        <v>3683</v>
      </c>
      <c r="D634" s="307" t="s">
        <v>3679</v>
      </c>
      <c r="E634" s="307"/>
      <c r="F634" s="295" t="s">
        <v>3684</v>
      </c>
      <c r="G634" s="295" t="s">
        <v>3502</v>
      </c>
      <c r="H634" s="295" t="s">
        <v>3503</v>
      </c>
      <c r="I634" s="297">
        <v>525</v>
      </c>
      <c r="J634" s="298">
        <v>10</v>
      </c>
      <c r="K634" s="326"/>
    </row>
    <row r="635" spans="1:11" ht="12.5" x14ac:dyDescent="0.25">
      <c r="A635" s="295" t="s">
        <v>2514</v>
      </c>
      <c r="B635" s="300">
        <v>71240508</v>
      </c>
      <c r="C635" s="300" t="s">
        <v>3685</v>
      </c>
      <c r="D635" s="301" t="s">
        <v>3679</v>
      </c>
      <c r="E635" s="301"/>
      <c r="F635" s="299" t="s">
        <v>3686</v>
      </c>
      <c r="G635" s="300" t="s">
        <v>3458</v>
      </c>
      <c r="H635" s="299" t="s">
        <v>3459</v>
      </c>
      <c r="I635" s="302">
        <v>522</v>
      </c>
      <c r="J635" s="303" t="s">
        <v>528</v>
      </c>
      <c r="K635" s="326"/>
    </row>
    <row r="636" spans="1:11" ht="20" x14ac:dyDescent="0.25">
      <c r="A636" s="295" t="s">
        <v>2514</v>
      </c>
      <c r="B636" s="300">
        <v>71240509</v>
      </c>
      <c r="C636" s="300" t="s">
        <v>2832</v>
      </c>
      <c r="D636" s="301" t="s">
        <v>2822</v>
      </c>
      <c r="E636" s="301"/>
      <c r="F636" s="299" t="s">
        <v>2833</v>
      </c>
      <c r="G636" s="300" t="s">
        <v>2834</v>
      </c>
      <c r="H636" s="299" t="s">
        <v>2835</v>
      </c>
      <c r="I636" s="302">
        <v>240</v>
      </c>
      <c r="J636" s="303" t="s">
        <v>2605</v>
      </c>
      <c r="K636" s="326"/>
    </row>
    <row r="637" spans="1:11" ht="20" x14ac:dyDescent="0.25">
      <c r="A637" s="295" t="s">
        <v>2514</v>
      </c>
      <c r="B637" s="300">
        <v>71240510</v>
      </c>
      <c r="C637" s="300" t="s">
        <v>2968</v>
      </c>
      <c r="D637" s="301" t="s">
        <v>2996</v>
      </c>
      <c r="E637" s="301"/>
      <c r="F637" s="299" t="s">
        <v>2997</v>
      </c>
      <c r="G637" s="300" t="s">
        <v>2653</v>
      </c>
      <c r="H637" s="299" t="s">
        <v>2654</v>
      </c>
      <c r="I637" s="302">
        <v>500.5</v>
      </c>
      <c r="J637" s="303" t="s">
        <v>2605</v>
      </c>
      <c r="K637" s="326"/>
    </row>
    <row r="638" spans="1:11" ht="12.5" x14ac:dyDescent="0.25">
      <c r="A638" s="295" t="s">
        <v>2514</v>
      </c>
      <c r="B638" s="300">
        <v>71240511</v>
      </c>
      <c r="C638" s="300" t="s">
        <v>3079</v>
      </c>
      <c r="D638" s="301" t="s">
        <v>3080</v>
      </c>
      <c r="E638" s="301"/>
      <c r="F638" s="299" t="s">
        <v>3081</v>
      </c>
      <c r="G638" s="300" t="s">
        <v>2667</v>
      </c>
      <c r="H638" s="299" t="s">
        <v>2668</v>
      </c>
      <c r="I638" s="302">
        <v>5744.88</v>
      </c>
      <c r="J638" s="303" t="s">
        <v>2605</v>
      </c>
      <c r="K638" s="326"/>
    </row>
    <row r="639" spans="1:11" ht="12.5" x14ac:dyDescent="0.25">
      <c r="A639" s="295" t="s">
        <v>2514</v>
      </c>
      <c r="B639" s="300">
        <v>71240512</v>
      </c>
      <c r="C639" s="300" t="s">
        <v>4006</v>
      </c>
      <c r="D639" s="301" t="s">
        <v>3080</v>
      </c>
      <c r="E639" s="301"/>
      <c r="F639" s="299" t="s">
        <v>4007</v>
      </c>
      <c r="G639" s="300" t="s">
        <v>4008</v>
      </c>
      <c r="H639" s="299" t="s">
        <v>4009</v>
      </c>
      <c r="I639" s="302">
        <v>924</v>
      </c>
      <c r="J639" s="303" t="s">
        <v>528</v>
      </c>
      <c r="K639" s="326"/>
    </row>
    <row r="640" spans="1:11" ht="12.5" x14ac:dyDescent="0.25">
      <c r="A640" s="295" t="s">
        <v>2514</v>
      </c>
      <c r="B640" s="300">
        <v>71240513</v>
      </c>
      <c r="C640" s="300" t="s">
        <v>5754</v>
      </c>
      <c r="D640" s="301" t="s">
        <v>3080</v>
      </c>
      <c r="E640" s="301"/>
      <c r="F640" s="299" t="s">
        <v>5755</v>
      </c>
      <c r="G640" s="300" t="s">
        <v>5169</v>
      </c>
      <c r="H640" s="299" t="s">
        <v>5170</v>
      </c>
      <c r="I640" s="302">
        <v>726</v>
      </c>
      <c r="J640" s="303">
        <v>2</v>
      </c>
      <c r="K640" s="331"/>
    </row>
    <row r="641" spans="1:11" ht="20" x14ac:dyDescent="0.25">
      <c r="A641" s="295" t="s">
        <v>2514</v>
      </c>
      <c r="B641" s="300">
        <v>71240514</v>
      </c>
      <c r="C641" s="300" t="s">
        <v>4010</v>
      </c>
      <c r="D641" s="301" t="s">
        <v>3080</v>
      </c>
      <c r="E641" s="301"/>
      <c r="F641" s="299" t="s">
        <v>4011</v>
      </c>
      <c r="G641" s="300" t="s">
        <v>2517</v>
      </c>
      <c r="H641" s="299" t="s">
        <v>3771</v>
      </c>
      <c r="I641" s="302">
        <v>265</v>
      </c>
      <c r="J641" s="303" t="s">
        <v>528</v>
      </c>
      <c r="K641" s="326"/>
    </row>
    <row r="642" spans="1:11" ht="12.5" x14ac:dyDescent="0.25">
      <c r="A642" s="295" t="s">
        <v>2514</v>
      </c>
      <c r="B642" s="300">
        <v>71240515</v>
      </c>
      <c r="C642" s="300" t="s">
        <v>4012</v>
      </c>
      <c r="D642" s="301" t="s">
        <v>3080</v>
      </c>
      <c r="E642" s="301"/>
      <c r="F642" s="299" t="s">
        <v>4013</v>
      </c>
      <c r="G642" s="300" t="s">
        <v>3226</v>
      </c>
      <c r="H642" s="299" t="s">
        <v>3227</v>
      </c>
      <c r="I642" s="302">
        <v>239.6</v>
      </c>
      <c r="J642" s="303" t="s">
        <v>528</v>
      </c>
      <c r="K642" s="326"/>
    </row>
    <row r="643" spans="1:11" ht="12.5" x14ac:dyDescent="0.25">
      <c r="A643" s="295" t="s">
        <v>2514</v>
      </c>
      <c r="B643" s="300">
        <v>71240516</v>
      </c>
      <c r="C643" s="300" t="s">
        <v>3096</v>
      </c>
      <c r="D643" s="301" t="s">
        <v>3097</v>
      </c>
      <c r="E643" s="301"/>
      <c r="F643" s="299" t="s">
        <v>3098</v>
      </c>
      <c r="G643" s="300" t="s">
        <v>3099</v>
      </c>
      <c r="H643" s="299" t="s">
        <v>3100</v>
      </c>
      <c r="I643" s="302">
        <v>432</v>
      </c>
      <c r="J643" s="303" t="s">
        <v>2605</v>
      </c>
      <c r="K643" s="326"/>
    </row>
    <row r="644" spans="1:11" ht="20" x14ac:dyDescent="0.25">
      <c r="A644" s="295" t="s">
        <v>2514</v>
      </c>
      <c r="B644" s="300">
        <v>71240517</v>
      </c>
      <c r="C644" s="300" t="s">
        <v>3208</v>
      </c>
      <c r="D644" s="301" t="s">
        <v>3209</v>
      </c>
      <c r="E644" s="301"/>
      <c r="F644" s="299" t="s">
        <v>3210</v>
      </c>
      <c r="G644" s="300" t="s">
        <v>2799</v>
      </c>
      <c r="H644" s="299" t="s">
        <v>2800</v>
      </c>
      <c r="I644" s="302">
        <v>3220.73</v>
      </c>
      <c r="J644" s="303" t="s">
        <v>2605</v>
      </c>
      <c r="K644" s="326"/>
    </row>
    <row r="645" spans="1:11" ht="20" x14ac:dyDescent="0.25">
      <c r="A645" s="295" t="s">
        <v>2514</v>
      </c>
      <c r="B645" s="300">
        <v>71240518</v>
      </c>
      <c r="C645" s="300" t="s">
        <v>3211</v>
      </c>
      <c r="D645" s="301" t="s">
        <v>3209</v>
      </c>
      <c r="E645" s="301"/>
      <c r="F645" s="299" t="s">
        <v>3212</v>
      </c>
      <c r="G645" s="300" t="s">
        <v>2617</v>
      </c>
      <c r="H645" s="299" t="s">
        <v>2618</v>
      </c>
      <c r="I645" s="302">
        <v>1680</v>
      </c>
      <c r="J645" s="303" t="s">
        <v>2605</v>
      </c>
      <c r="K645" s="326"/>
    </row>
    <row r="646" spans="1:11" ht="12.5" x14ac:dyDescent="0.25">
      <c r="A646" s="295" t="s">
        <v>2514</v>
      </c>
      <c r="B646" s="300">
        <v>71240519</v>
      </c>
      <c r="C646" s="300" t="s">
        <v>4264</v>
      </c>
      <c r="D646" s="301" t="s">
        <v>3209</v>
      </c>
      <c r="E646" s="301"/>
      <c r="F646" s="299" t="s">
        <v>4265</v>
      </c>
      <c r="G646" s="300" t="s">
        <v>3502</v>
      </c>
      <c r="H646" s="299" t="s">
        <v>3503</v>
      </c>
      <c r="I646" s="302">
        <v>350</v>
      </c>
      <c r="J646" s="303" t="s">
        <v>528</v>
      </c>
      <c r="K646" s="326"/>
    </row>
    <row r="647" spans="1:11" ht="12.5" x14ac:dyDescent="0.25">
      <c r="A647" s="295" t="s">
        <v>2514</v>
      </c>
      <c r="B647" s="300">
        <v>71240520</v>
      </c>
      <c r="C647" s="300" t="s">
        <v>3213</v>
      </c>
      <c r="D647" s="301" t="s">
        <v>3209</v>
      </c>
      <c r="E647" s="301"/>
      <c r="F647" s="299" t="s">
        <v>3214</v>
      </c>
      <c r="G647" s="300" t="s">
        <v>2939</v>
      </c>
      <c r="H647" s="299" t="s">
        <v>2940</v>
      </c>
      <c r="I647" s="302">
        <v>400</v>
      </c>
      <c r="J647" s="303" t="s">
        <v>2605</v>
      </c>
      <c r="K647" s="326"/>
    </row>
    <row r="648" spans="1:11" ht="12.5" x14ac:dyDescent="0.25">
      <c r="A648" s="295" t="s">
        <v>2514</v>
      </c>
      <c r="B648" s="300">
        <v>71240521</v>
      </c>
      <c r="C648" s="300" t="s">
        <v>3215</v>
      </c>
      <c r="D648" s="301" t="s">
        <v>3209</v>
      </c>
      <c r="E648" s="301"/>
      <c r="F648" s="299" t="s">
        <v>3216</v>
      </c>
      <c r="G648" s="300" t="s">
        <v>2939</v>
      </c>
      <c r="H648" s="299" t="s">
        <v>2940</v>
      </c>
      <c r="I648" s="302">
        <v>300</v>
      </c>
      <c r="J648" s="303" t="s">
        <v>2605</v>
      </c>
      <c r="K648" s="326"/>
    </row>
    <row r="649" spans="1:11" ht="12.5" x14ac:dyDescent="0.25">
      <c r="A649" s="295" t="s">
        <v>2514</v>
      </c>
      <c r="B649" s="300">
        <v>71240522</v>
      </c>
      <c r="C649" s="300" t="s">
        <v>3217</v>
      </c>
      <c r="D649" s="301" t="s">
        <v>3209</v>
      </c>
      <c r="E649" s="301"/>
      <c r="F649" s="299" t="s">
        <v>3218</v>
      </c>
      <c r="G649" s="300" t="s">
        <v>2939</v>
      </c>
      <c r="H649" s="299" t="s">
        <v>2940</v>
      </c>
      <c r="I649" s="302">
        <v>450</v>
      </c>
      <c r="J649" s="303" t="s">
        <v>2605</v>
      </c>
      <c r="K649" s="326"/>
    </row>
    <row r="650" spans="1:11" ht="12.5" x14ac:dyDescent="0.25">
      <c r="A650" s="295" t="s">
        <v>2514</v>
      </c>
      <c r="B650" s="300">
        <v>71240523</v>
      </c>
      <c r="C650" s="300" t="s">
        <v>3219</v>
      </c>
      <c r="D650" s="301" t="s">
        <v>3209</v>
      </c>
      <c r="E650" s="301"/>
      <c r="F650" s="299" t="s">
        <v>3220</v>
      </c>
      <c r="G650" s="300" t="s">
        <v>2939</v>
      </c>
      <c r="H650" s="299" t="s">
        <v>2940</v>
      </c>
      <c r="I650" s="302">
        <v>100</v>
      </c>
      <c r="J650" s="303" t="s">
        <v>2605</v>
      </c>
      <c r="K650" s="326"/>
    </row>
    <row r="651" spans="1:11" ht="20" x14ac:dyDescent="0.25">
      <c r="A651" s="295" t="s">
        <v>2514</v>
      </c>
      <c r="B651" s="300">
        <v>71240524</v>
      </c>
      <c r="C651" s="300" t="s">
        <v>4266</v>
      </c>
      <c r="D651" s="301" t="s">
        <v>3209</v>
      </c>
      <c r="E651" s="301"/>
      <c r="F651" s="299" t="s">
        <v>4267</v>
      </c>
      <c r="G651" s="300" t="s">
        <v>2560</v>
      </c>
      <c r="H651" s="299" t="s">
        <v>2561</v>
      </c>
      <c r="I651" s="302">
        <v>659.68</v>
      </c>
      <c r="J651" s="303" t="s">
        <v>528</v>
      </c>
      <c r="K651" s="326"/>
    </row>
    <row r="652" spans="1:11" ht="12.5" x14ac:dyDescent="0.25">
      <c r="A652" s="295" t="s">
        <v>2514</v>
      </c>
      <c r="B652" s="300">
        <v>71240525</v>
      </c>
      <c r="C652" s="300" t="s">
        <v>4333</v>
      </c>
      <c r="D652" s="301" t="s">
        <v>3250</v>
      </c>
      <c r="E652" s="301"/>
      <c r="F652" s="299" t="s">
        <v>4334</v>
      </c>
      <c r="G652" s="300" t="s">
        <v>2673</v>
      </c>
      <c r="H652" s="299" t="s">
        <v>2674</v>
      </c>
      <c r="I652" s="302">
        <v>2081.54</v>
      </c>
      <c r="J652" s="303" t="s">
        <v>528</v>
      </c>
      <c r="K652" s="326"/>
    </row>
    <row r="653" spans="1:11" ht="12.5" x14ac:dyDescent="0.25">
      <c r="A653" s="295" t="s">
        <v>2514</v>
      </c>
      <c r="B653" s="300">
        <v>71240526</v>
      </c>
      <c r="C653" s="300" t="s">
        <v>4335</v>
      </c>
      <c r="D653" s="301" t="s">
        <v>3250</v>
      </c>
      <c r="E653" s="301"/>
      <c r="F653" s="299" t="s">
        <v>4336</v>
      </c>
      <c r="G653" s="300" t="s">
        <v>3454</v>
      </c>
      <c r="H653" s="299" t="s">
        <v>3455</v>
      </c>
      <c r="I653" s="302">
        <v>1300</v>
      </c>
      <c r="J653" s="303" t="s">
        <v>528</v>
      </c>
      <c r="K653" s="326"/>
    </row>
    <row r="654" spans="1:11" ht="12.5" x14ac:dyDescent="0.25">
      <c r="A654" s="295" t="s">
        <v>2514</v>
      </c>
      <c r="B654" s="300">
        <v>71240527</v>
      </c>
      <c r="C654" s="300" t="s">
        <v>4337</v>
      </c>
      <c r="D654" s="301" t="s">
        <v>3250</v>
      </c>
      <c r="E654" s="301"/>
      <c r="F654" s="299" t="s">
        <v>4338</v>
      </c>
      <c r="G654" s="300" t="s">
        <v>3065</v>
      </c>
      <c r="H654" s="299" t="s">
        <v>3066</v>
      </c>
      <c r="I654" s="302">
        <v>3426.54</v>
      </c>
      <c r="J654" s="303" t="s">
        <v>528</v>
      </c>
      <c r="K654" s="326"/>
    </row>
    <row r="655" spans="1:11" ht="12.5" x14ac:dyDescent="0.25">
      <c r="A655" s="295" t="s">
        <v>2514</v>
      </c>
      <c r="B655" s="300">
        <v>71240528</v>
      </c>
      <c r="C655" s="300" t="s">
        <v>4339</v>
      </c>
      <c r="D655" s="301" t="s">
        <v>3250</v>
      </c>
      <c r="E655" s="301"/>
      <c r="F655" s="299" t="s">
        <v>4340</v>
      </c>
      <c r="G655" s="300" t="s">
        <v>3486</v>
      </c>
      <c r="H655" s="299" t="s">
        <v>3487</v>
      </c>
      <c r="I655" s="302">
        <v>550</v>
      </c>
      <c r="J655" s="303" t="s">
        <v>528</v>
      </c>
      <c r="K655" s="326"/>
    </row>
    <row r="656" spans="1:11" ht="12.5" x14ac:dyDescent="0.25">
      <c r="A656" s="295" t="s">
        <v>2514</v>
      </c>
      <c r="B656" s="300">
        <v>71240529</v>
      </c>
      <c r="C656" s="300" t="s">
        <v>4032</v>
      </c>
      <c r="D656" s="301" t="s">
        <v>3250</v>
      </c>
      <c r="E656" s="301"/>
      <c r="F656" s="299" t="s">
        <v>4336</v>
      </c>
      <c r="G656" s="300" t="s">
        <v>2517</v>
      </c>
      <c r="H656" s="299" t="s">
        <v>3482</v>
      </c>
      <c r="I656" s="302">
        <v>1520.83</v>
      </c>
      <c r="J656" s="303" t="s">
        <v>528</v>
      </c>
      <c r="K656" s="326"/>
    </row>
    <row r="657" spans="1:11" ht="20" x14ac:dyDescent="0.25">
      <c r="A657" s="295" t="s">
        <v>2514</v>
      </c>
      <c r="B657" s="300">
        <v>71240530</v>
      </c>
      <c r="C657" s="300" t="s">
        <v>2984</v>
      </c>
      <c r="D657" s="301" t="s">
        <v>3250</v>
      </c>
      <c r="E657" s="301"/>
      <c r="F657" s="299" t="s">
        <v>4341</v>
      </c>
      <c r="G657" s="300" t="s">
        <v>2517</v>
      </c>
      <c r="H657" s="299" t="s">
        <v>3482</v>
      </c>
      <c r="I657" s="302">
        <v>3300</v>
      </c>
      <c r="J657" s="303" t="s">
        <v>528</v>
      </c>
      <c r="K657" s="326"/>
    </row>
    <row r="658" spans="1:11" ht="20" x14ac:dyDescent="0.25">
      <c r="A658" s="295" t="s">
        <v>2514</v>
      </c>
      <c r="B658" s="300">
        <v>71240531</v>
      </c>
      <c r="C658" s="300" t="s">
        <v>2689</v>
      </c>
      <c r="D658" s="301" t="s">
        <v>3250</v>
      </c>
      <c r="E658" s="301"/>
      <c r="F658" s="299" t="s">
        <v>4342</v>
      </c>
      <c r="G658" s="300" t="s">
        <v>2517</v>
      </c>
      <c r="H658" s="299" t="s">
        <v>3482</v>
      </c>
      <c r="I658" s="302">
        <v>1000</v>
      </c>
      <c r="J658" s="303" t="s">
        <v>528</v>
      </c>
      <c r="K658" s="326"/>
    </row>
    <row r="659" spans="1:11" ht="20" x14ac:dyDescent="0.25">
      <c r="A659" s="295" t="s">
        <v>2514</v>
      </c>
      <c r="B659" s="300">
        <v>71240532</v>
      </c>
      <c r="C659" s="300" t="s">
        <v>3249</v>
      </c>
      <c r="D659" s="301" t="s">
        <v>3250</v>
      </c>
      <c r="E659" s="301"/>
      <c r="F659" s="299" t="s">
        <v>3251</v>
      </c>
      <c r="G659" s="300" t="s">
        <v>2650</v>
      </c>
      <c r="H659" s="299" t="s">
        <v>2651</v>
      </c>
      <c r="I659" s="302">
        <v>2000</v>
      </c>
      <c r="J659" s="303" t="s">
        <v>2605</v>
      </c>
      <c r="K659" s="326"/>
    </row>
    <row r="660" spans="1:11" ht="12.5" x14ac:dyDescent="0.25">
      <c r="A660" s="295" t="s">
        <v>2514</v>
      </c>
      <c r="B660" s="300">
        <v>71240533</v>
      </c>
      <c r="C660" s="300" t="s">
        <v>3469</v>
      </c>
      <c r="D660" s="301" t="s">
        <v>3250</v>
      </c>
      <c r="E660" s="301"/>
      <c r="F660" s="299" t="s">
        <v>4343</v>
      </c>
      <c r="G660" s="300" t="s">
        <v>3535</v>
      </c>
      <c r="H660" s="299" t="s">
        <v>3536</v>
      </c>
      <c r="I660" s="302">
        <v>1526.54</v>
      </c>
      <c r="J660" s="303" t="s">
        <v>528</v>
      </c>
      <c r="K660" s="326"/>
    </row>
    <row r="661" spans="1:11" ht="12.5" x14ac:dyDescent="0.25">
      <c r="A661" s="295" t="s">
        <v>2514</v>
      </c>
      <c r="B661" s="300">
        <v>71240534</v>
      </c>
      <c r="C661" s="300" t="s">
        <v>3833</v>
      </c>
      <c r="D661" s="301" t="s">
        <v>3250</v>
      </c>
      <c r="E661" s="301"/>
      <c r="F661" s="299" t="s">
        <v>4344</v>
      </c>
      <c r="G661" s="300" t="s">
        <v>3535</v>
      </c>
      <c r="H661" s="299" t="s">
        <v>3536</v>
      </c>
      <c r="I661" s="302">
        <v>1100</v>
      </c>
      <c r="J661" s="303" t="s">
        <v>528</v>
      </c>
      <c r="K661" s="326"/>
    </row>
    <row r="662" spans="1:11" ht="12.5" x14ac:dyDescent="0.25">
      <c r="A662" s="295" t="s">
        <v>2514</v>
      </c>
      <c r="B662" s="300">
        <v>71240535</v>
      </c>
      <c r="C662" s="300" t="s">
        <v>3299</v>
      </c>
      <c r="D662" s="301" t="s">
        <v>3300</v>
      </c>
      <c r="E662" s="301"/>
      <c r="F662" s="299" t="s">
        <v>3301</v>
      </c>
      <c r="G662" s="300" t="s">
        <v>2623</v>
      </c>
      <c r="H662" s="299" t="s">
        <v>2624</v>
      </c>
      <c r="I662" s="302">
        <v>2000</v>
      </c>
      <c r="J662" s="303" t="s">
        <v>2605</v>
      </c>
      <c r="K662" s="326"/>
    </row>
    <row r="663" spans="1:11" ht="12.5" x14ac:dyDescent="0.25">
      <c r="A663" s="295" t="s">
        <v>2514</v>
      </c>
      <c r="B663" s="300">
        <v>71240536</v>
      </c>
      <c r="C663" s="300" t="s">
        <v>4852</v>
      </c>
      <c r="D663" s="301" t="s">
        <v>3300</v>
      </c>
      <c r="E663" s="301"/>
      <c r="F663" s="299" t="s">
        <v>4853</v>
      </c>
      <c r="G663" s="300" t="s">
        <v>4700</v>
      </c>
      <c r="H663" s="299" t="s">
        <v>4701</v>
      </c>
      <c r="I663" s="302">
        <v>1200</v>
      </c>
      <c r="J663" s="303" t="s">
        <v>2897</v>
      </c>
      <c r="K663" s="326"/>
    </row>
    <row r="664" spans="1:11" ht="20" x14ac:dyDescent="0.25">
      <c r="A664" s="295" t="s">
        <v>2514</v>
      </c>
      <c r="B664" s="300">
        <v>71240537</v>
      </c>
      <c r="C664" s="300" t="s">
        <v>4014</v>
      </c>
      <c r="D664" s="301" t="s">
        <v>3080</v>
      </c>
      <c r="E664" s="301"/>
      <c r="F664" s="299" t="s">
        <v>4015</v>
      </c>
      <c r="G664" s="300" t="s">
        <v>2560</v>
      </c>
      <c r="H664" s="299" t="s">
        <v>2561</v>
      </c>
      <c r="I664" s="302">
        <v>263.87</v>
      </c>
      <c r="J664" s="303" t="s">
        <v>528</v>
      </c>
      <c r="K664" s="326"/>
    </row>
    <row r="665" spans="1:11" ht="12.5" x14ac:dyDescent="0.25">
      <c r="A665" s="295" t="s">
        <v>2514</v>
      </c>
      <c r="B665" s="300">
        <v>71240538</v>
      </c>
      <c r="C665" s="300" t="s">
        <v>3142</v>
      </c>
      <c r="D665" s="301" t="s">
        <v>3336</v>
      </c>
      <c r="E665" s="301"/>
      <c r="F665" s="299" t="s">
        <v>3337</v>
      </c>
      <c r="G665" s="300" t="s">
        <v>2687</v>
      </c>
      <c r="H665" s="299" t="s">
        <v>2688</v>
      </c>
      <c r="I665" s="302">
        <v>440</v>
      </c>
      <c r="J665" s="303" t="s">
        <v>2605</v>
      </c>
      <c r="K665" s="326"/>
    </row>
    <row r="666" spans="1:11" ht="12.5" x14ac:dyDescent="0.25">
      <c r="A666" s="295" t="s">
        <v>2514</v>
      </c>
      <c r="B666" s="300">
        <v>71240539</v>
      </c>
      <c r="C666" s="300" t="s">
        <v>4479</v>
      </c>
      <c r="D666" s="301" t="s">
        <v>3336</v>
      </c>
      <c r="E666" s="301"/>
      <c r="F666" s="299" t="s">
        <v>4334</v>
      </c>
      <c r="G666" s="300" t="s">
        <v>3465</v>
      </c>
      <c r="H666" s="299" t="s">
        <v>3466</v>
      </c>
      <c r="I666" s="302">
        <v>1927.85</v>
      </c>
      <c r="J666" s="303" t="s">
        <v>528</v>
      </c>
      <c r="K666" s="326"/>
    </row>
    <row r="667" spans="1:11" ht="12.5" x14ac:dyDescent="0.25">
      <c r="A667" s="295" t="s">
        <v>2514</v>
      </c>
      <c r="B667" s="300">
        <v>71240540</v>
      </c>
      <c r="C667" s="300" t="s">
        <v>4480</v>
      </c>
      <c r="D667" s="301" t="s">
        <v>3336</v>
      </c>
      <c r="E667" s="301"/>
      <c r="F667" s="299" t="s">
        <v>4481</v>
      </c>
      <c r="G667" s="300" t="s">
        <v>3465</v>
      </c>
      <c r="H667" s="299" t="s">
        <v>3466</v>
      </c>
      <c r="I667" s="302">
        <v>2083.85</v>
      </c>
      <c r="J667" s="303" t="s">
        <v>528</v>
      </c>
      <c r="K667" s="326"/>
    </row>
    <row r="668" spans="1:11" ht="12.5" x14ac:dyDescent="0.25">
      <c r="A668" s="295" t="s">
        <v>2514</v>
      </c>
      <c r="B668" s="300">
        <v>71240541</v>
      </c>
      <c r="C668" s="300" t="s">
        <v>3338</v>
      </c>
      <c r="D668" s="301" t="s">
        <v>3336</v>
      </c>
      <c r="E668" s="301"/>
      <c r="F668" s="299" t="s">
        <v>3339</v>
      </c>
      <c r="G668" s="300" t="s">
        <v>2607</v>
      </c>
      <c r="H668" s="299" t="s">
        <v>2608</v>
      </c>
      <c r="I668" s="302">
        <v>578.5</v>
      </c>
      <c r="J668" s="303" t="s">
        <v>2605</v>
      </c>
      <c r="K668" s="326"/>
    </row>
    <row r="669" spans="1:11" ht="20" x14ac:dyDescent="0.25">
      <c r="A669" s="295" t="s">
        <v>2514</v>
      </c>
      <c r="B669" s="300">
        <v>71240542</v>
      </c>
      <c r="C669" s="300" t="s">
        <v>3357</v>
      </c>
      <c r="D669" s="301" t="s">
        <v>3358</v>
      </c>
      <c r="E669" s="301"/>
      <c r="F669" s="299" t="s">
        <v>3359</v>
      </c>
      <c r="G669" s="300" t="s">
        <v>2617</v>
      </c>
      <c r="H669" s="299" t="s">
        <v>2618</v>
      </c>
      <c r="I669" s="302">
        <v>2100</v>
      </c>
      <c r="J669" s="303" t="s">
        <v>2605</v>
      </c>
      <c r="K669" s="326"/>
    </row>
    <row r="670" spans="1:11" ht="20" x14ac:dyDescent="0.25">
      <c r="A670" s="295" t="s">
        <v>2514</v>
      </c>
      <c r="B670" s="300">
        <v>71240543</v>
      </c>
      <c r="C670" s="300" t="s">
        <v>2675</v>
      </c>
      <c r="D670" s="301" t="s">
        <v>3358</v>
      </c>
      <c r="E670" s="301"/>
      <c r="F670" s="299" t="s">
        <v>3360</v>
      </c>
      <c r="G670" s="300" t="s">
        <v>2653</v>
      </c>
      <c r="H670" s="299" t="s">
        <v>2654</v>
      </c>
      <c r="I670" s="302">
        <v>760.5</v>
      </c>
      <c r="J670" s="303" t="s">
        <v>2605</v>
      </c>
      <c r="K670" s="326"/>
    </row>
    <row r="671" spans="1:11" ht="20" x14ac:dyDescent="0.25">
      <c r="A671" s="295" t="s">
        <v>2514</v>
      </c>
      <c r="B671" s="300">
        <v>71240544</v>
      </c>
      <c r="C671" s="300" t="s">
        <v>3320</v>
      </c>
      <c r="D671" s="301" t="s">
        <v>3358</v>
      </c>
      <c r="E671" s="301"/>
      <c r="F671" s="299" t="s">
        <v>3360</v>
      </c>
      <c r="G671" s="300" t="s">
        <v>2657</v>
      </c>
      <c r="H671" s="299" t="s">
        <v>2658</v>
      </c>
      <c r="I671" s="302">
        <v>936</v>
      </c>
      <c r="J671" s="303" t="s">
        <v>2605</v>
      </c>
      <c r="K671" s="326"/>
    </row>
    <row r="672" spans="1:11" ht="12.5" x14ac:dyDescent="0.25">
      <c r="A672" s="295" t="s">
        <v>2514</v>
      </c>
      <c r="B672" s="300">
        <v>71240545</v>
      </c>
      <c r="C672" s="300" t="s">
        <v>2675</v>
      </c>
      <c r="D672" s="301" t="s">
        <v>3358</v>
      </c>
      <c r="E672" s="301"/>
      <c r="F672" s="299" t="s">
        <v>3361</v>
      </c>
      <c r="G672" s="300" t="s">
        <v>2660</v>
      </c>
      <c r="H672" s="299" t="s">
        <v>2661</v>
      </c>
      <c r="I672" s="302">
        <v>1526.54</v>
      </c>
      <c r="J672" s="303" t="s">
        <v>2605</v>
      </c>
      <c r="K672" s="326"/>
    </row>
    <row r="673" spans="1:11" ht="12.5" x14ac:dyDescent="0.25">
      <c r="A673" s="295" t="s">
        <v>2514</v>
      </c>
      <c r="B673" s="300">
        <v>71240546</v>
      </c>
      <c r="C673" s="300" t="s">
        <v>4625</v>
      </c>
      <c r="D673" s="301" t="s">
        <v>2715</v>
      </c>
      <c r="E673" s="301"/>
      <c r="F673" s="299" t="s">
        <v>4626</v>
      </c>
      <c r="G673" s="300" t="s">
        <v>4610</v>
      </c>
      <c r="H673" s="299" t="s">
        <v>4611</v>
      </c>
      <c r="I673" s="302">
        <v>420</v>
      </c>
      <c r="J673" s="303" t="s">
        <v>2897</v>
      </c>
      <c r="K673" s="326"/>
    </row>
    <row r="674" spans="1:11" ht="20" x14ac:dyDescent="0.25">
      <c r="A674" s="295" t="s">
        <v>2514</v>
      </c>
      <c r="B674" s="300">
        <v>71240547</v>
      </c>
      <c r="C674" s="300" t="s">
        <v>2714</v>
      </c>
      <c r="D674" s="301" t="s">
        <v>2715</v>
      </c>
      <c r="E674" s="301"/>
      <c r="F674" s="299" t="s">
        <v>2716</v>
      </c>
      <c r="G674" s="300" t="s">
        <v>2683</v>
      </c>
      <c r="H674" s="299" t="s">
        <v>2684</v>
      </c>
      <c r="I674" s="302">
        <v>1918.46</v>
      </c>
      <c r="J674" s="303" t="s">
        <v>2605</v>
      </c>
      <c r="K674" s="326"/>
    </row>
    <row r="675" spans="1:11" ht="12.5" x14ac:dyDescent="0.25">
      <c r="A675" s="295" t="s">
        <v>2514</v>
      </c>
      <c r="B675" s="300">
        <v>71240548</v>
      </c>
      <c r="C675" s="300" t="s">
        <v>4627</v>
      </c>
      <c r="D675" s="301" t="s">
        <v>2715</v>
      </c>
      <c r="E675" s="301"/>
      <c r="F675" s="299" t="s">
        <v>4628</v>
      </c>
      <c r="G675" s="300" t="s">
        <v>3188</v>
      </c>
      <c r="H675" s="299" t="s">
        <v>3189</v>
      </c>
      <c r="I675" s="302">
        <v>210.72</v>
      </c>
      <c r="J675" s="303" t="s">
        <v>2897</v>
      </c>
      <c r="K675" s="326"/>
    </row>
    <row r="676" spans="1:11" ht="20" x14ac:dyDescent="0.25">
      <c r="A676" s="295" t="s">
        <v>2514</v>
      </c>
      <c r="B676" s="300">
        <v>71240549</v>
      </c>
      <c r="C676" s="300" t="s">
        <v>2717</v>
      </c>
      <c r="D676" s="301" t="s">
        <v>2715</v>
      </c>
      <c r="E676" s="301"/>
      <c r="F676" s="299" t="s">
        <v>2718</v>
      </c>
      <c r="G676" s="300" t="s">
        <v>2617</v>
      </c>
      <c r="H676" s="299" t="s">
        <v>2618</v>
      </c>
      <c r="I676" s="302">
        <v>2122</v>
      </c>
      <c r="J676" s="303" t="s">
        <v>2605</v>
      </c>
      <c r="K676" s="326"/>
    </row>
    <row r="677" spans="1:11" ht="12.5" x14ac:dyDescent="0.25">
      <c r="A677" s="295" t="s">
        <v>2514</v>
      </c>
      <c r="B677" s="300">
        <v>71240550</v>
      </c>
      <c r="C677" s="300" t="s">
        <v>3565</v>
      </c>
      <c r="D677" s="301" t="s">
        <v>2715</v>
      </c>
      <c r="E677" s="301"/>
      <c r="F677" s="299" t="s">
        <v>3566</v>
      </c>
      <c r="G677" s="300" t="s">
        <v>2560</v>
      </c>
      <c r="H677" s="299" t="s">
        <v>2561</v>
      </c>
      <c r="I677" s="302">
        <v>952.34</v>
      </c>
      <c r="J677" s="303" t="s">
        <v>528</v>
      </c>
      <c r="K677" s="326"/>
    </row>
    <row r="678" spans="1:11" ht="12.5" x14ac:dyDescent="0.25">
      <c r="A678" s="295" t="s">
        <v>5578</v>
      </c>
      <c r="B678" s="304">
        <v>71240550</v>
      </c>
      <c r="C678" s="304" t="s">
        <v>3565</v>
      </c>
      <c r="D678" s="307" t="s">
        <v>2715</v>
      </c>
      <c r="E678" s="307"/>
      <c r="F678" s="295" t="s">
        <v>3566</v>
      </c>
      <c r="G678" s="295" t="s">
        <v>2560</v>
      </c>
      <c r="H678" s="295" t="s">
        <v>2561</v>
      </c>
      <c r="I678" s="297">
        <v>245.3</v>
      </c>
      <c r="J678" s="298">
        <v>10</v>
      </c>
      <c r="K678" s="326"/>
    </row>
    <row r="679" spans="1:11" ht="12.5" x14ac:dyDescent="0.25">
      <c r="A679" s="295" t="s">
        <v>2514</v>
      </c>
      <c r="B679" s="300">
        <v>71240550</v>
      </c>
      <c r="C679" s="300" t="s">
        <v>3565</v>
      </c>
      <c r="D679" s="301" t="s">
        <v>2715</v>
      </c>
      <c r="E679" s="301"/>
      <c r="F679" s="299" t="s">
        <v>3566</v>
      </c>
      <c r="G679" s="300" t="s">
        <v>2560</v>
      </c>
      <c r="H679" s="299" t="s">
        <v>2561</v>
      </c>
      <c r="I679" s="302">
        <v>1323.51</v>
      </c>
      <c r="J679" s="303">
        <v>2</v>
      </c>
      <c r="K679" s="331"/>
    </row>
    <row r="680" spans="1:11" ht="12.5" x14ac:dyDescent="0.25">
      <c r="A680" s="295" t="s">
        <v>2514</v>
      </c>
      <c r="B680" s="300">
        <v>71240551</v>
      </c>
      <c r="C680" s="300" t="s">
        <v>3614</v>
      </c>
      <c r="D680" s="301" t="s">
        <v>2750</v>
      </c>
      <c r="E680" s="301"/>
      <c r="F680" s="299" t="s">
        <v>3615</v>
      </c>
      <c r="G680" s="300" t="s">
        <v>3307</v>
      </c>
      <c r="H680" s="299" t="s">
        <v>3308</v>
      </c>
      <c r="I680" s="302">
        <v>1860</v>
      </c>
      <c r="J680" s="303" t="s">
        <v>528</v>
      </c>
      <c r="K680" s="326"/>
    </row>
    <row r="681" spans="1:11" ht="12.5" x14ac:dyDescent="0.25">
      <c r="A681" s="295" t="s">
        <v>2514</v>
      </c>
      <c r="B681" s="300">
        <v>71240552</v>
      </c>
      <c r="C681" s="300" t="s">
        <v>4629</v>
      </c>
      <c r="D681" s="301" t="s">
        <v>2715</v>
      </c>
      <c r="E681" s="301"/>
      <c r="F681" s="299" t="s">
        <v>4630</v>
      </c>
      <c r="G681" s="300" t="s">
        <v>4631</v>
      </c>
      <c r="H681" s="299" t="s">
        <v>4632</v>
      </c>
      <c r="I681" s="302">
        <v>44</v>
      </c>
      <c r="J681" s="303" t="s">
        <v>2897</v>
      </c>
      <c r="K681" s="326"/>
    </row>
    <row r="682" spans="1:11" ht="12.5" x14ac:dyDescent="0.25">
      <c r="A682" s="295" t="s">
        <v>2514</v>
      </c>
      <c r="B682" s="300">
        <v>71240553</v>
      </c>
      <c r="C682" s="300" t="s">
        <v>2678</v>
      </c>
      <c r="D682" s="301" t="s">
        <v>2750</v>
      </c>
      <c r="E682" s="301"/>
      <c r="F682" s="299" t="s">
        <v>4635</v>
      </c>
      <c r="G682" s="300" t="s">
        <v>4636</v>
      </c>
      <c r="H682" s="299" t="s">
        <v>4637</v>
      </c>
      <c r="I682" s="302">
        <v>468</v>
      </c>
      <c r="J682" s="303" t="s">
        <v>2897</v>
      </c>
      <c r="K682" s="326"/>
    </row>
    <row r="683" spans="1:11" ht="12.5" x14ac:dyDescent="0.25">
      <c r="A683" s="295" t="s">
        <v>2514</v>
      </c>
      <c r="B683" s="300">
        <v>71240554</v>
      </c>
      <c r="C683" s="300" t="s">
        <v>3616</v>
      </c>
      <c r="D683" s="301" t="s">
        <v>2750</v>
      </c>
      <c r="E683" s="301"/>
      <c r="F683" s="299" t="s">
        <v>3617</v>
      </c>
      <c r="G683" s="300" t="s">
        <v>2989</v>
      </c>
      <c r="H683" s="299" t="s">
        <v>2990</v>
      </c>
      <c r="I683" s="302">
        <v>2526.3000000000002</v>
      </c>
      <c r="J683" s="303" t="s">
        <v>528</v>
      </c>
      <c r="K683" s="326"/>
    </row>
    <row r="684" spans="1:11" ht="12.5" x14ac:dyDescent="0.25">
      <c r="A684" s="295" t="s">
        <v>2514</v>
      </c>
      <c r="B684" s="300">
        <v>71240555</v>
      </c>
      <c r="C684" s="300" t="s">
        <v>4638</v>
      </c>
      <c r="D684" s="301" t="s">
        <v>2750</v>
      </c>
      <c r="E684" s="301"/>
      <c r="F684" s="299" t="s">
        <v>4639</v>
      </c>
      <c r="G684" s="300" t="s">
        <v>2989</v>
      </c>
      <c r="H684" s="299" t="s">
        <v>2990</v>
      </c>
      <c r="I684" s="302">
        <v>154.30000000000001</v>
      </c>
      <c r="J684" s="303" t="s">
        <v>2897</v>
      </c>
      <c r="K684" s="326"/>
    </row>
    <row r="685" spans="1:11" ht="12.5" x14ac:dyDescent="0.25">
      <c r="A685" s="295" t="s">
        <v>2514</v>
      </c>
      <c r="B685" s="300">
        <v>71240556</v>
      </c>
      <c r="C685" s="300" t="s">
        <v>3590</v>
      </c>
      <c r="D685" s="301" t="s">
        <v>2750</v>
      </c>
      <c r="E685" s="301"/>
      <c r="F685" s="299" t="s">
        <v>3618</v>
      </c>
      <c r="G685" s="300" t="s">
        <v>3619</v>
      </c>
      <c r="H685" s="299" t="s">
        <v>3620</v>
      </c>
      <c r="I685" s="302">
        <v>500</v>
      </c>
      <c r="J685" s="303" t="s">
        <v>528</v>
      </c>
      <c r="K685" s="326"/>
    </row>
    <row r="686" spans="1:11" ht="12.5" x14ac:dyDescent="0.25">
      <c r="A686" s="295" t="s">
        <v>2514</v>
      </c>
      <c r="B686" s="300">
        <v>71240557</v>
      </c>
      <c r="C686" s="300" t="s">
        <v>3621</v>
      </c>
      <c r="D686" s="301" t="s">
        <v>2750</v>
      </c>
      <c r="E686" s="301"/>
      <c r="F686" s="299" t="s">
        <v>3618</v>
      </c>
      <c r="G686" s="300" t="s">
        <v>3619</v>
      </c>
      <c r="H686" s="299" t="s">
        <v>3620</v>
      </c>
      <c r="I686" s="302">
        <v>1040</v>
      </c>
      <c r="J686" s="303" t="s">
        <v>528</v>
      </c>
      <c r="K686" s="326"/>
    </row>
    <row r="687" spans="1:11" ht="12.5" x14ac:dyDescent="0.25">
      <c r="A687" s="295" t="s">
        <v>5577</v>
      </c>
      <c r="B687" s="304">
        <v>71240558</v>
      </c>
      <c r="C687" s="304" t="s">
        <v>4975</v>
      </c>
      <c r="D687" s="307" t="s">
        <v>2750</v>
      </c>
      <c r="E687" s="307"/>
      <c r="F687" s="295" t="s">
        <v>3618</v>
      </c>
      <c r="G687" s="295" t="s">
        <v>3619</v>
      </c>
      <c r="H687" s="295" t="s">
        <v>3620</v>
      </c>
      <c r="I687" s="297">
        <v>140</v>
      </c>
      <c r="J687" s="298">
        <v>10</v>
      </c>
      <c r="K687" s="326"/>
    </row>
    <row r="688" spans="1:11" ht="20" x14ac:dyDescent="0.25">
      <c r="A688" s="295" t="s">
        <v>2514</v>
      </c>
      <c r="B688" s="300">
        <v>71240559</v>
      </c>
      <c r="C688" s="300" t="s">
        <v>2749</v>
      </c>
      <c r="D688" s="301" t="s">
        <v>2750</v>
      </c>
      <c r="E688" s="301"/>
      <c r="F688" s="299" t="s">
        <v>2751</v>
      </c>
      <c r="G688" s="300" t="s">
        <v>2683</v>
      </c>
      <c r="H688" s="299" t="s">
        <v>2684</v>
      </c>
      <c r="I688" s="302">
        <v>3400</v>
      </c>
      <c r="J688" s="303" t="s">
        <v>2605</v>
      </c>
      <c r="K688" s="326"/>
    </row>
    <row r="689" spans="1:11" ht="12.5" x14ac:dyDescent="0.25">
      <c r="A689" s="295" t="s">
        <v>2514</v>
      </c>
      <c r="B689" s="300">
        <v>71240560</v>
      </c>
      <c r="C689" s="300" t="s">
        <v>2806</v>
      </c>
      <c r="D689" s="301" t="s">
        <v>2563</v>
      </c>
      <c r="E689" s="301"/>
      <c r="F689" s="299" t="s">
        <v>2807</v>
      </c>
      <c r="G689" s="300" t="s">
        <v>2735</v>
      </c>
      <c r="H689" s="299" t="s">
        <v>2736</v>
      </c>
      <c r="I689" s="302">
        <v>370.9</v>
      </c>
      <c r="J689" s="303" t="s">
        <v>2605</v>
      </c>
      <c r="K689" s="326"/>
    </row>
    <row r="690" spans="1:11" ht="12.5" x14ac:dyDescent="0.25">
      <c r="A690" s="295" t="s">
        <v>2514</v>
      </c>
      <c r="B690" s="300">
        <v>71240561</v>
      </c>
      <c r="C690" s="300" t="s">
        <v>2808</v>
      </c>
      <c r="D690" s="301" t="s">
        <v>2563</v>
      </c>
      <c r="E690" s="301"/>
      <c r="F690" s="299" t="s">
        <v>2809</v>
      </c>
      <c r="G690" s="300" t="s">
        <v>2735</v>
      </c>
      <c r="H690" s="299" t="s">
        <v>2736</v>
      </c>
      <c r="I690" s="302">
        <v>210</v>
      </c>
      <c r="J690" s="303" t="s">
        <v>2605</v>
      </c>
      <c r="K690" s="326"/>
    </row>
    <row r="691" spans="1:11" ht="20" x14ac:dyDescent="0.25">
      <c r="A691" s="295" t="s">
        <v>2514</v>
      </c>
      <c r="B691" s="300">
        <v>71240562</v>
      </c>
      <c r="C691" s="300" t="s">
        <v>2810</v>
      </c>
      <c r="D691" s="301" t="s">
        <v>2563</v>
      </c>
      <c r="E691" s="301"/>
      <c r="F691" s="299" t="s">
        <v>2811</v>
      </c>
      <c r="G691" s="300" t="s">
        <v>2735</v>
      </c>
      <c r="H691" s="299" t="s">
        <v>2736</v>
      </c>
      <c r="I691" s="302">
        <v>1850.25</v>
      </c>
      <c r="J691" s="303" t="s">
        <v>2605</v>
      </c>
      <c r="K691" s="326"/>
    </row>
    <row r="692" spans="1:11" ht="20" x14ac:dyDescent="0.25">
      <c r="A692" s="295" t="s">
        <v>2514</v>
      </c>
      <c r="B692" s="300">
        <v>71240563</v>
      </c>
      <c r="C692" s="300" t="s">
        <v>2954</v>
      </c>
      <c r="D692" s="301" t="s">
        <v>2955</v>
      </c>
      <c r="E692" s="301"/>
      <c r="F692" s="299" t="s">
        <v>2956</v>
      </c>
      <c r="G692" s="300" t="s">
        <v>2617</v>
      </c>
      <c r="H692" s="299" t="s">
        <v>2618</v>
      </c>
      <c r="I692" s="302">
        <v>2100</v>
      </c>
      <c r="J692" s="303" t="s">
        <v>2605</v>
      </c>
      <c r="K692" s="326"/>
    </row>
    <row r="693" spans="1:11" ht="20" x14ac:dyDescent="0.25">
      <c r="A693" s="295" t="s">
        <v>2514</v>
      </c>
      <c r="B693" s="300">
        <v>71240564</v>
      </c>
      <c r="C693" s="300" t="s">
        <v>2957</v>
      </c>
      <c r="D693" s="301" t="s">
        <v>2955</v>
      </c>
      <c r="E693" s="301"/>
      <c r="F693" s="299" t="s">
        <v>2958</v>
      </c>
      <c r="G693" s="300" t="s">
        <v>2683</v>
      </c>
      <c r="H693" s="299" t="s">
        <v>2684</v>
      </c>
      <c r="I693" s="302">
        <v>875.4</v>
      </c>
      <c r="J693" s="303" t="s">
        <v>2605</v>
      </c>
      <c r="K693" s="326"/>
    </row>
    <row r="694" spans="1:11" ht="12.5" x14ac:dyDescent="0.25">
      <c r="A694" s="295" t="s">
        <v>2514</v>
      </c>
      <c r="B694" s="300">
        <v>71240565</v>
      </c>
      <c r="C694" s="300" t="s">
        <v>2726</v>
      </c>
      <c r="D694" s="301" t="s">
        <v>2955</v>
      </c>
      <c r="E694" s="301"/>
      <c r="F694" s="299" t="s">
        <v>2959</v>
      </c>
      <c r="G694" s="300" t="s">
        <v>2960</v>
      </c>
      <c r="H694" s="299" t="s">
        <v>2961</v>
      </c>
      <c r="I694" s="302">
        <v>1400</v>
      </c>
      <c r="J694" s="303" t="s">
        <v>2605</v>
      </c>
      <c r="K694" s="326"/>
    </row>
    <row r="695" spans="1:11" ht="12.5" x14ac:dyDescent="0.25">
      <c r="A695" s="295" t="s">
        <v>2514</v>
      </c>
      <c r="B695" s="300">
        <v>71240566</v>
      </c>
      <c r="C695" s="300" t="s">
        <v>4152</v>
      </c>
      <c r="D695" s="301" t="s">
        <v>3159</v>
      </c>
      <c r="E695" s="301"/>
      <c r="F695" s="299" t="s">
        <v>4153</v>
      </c>
      <c r="G695" s="300" t="s">
        <v>3458</v>
      </c>
      <c r="H695" s="299" t="s">
        <v>3459</v>
      </c>
      <c r="I695" s="302">
        <v>99</v>
      </c>
      <c r="J695" s="303" t="s">
        <v>528</v>
      </c>
      <c r="K695" s="326"/>
    </row>
    <row r="696" spans="1:11" ht="20" x14ac:dyDescent="0.25">
      <c r="A696" s="295" t="s">
        <v>2514</v>
      </c>
      <c r="B696" s="300">
        <v>71240567</v>
      </c>
      <c r="C696" s="300" t="s">
        <v>4091</v>
      </c>
      <c r="D696" s="301" t="s">
        <v>4092</v>
      </c>
      <c r="E696" s="301"/>
      <c r="F696" s="299" t="s">
        <v>4093</v>
      </c>
      <c r="G696" s="300" t="s">
        <v>2517</v>
      </c>
      <c r="H696" s="299" t="s">
        <v>4094</v>
      </c>
      <c r="I696" s="302">
        <v>4385</v>
      </c>
      <c r="J696" s="303" t="s">
        <v>528</v>
      </c>
      <c r="K696" s="326"/>
    </row>
    <row r="697" spans="1:11" ht="20" x14ac:dyDescent="0.25">
      <c r="A697" s="295" t="s">
        <v>2514</v>
      </c>
      <c r="B697" s="300">
        <v>71240567</v>
      </c>
      <c r="C697" s="300" t="s">
        <v>4091</v>
      </c>
      <c r="D697" s="301" t="s">
        <v>4092</v>
      </c>
      <c r="E697" s="301"/>
      <c r="F697" s="299" t="s">
        <v>4093</v>
      </c>
      <c r="G697" s="300" t="s">
        <v>2517</v>
      </c>
      <c r="H697" s="299" t="s">
        <v>4094</v>
      </c>
      <c r="I697" s="302">
        <v>1380</v>
      </c>
      <c r="J697" s="303">
        <v>2</v>
      </c>
      <c r="K697" s="331"/>
    </row>
    <row r="698" spans="1:11" ht="20" x14ac:dyDescent="0.25">
      <c r="A698" s="295" t="s">
        <v>2514</v>
      </c>
      <c r="B698" s="300">
        <v>71240568</v>
      </c>
      <c r="C698" s="300" t="s">
        <v>3044</v>
      </c>
      <c r="D698" s="301" t="s">
        <v>4092</v>
      </c>
      <c r="E698" s="301"/>
      <c r="F698" s="299" t="s">
        <v>4095</v>
      </c>
      <c r="G698" s="300" t="s">
        <v>2517</v>
      </c>
      <c r="H698" s="299" t="s">
        <v>4096</v>
      </c>
      <c r="I698" s="302">
        <v>1379.94</v>
      </c>
      <c r="J698" s="303" t="s">
        <v>528</v>
      </c>
      <c r="K698" s="326"/>
    </row>
    <row r="699" spans="1:11" ht="20" x14ac:dyDescent="0.25">
      <c r="A699" s="295" t="s">
        <v>5578</v>
      </c>
      <c r="B699" s="304">
        <v>71240568</v>
      </c>
      <c r="C699" s="304" t="s">
        <v>3044</v>
      </c>
      <c r="D699" s="307" t="s">
        <v>4092</v>
      </c>
      <c r="E699" s="307"/>
      <c r="F699" s="295" t="s">
        <v>4095</v>
      </c>
      <c r="G699" s="295" t="s">
        <v>2517</v>
      </c>
      <c r="H699" s="295" t="s">
        <v>4096</v>
      </c>
      <c r="I699" s="297">
        <v>827.97</v>
      </c>
      <c r="J699" s="298">
        <v>10</v>
      </c>
      <c r="K699" s="326"/>
    </row>
    <row r="700" spans="1:11" ht="20" x14ac:dyDescent="0.25">
      <c r="A700" s="295" t="s">
        <v>2514</v>
      </c>
      <c r="B700" s="300">
        <v>71240568</v>
      </c>
      <c r="C700" s="300" t="s">
        <v>3044</v>
      </c>
      <c r="D700" s="301" t="s">
        <v>4092</v>
      </c>
      <c r="E700" s="301"/>
      <c r="F700" s="299" t="s">
        <v>4095</v>
      </c>
      <c r="G700" s="300" t="s">
        <v>2517</v>
      </c>
      <c r="H700" s="299" t="s">
        <v>4096</v>
      </c>
      <c r="I700" s="302">
        <v>2759.89</v>
      </c>
      <c r="J700" s="303">
        <v>2</v>
      </c>
      <c r="K700" s="331"/>
    </row>
    <row r="701" spans="1:11" ht="20" x14ac:dyDescent="0.25">
      <c r="A701" s="295" t="s">
        <v>2514</v>
      </c>
      <c r="B701" s="300">
        <v>71240569</v>
      </c>
      <c r="C701" s="300" t="s">
        <v>3158</v>
      </c>
      <c r="D701" s="301" t="s">
        <v>3159</v>
      </c>
      <c r="E701" s="301"/>
      <c r="F701" s="299" t="s">
        <v>3160</v>
      </c>
      <c r="G701" s="300" t="s">
        <v>2755</v>
      </c>
      <c r="H701" s="299" t="s">
        <v>2756</v>
      </c>
      <c r="I701" s="302">
        <v>3707.5</v>
      </c>
      <c r="J701" s="303" t="s">
        <v>2605</v>
      </c>
      <c r="K701" s="326"/>
    </row>
    <row r="702" spans="1:11" ht="20" x14ac:dyDescent="0.25">
      <c r="A702" s="295" t="s">
        <v>2514</v>
      </c>
      <c r="B702" s="300">
        <v>71240570</v>
      </c>
      <c r="C702" s="300" t="s">
        <v>3161</v>
      </c>
      <c r="D702" s="301" t="s">
        <v>3159</v>
      </c>
      <c r="E702" s="301"/>
      <c r="F702" s="299" t="s">
        <v>3162</v>
      </c>
      <c r="G702" s="300" t="s">
        <v>2683</v>
      </c>
      <c r="H702" s="299" t="s">
        <v>2684</v>
      </c>
      <c r="I702" s="302">
        <v>2214.84</v>
      </c>
      <c r="J702" s="303" t="s">
        <v>2605</v>
      </c>
      <c r="K702" s="326"/>
    </row>
    <row r="703" spans="1:11" ht="20" x14ac:dyDescent="0.25">
      <c r="A703" s="295" t="s">
        <v>2514</v>
      </c>
      <c r="B703" s="300">
        <v>71240571</v>
      </c>
      <c r="C703" s="300" t="s">
        <v>2803</v>
      </c>
      <c r="D703" s="301" t="s">
        <v>3159</v>
      </c>
      <c r="E703" s="301"/>
      <c r="F703" s="299" t="s">
        <v>3163</v>
      </c>
      <c r="G703" s="300" t="s">
        <v>2799</v>
      </c>
      <c r="H703" s="299" t="s">
        <v>2800</v>
      </c>
      <c r="I703" s="302">
        <v>1100</v>
      </c>
      <c r="J703" s="303" t="s">
        <v>2605</v>
      </c>
      <c r="K703" s="326"/>
    </row>
    <row r="704" spans="1:11" ht="20" x14ac:dyDescent="0.25">
      <c r="A704" s="295" t="s">
        <v>2514</v>
      </c>
      <c r="B704" s="300">
        <v>71240572</v>
      </c>
      <c r="C704" s="300" t="s">
        <v>3164</v>
      </c>
      <c r="D704" s="301" t="s">
        <v>3159</v>
      </c>
      <c r="E704" s="301"/>
      <c r="F704" s="299" t="s">
        <v>3165</v>
      </c>
      <c r="G704" s="300" t="s">
        <v>2617</v>
      </c>
      <c r="H704" s="299" t="s">
        <v>2618</v>
      </c>
      <c r="I704" s="302">
        <v>2100</v>
      </c>
      <c r="J704" s="303" t="s">
        <v>2605</v>
      </c>
      <c r="K704" s="326"/>
    </row>
    <row r="705" spans="1:11" ht="20" x14ac:dyDescent="0.25">
      <c r="A705" s="295" t="s">
        <v>2514</v>
      </c>
      <c r="B705" s="300">
        <v>71240573</v>
      </c>
      <c r="C705" s="300" t="s">
        <v>3166</v>
      </c>
      <c r="D705" s="301" t="s">
        <v>3159</v>
      </c>
      <c r="E705" s="301"/>
      <c r="F705" s="299" t="s">
        <v>3167</v>
      </c>
      <c r="G705" s="300" t="s">
        <v>3168</v>
      </c>
      <c r="H705" s="299" t="s">
        <v>3169</v>
      </c>
      <c r="I705" s="302">
        <v>160.99</v>
      </c>
      <c r="J705" s="303" t="s">
        <v>2605</v>
      </c>
      <c r="K705" s="326"/>
    </row>
    <row r="706" spans="1:11" ht="12.5" x14ac:dyDescent="0.25">
      <c r="A706" s="295" t="s">
        <v>2514</v>
      </c>
      <c r="B706" s="300">
        <v>71240574</v>
      </c>
      <c r="C706" s="300" t="s">
        <v>4749</v>
      </c>
      <c r="D706" s="301" t="s">
        <v>3184</v>
      </c>
      <c r="E706" s="301"/>
      <c r="F706" s="299" t="s">
        <v>4750</v>
      </c>
      <c r="G706" s="300" t="s">
        <v>4751</v>
      </c>
      <c r="H706" s="299" t="s">
        <v>4752</v>
      </c>
      <c r="I706" s="302">
        <v>97.2</v>
      </c>
      <c r="J706" s="303" t="s">
        <v>2897</v>
      </c>
      <c r="K706" s="326"/>
    </row>
    <row r="707" spans="1:11" ht="12.5" x14ac:dyDescent="0.25">
      <c r="A707" s="295" t="s">
        <v>2514</v>
      </c>
      <c r="B707" s="300">
        <v>71240575</v>
      </c>
      <c r="C707" s="300" t="s">
        <v>4753</v>
      </c>
      <c r="D707" s="301" t="s">
        <v>3184</v>
      </c>
      <c r="E707" s="301"/>
      <c r="F707" s="299" t="s">
        <v>4754</v>
      </c>
      <c r="G707" s="300" t="s">
        <v>3375</v>
      </c>
      <c r="H707" s="299" t="s">
        <v>3376</v>
      </c>
      <c r="I707" s="302">
        <v>152.5</v>
      </c>
      <c r="J707" s="303" t="s">
        <v>2897</v>
      </c>
      <c r="K707" s="326"/>
    </row>
    <row r="708" spans="1:11" ht="12.5" x14ac:dyDescent="0.25">
      <c r="A708" s="295" t="s">
        <v>2514</v>
      </c>
      <c r="B708" s="300">
        <v>71240576</v>
      </c>
      <c r="C708" s="300" t="s">
        <v>2830</v>
      </c>
      <c r="D708" s="301" t="s">
        <v>3195</v>
      </c>
      <c r="E708" s="301"/>
      <c r="F708" s="299" t="s">
        <v>4235</v>
      </c>
      <c r="G708" s="300" t="s">
        <v>2517</v>
      </c>
      <c r="H708" s="299" t="s">
        <v>4236</v>
      </c>
      <c r="I708" s="302">
        <v>1080</v>
      </c>
      <c r="J708" s="303" t="s">
        <v>528</v>
      </c>
      <c r="K708" s="326"/>
    </row>
    <row r="709" spans="1:11" ht="12.5" x14ac:dyDescent="0.25">
      <c r="A709" s="295" t="s">
        <v>5582</v>
      </c>
      <c r="B709" s="304">
        <v>71240576</v>
      </c>
      <c r="C709" s="304" t="s">
        <v>2830</v>
      </c>
      <c r="D709" s="307" t="s">
        <v>3195</v>
      </c>
      <c r="E709" s="307"/>
      <c r="F709" s="295" t="s">
        <v>4235</v>
      </c>
      <c r="G709" s="295" t="s">
        <v>2517</v>
      </c>
      <c r="H709" s="295" t="s">
        <v>4236</v>
      </c>
      <c r="I709" s="297">
        <v>1080</v>
      </c>
      <c r="J709" s="298">
        <v>10</v>
      </c>
      <c r="K709" s="326"/>
    </row>
    <row r="710" spans="1:11" ht="12.5" x14ac:dyDescent="0.25">
      <c r="A710" s="295" t="s">
        <v>2514</v>
      </c>
      <c r="B710" s="300">
        <v>71240577</v>
      </c>
      <c r="C710" s="300" t="s">
        <v>3194</v>
      </c>
      <c r="D710" s="301" t="s">
        <v>3195</v>
      </c>
      <c r="E710" s="301"/>
      <c r="F710" s="299" t="s">
        <v>3196</v>
      </c>
      <c r="G710" s="300" t="s">
        <v>3077</v>
      </c>
      <c r="H710" s="299" t="s">
        <v>3078</v>
      </c>
      <c r="I710" s="302">
        <v>1400</v>
      </c>
      <c r="J710" s="303" t="s">
        <v>2605</v>
      </c>
      <c r="K710" s="326"/>
    </row>
    <row r="711" spans="1:11" ht="12.5" x14ac:dyDescent="0.25">
      <c r="A711" s="295" t="s">
        <v>2514</v>
      </c>
      <c r="B711" s="300">
        <v>71240578</v>
      </c>
      <c r="C711" s="300" t="s">
        <v>4362</v>
      </c>
      <c r="D711" s="301" t="s">
        <v>3266</v>
      </c>
      <c r="E711" s="301"/>
      <c r="F711" s="299" t="s">
        <v>4363</v>
      </c>
      <c r="G711" s="300" t="s">
        <v>2853</v>
      </c>
      <c r="H711" s="299" t="s">
        <v>2854</v>
      </c>
      <c r="I711" s="302">
        <v>430</v>
      </c>
      <c r="J711" s="303" t="s">
        <v>528</v>
      </c>
      <c r="K711" s="326"/>
    </row>
    <row r="712" spans="1:11" ht="12.5" x14ac:dyDescent="0.25">
      <c r="A712" s="295" t="s">
        <v>2514</v>
      </c>
      <c r="B712" s="300">
        <v>71240579</v>
      </c>
      <c r="C712" s="300" t="s">
        <v>4364</v>
      </c>
      <c r="D712" s="301" t="s">
        <v>3266</v>
      </c>
      <c r="E712" s="301"/>
      <c r="F712" s="299" t="s">
        <v>4365</v>
      </c>
      <c r="G712" s="300" t="s">
        <v>4215</v>
      </c>
      <c r="H712" s="299" t="s">
        <v>4216</v>
      </c>
      <c r="I712" s="302">
        <v>60</v>
      </c>
      <c r="J712" s="303" t="s">
        <v>528</v>
      </c>
      <c r="K712" s="326"/>
    </row>
    <row r="713" spans="1:11" ht="20" x14ac:dyDescent="0.25">
      <c r="A713" s="295" t="s">
        <v>2514</v>
      </c>
      <c r="B713" s="300">
        <v>71240580</v>
      </c>
      <c r="C713" s="300" t="s">
        <v>4366</v>
      </c>
      <c r="D713" s="301" t="s">
        <v>3266</v>
      </c>
      <c r="E713" s="301"/>
      <c r="F713" s="299" t="s">
        <v>4367</v>
      </c>
      <c r="G713" s="300" t="s">
        <v>4368</v>
      </c>
      <c r="H713" s="299" t="s">
        <v>4369</v>
      </c>
      <c r="I713" s="302">
        <v>62.28</v>
      </c>
      <c r="J713" s="303" t="s">
        <v>528</v>
      </c>
      <c r="K713" s="326"/>
    </row>
    <row r="714" spans="1:11" ht="12.5" x14ac:dyDescent="0.25">
      <c r="A714" s="295" t="s">
        <v>2514</v>
      </c>
      <c r="B714" s="300">
        <v>71240581</v>
      </c>
      <c r="C714" s="300" t="s">
        <v>3448</v>
      </c>
      <c r="D714" s="301" t="s">
        <v>3449</v>
      </c>
      <c r="E714" s="301"/>
      <c r="F714" s="299" t="s">
        <v>3450</v>
      </c>
      <c r="G714" s="300" t="s">
        <v>2673</v>
      </c>
      <c r="H714" s="299" t="s">
        <v>2674</v>
      </c>
      <c r="I714" s="302">
        <v>2146.54</v>
      </c>
      <c r="J714" s="303" t="s">
        <v>528</v>
      </c>
      <c r="K714" s="326"/>
    </row>
    <row r="715" spans="1:11" ht="12.5" x14ac:dyDescent="0.25">
      <c r="A715" s="295" t="s">
        <v>2514</v>
      </c>
      <c r="B715" s="300">
        <v>71240582</v>
      </c>
      <c r="C715" s="300" t="s">
        <v>3451</v>
      </c>
      <c r="D715" s="301" t="s">
        <v>3449</v>
      </c>
      <c r="E715" s="301"/>
      <c r="F715" s="299" t="s">
        <v>3450</v>
      </c>
      <c r="G715" s="300" t="s">
        <v>3065</v>
      </c>
      <c r="H715" s="299" t="s">
        <v>3066</v>
      </c>
      <c r="I715" s="302">
        <v>2081.5300000000002</v>
      </c>
      <c r="J715" s="303" t="s">
        <v>528</v>
      </c>
      <c r="K715" s="326"/>
    </row>
    <row r="716" spans="1:11" ht="12.5" x14ac:dyDescent="0.25">
      <c r="A716" s="295" t="s">
        <v>2514</v>
      </c>
      <c r="B716" s="300">
        <v>71240583</v>
      </c>
      <c r="C716" s="300" t="s">
        <v>3452</v>
      </c>
      <c r="D716" s="301" t="s">
        <v>3449</v>
      </c>
      <c r="E716" s="301"/>
      <c r="F716" s="299" t="s">
        <v>3453</v>
      </c>
      <c r="G716" s="300" t="s">
        <v>3454</v>
      </c>
      <c r="H716" s="299" t="s">
        <v>3455</v>
      </c>
      <c r="I716" s="302">
        <v>1300</v>
      </c>
      <c r="J716" s="303" t="s">
        <v>528</v>
      </c>
      <c r="K716" s="326"/>
    </row>
    <row r="717" spans="1:11" ht="20" x14ac:dyDescent="0.25">
      <c r="A717" s="295" t="s">
        <v>2514</v>
      </c>
      <c r="B717" s="300">
        <v>71240584</v>
      </c>
      <c r="C717" s="300" t="s">
        <v>3456</v>
      </c>
      <c r="D717" s="301" t="s">
        <v>3449</v>
      </c>
      <c r="E717" s="301"/>
      <c r="F717" s="299" t="s">
        <v>3457</v>
      </c>
      <c r="G717" s="300" t="s">
        <v>3458</v>
      </c>
      <c r="H717" s="299" t="s">
        <v>3459</v>
      </c>
      <c r="I717" s="302">
        <v>22.5</v>
      </c>
      <c r="J717" s="303" t="s">
        <v>528</v>
      </c>
      <c r="K717" s="326"/>
    </row>
    <row r="718" spans="1:11" ht="12.5" x14ac:dyDescent="0.25">
      <c r="A718" s="295" t="s">
        <v>2514</v>
      </c>
      <c r="B718" s="300">
        <v>71240585</v>
      </c>
      <c r="C718" s="300" t="s">
        <v>2998</v>
      </c>
      <c r="D718" s="301" t="s">
        <v>2999</v>
      </c>
      <c r="E718" s="301"/>
      <c r="F718" s="299" t="s">
        <v>3000</v>
      </c>
      <c r="G718" s="300" t="s">
        <v>2623</v>
      </c>
      <c r="H718" s="299" t="s">
        <v>2624</v>
      </c>
      <c r="I718" s="302">
        <v>2000</v>
      </c>
      <c r="J718" s="303" t="s">
        <v>2605</v>
      </c>
      <c r="K718" s="326"/>
    </row>
    <row r="719" spans="1:11" ht="12.5" x14ac:dyDescent="0.25">
      <c r="A719" s="295" t="s">
        <v>2514</v>
      </c>
      <c r="B719" s="300">
        <v>71240586</v>
      </c>
      <c r="C719" s="300" t="s">
        <v>4698</v>
      </c>
      <c r="D719" s="301" t="s">
        <v>2999</v>
      </c>
      <c r="E719" s="301"/>
      <c r="F719" s="299" t="s">
        <v>4699</v>
      </c>
      <c r="G719" s="300" t="s">
        <v>4700</v>
      </c>
      <c r="H719" s="299" t="s">
        <v>4701</v>
      </c>
      <c r="I719" s="302">
        <v>1200</v>
      </c>
      <c r="J719" s="303" t="s">
        <v>2897</v>
      </c>
      <c r="K719" s="326"/>
    </row>
    <row r="720" spans="1:11" ht="12.5" x14ac:dyDescent="0.25">
      <c r="A720" s="295" t="s">
        <v>2514</v>
      </c>
      <c r="B720" s="300">
        <v>71240587</v>
      </c>
      <c r="C720" s="300" t="s">
        <v>3180</v>
      </c>
      <c r="D720" s="301" t="s">
        <v>3228</v>
      </c>
      <c r="E720" s="301"/>
      <c r="F720" s="299" t="s">
        <v>3229</v>
      </c>
      <c r="G720" s="300" t="s">
        <v>2687</v>
      </c>
      <c r="H720" s="299" t="s">
        <v>2688</v>
      </c>
      <c r="I720" s="302">
        <v>440</v>
      </c>
      <c r="J720" s="303" t="s">
        <v>2605</v>
      </c>
      <c r="K720" s="326"/>
    </row>
    <row r="721" spans="1:11" ht="12.5" x14ac:dyDescent="0.25">
      <c r="A721" s="295" t="s">
        <v>2514</v>
      </c>
      <c r="B721" s="300">
        <v>71240588</v>
      </c>
      <c r="C721" s="300" t="s">
        <v>4289</v>
      </c>
      <c r="D721" s="301" t="s">
        <v>3228</v>
      </c>
      <c r="E721" s="301"/>
      <c r="F721" s="299" t="s">
        <v>4290</v>
      </c>
      <c r="G721" s="300" t="s">
        <v>3465</v>
      </c>
      <c r="H721" s="299" t="s">
        <v>3466</v>
      </c>
      <c r="I721" s="302">
        <v>1927.85</v>
      </c>
      <c r="J721" s="303" t="s">
        <v>528</v>
      </c>
      <c r="K721" s="326"/>
    </row>
    <row r="722" spans="1:11" ht="12.5" x14ac:dyDescent="0.25">
      <c r="A722" s="295" t="s">
        <v>2514</v>
      </c>
      <c r="B722" s="300">
        <v>71240589</v>
      </c>
      <c r="C722" s="300" t="s">
        <v>4291</v>
      </c>
      <c r="D722" s="301" t="s">
        <v>3228</v>
      </c>
      <c r="E722" s="301"/>
      <c r="F722" s="299" t="s">
        <v>3450</v>
      </c>
      <c r="G722" s="300" t="s">
        <v>3465</v>
      </c>
      <c r="H722" s="299" t="s">
        <v>3466</v>
      </c>
      <c r="I722" s="302">
        <v>1927.85</v>
      </c>
      <c r="J722" s="303" t="s">
        <v>528</v>
      </c>
      <c r="K722" s="326"/>
    </row>
    <row r="723" spans="1:11" ht="12.5" x14ac:dyDescent="0.25">
      <c r="A723" s="295" t="s">
        <v>2514</v>
      </c>
      <c r="B723" s="300">
        <v>71240590</v>
      </c>
      <c r="C723" s="300" t="s">
        <v>3230</v>
      </c>
      <c r="D723" s="301" t="s">
        <v>3228</v>
      </c>
      <c r="E723" s="301"/>
      <c r="F723" s="299" t="s">
        <v>3231</v>
      </c>
      <c r="G723" s="300" t="s">
        <v>2607</v>
      </c>
      <c r="H723" s="299" t="s">
        <v>2608</v>
      </c>
      <c r="I723" s="302">
        <v>695.5</v>
      </c>
      <c r="J723" s="303" t="s">
        <v>2605</v>
      </c>
      <c r="K723" s="326"/>
    </row>
    <row r="724" spans="1:11" ht="20" x14ac:dyDescent="0.25">
      <c r="A724" s="295" t="s">
        <v>2514</v>
      </c>
      <c r="B724" s="300">
        <v>71240591</v>
      </c>
      <c r="C724" s="300" t="s">
        <v>2685</v>
      </c>
      <c r="D724" s="301" t="s">
        <v>3228</v>
      </c>
      <c r="E724" s="301"/>
      <c r="F724" s="299" t="s">
        <v>3232</v>
      </c>
      <c r="G724" s="300" t="s">
        <v>2653</v>
      </c>
      <c r="H724" s="299" t="s">
        <v>2654</v>
      </c>
      <c r="I724" s="302">
        <v>949</v>
      </c>
      <c r="J724" s="303" t="s">
        <v>2605</v>
      </c>
      <c r="K724" s="326"/>
    </row>
    <row r="725" spans="1:11" ht="20" x14ac:dyDescent="0.25">
      <c r="A725" s="295" t="s">
        <v>2514</v>
      </c>
      <c r="B725" s="300">
        <v>71240592</v>
      </c>
      <c r="C725" s="300" t="s">
        <v>3233</v>
      </c>
      <c r="D725" s="301" t="s">
        <v>3228</v>
      </c>
      <c r="E725" s="301"/>
      <c r="F725" s="299" t="s">
        <v>3234</v>
      </c>
      <c r="G725" s="300" t="s">
        <v>2657</v>
      </c>
      <c r="H725" s="299" t="s">
        <v>2658</v>
      </c>
      <c r="I725" s="302">
        <v>877.5</v>
      </c>
      <c r="J725" s="303" t="s">
        <v>2605</v>
      </c>
      <c r="K725" s="326"/>
    </row>
    <row r="726" spans="1:11" ht="12.5" x14ac:dyDescent="0.25">
      <c r="A726" s="295" t="s">
        <v>2514</v>
      </c>
      <c r="B726" s="300">
        <v>71240593</v>
      </c>
      <c r="C726" s="300" t="s">
        <v>2685</v>
      </c>
      <c r="D726" s="301" t="s">
        <v>3228</v>
      </c>
      <c r="E726" s="301"/>
      <c r="F726" s="299" t="s">
        <v>3235</v>
      </c>
      <c r="G726" s="300" t="s">
        <v>2660</v>
      </c>
      <c r="H726" s="299" t="s">
        <v>2661</v>
      </c>
      <c r="I726" s="302">
        <v>1476.54</v>
      </c>
      <c r="J726" s="303" t="s">
        <v>2605</v>
      </c>
      <c r="K726" s="326"/>
    </row>
    <row r="727" spans="1:11" ht="20" x14ac:dyDescent="0.25">
      <c r="A727" s="295" t="s">
        <v>2514</v>
      </c>
      <c r="B727" s="300">
        <v>71240594</v>
      </c>
      <c r="C727" s="300" t="s">
        <v>3265</v>
      </c>
      <c r="D727" s="301" t="s">
        <v>3266</v>
      </c>
      <c r="E727" s="301"/>
      <c r="F727" s="299" t="s">
        <v>3267</v>
      </c>
      <c r="G727" s="300" t="s">
        <v>3268</v>
      </c>
      <c r="H727" s="299" t="s">
        <v>3269</v>
      </c>
      <c r="I727" s="302">
        <v>82.08</v>
      </c>
      <c r="J727" s="303" t="s">
        <v>2605</v>
      </c>
      <c r="K727" s="326"/>
    </row>
    <row r="728" spans="1:11" ht="12.5" x14ac:dyDescent="0.25">
      <c r="A728" s="295" t="s">
        <v>2514</v>
      </c>
      <c r="B728" s="300">
        <v>71240595</v>
      </c>
      <c r="C728" s="300" t="s">
        <v>4842</v>
      </c>
      <c r="D728" s="301" t="s">
        <v>3288</v>
      </c>
      <c r="E728" s="301"/>
      <c r="F728" s="299" t="s">
        <v>4843</v>
      </c>
      <c r="G728" s="300" t="s">
        <v>4828</v>
      </c>
      <c r="H728" s="299" t="s">
        <v>4829</v>
      </c>
      <c r="I728" s="302">
        <v>444</v>
      </c>
      <c r="J728" s="303" t="s">
        <v>2897</v>
      </c>
      <c r="K728" s="326"/>
    </row>
    <row r="729" spans="1:11" ht="12.5" x14ac:dyDescent="0.25">
      <c r="A729" s="295" t="s">
        <v>2514</v>
      </c>
      <c r="B729" s="300">
        <v>71240596</v>
      </c>
      <c r="C729" s="300" t="s">
        <v>4844</v>
      </c>
      <c r="D729" s="301" t="s">
        <v>3288</v>
      </c>
      <c r="E729" s="301"/>
      <c r="F729" s="299" t="s">
        <v>4845</v>
      </c>
      <c r="G729" s="300" t="s">
        <v>4610</v>
      </c>
      <c r="H729" s="299" t="s">
        <v>4611</v>
      </c>
      <c r="I729" s="302">
        <v>420</v>
      </c>
      <c r="J729" s="303" t="s">
        <v>2897</v>
      </c>
      <c r="K729" s="326"/>
    </row>
    <row r="730" spans="1:11" ht="20" x14ac:dyDescent="0.25">
      <c r="A730" s="295" t="s">
        <v>2514</v>
      </c>
      <c r="B730" s="300">
        <v>71240597</v>
      </c>
      <c r="C730" s="300" t="s">
        <v>4398</v>
      </c>
      <c r="D730" s="301" t="s">
        <v>3288</v>
      </c>
      <c r="E730" s="301"/>
      <c r="F730" s="299" t="s">
        <v>4399</v>
      </c>
      <c r="G730" s="300" t="s">
        <v>2517</v>
      </c>
      <c r="H730" s="299" t="s">
        <v>4124</v>
      </c>
      <c r="I730" s="302">
        <v>16630</v>
      </c>
      <c r="J730" s="303" t="s">
        <v>528</v>
      </c>
      <c r="K730" s="326"/>
    </row>
    <row r="731" spans="1:11" ht="20" x14ac:dyDescent="0.25">
      <c r="A731" s="295" t="s">
        <v>2514</v>
      </c>
      <c r="B731" s="300">
        <v>71240598</v>
      </c>
      <c r="C731" s="300" t="s">
        <v>4400</v>
      </c>
      <c r="D731" s="301" t="s">
        <v>3288</v>
      </c>
      <c r="E731" s="301"/>
      <c r="F731" s="299" t="s">
        <v>4401</v>
      </c>
      <c r="G731" s="300" t="s">
        <v>2517</v>
      </c>
      <c r="H731" s="299" t="s">
        <v>3532</v>
      </c>
      <c r="I731" s="302">
        <v>450</v>
      </c>
      <c r="J731" s="303" t="s">
        <v>528</v>
      </c>
      <c r="K731" s="326"/>
    </row>
    <row r="732" spans="1:11" ht="12.5" x14ac:dyDescent="0.25">
      <c r="A732" s="295" t="s">
        <v>2514</v>
      </c>
      <c r="B732" s="300">
        <v>71240599</v>
      </c>
      <c r="C732" s="300" t="s">
        <v>2664</v>
      </c>
      <c r="D732" s="301" t="s">
        <v>3288</v>
      </c>
      <c r="E732" s="301"/>
      <c r="F732" s="299" t="s">
        <v>3453</v>
      </c>
      <c r="G732" s="300" t="s">
        <v>4402</v>
      </c>
      <c r="H732" s="299" t="s">
        <v>4403</v>
      </c>
      <c r="I732" s="302">
        <v>2000</v>
      </c>
      <c r="J732" s="303" t="s">
        <v>528</v>
      </c>
      <c r="K732" s="326"/>
    </row>
    <row r="733" spans="1:11" ht="12.5" x14ac:dyDescent="0.25">
      <c r="A733" s="295" t="s">
        <v>2514</v>
      </c>
      <c r="B733" s="300">
        <v>71240600</v>
      </c>
      <c r="C733" s="300" t="s">
        <v>4521</v>
      </c>
      <c r="D733" s="301" t="s">
        <v>3363</v>
      </c>
      <c r="E733" s="301"/>
      <c r="F733" s="299" t="s">
        <v>3453</v>
      </c>
      <c r="G733" s="300" t="s">
        <v>3535</v>
      </c>
      <c r="H733" s="299" t="s">
        <v>3536</v>
      </c>
      <c r="I733" s="302">
        <v>1876.53</v>
      </c>
      <c r="J733" s="303" t="s">
        <v>528</v>
      </c>
      <c r="K733" s="326"/>
    </row>
    <row r="734" spans="1:11" ht="20" x14ac:dyDescent="0.25">
      <c r="A734" s="295" t="s">
        <v>2514</v>
      </c>
      <c r="B734" s="300">
        <v>71240601</v>
      </c>
      <c r="C734" s="300" t="s">
        <v>3362</v>
      </c>
      <c r="D734" s="301" t="s">
        <v>3363</v>
      </c>
      <c r="E734" s="301"/>
      <c r="F734" s="299" t="s">
        <v>3364</v>
      </c>
      <c r="G734" s="300" t="s">
        <v>2683</v>
      </c>
      <c r="H734" s="299" t="s">
        <v>2684</v>
      </c>
      <c r="I734" s="302">
        <v>1883.41</v>
      </c>
      <c r="J734" s="303" t="s">
        <v>2605</v>
      </c>
      <c r="K734" s="326"/>
    </row>
    <row r="735" spans="1:11" ht="20" x14ac:dyDescent="0.25">
      <c r="A735" s="295" t="s">
        <v>2514</v>
      </c>
      <c r="B735" s="300">
        <v>71240602</v>
      </c>
      <c r="C735" s="300" t="s">
        <v>3365</v>
      </c>
      <c r="D735" s="301" t="s">
        <v>3363</v>
      </c>
      <c r="E735" s="301"/>
      <c r="F735" s="299" t="s">
        <v>3366</v>
      </c>
      <c r="G735" s="300" t="s">
        <v>2650</v>
      </c>
      <c r="H735" s="299" t="s">
        <v>2651</v>
      </c>
      <c r="I735" s="302">
        <v>2000</v>
      </c>
      <c r="J735" s="303" t="s">
        <v>2605</v>
      </c>
      <c r="K735" s="326"/>
    </row>
    <row r="736" spans="1:11" ht="20" x14ac:dyDescent="0.25">
      <c r="A736" s="295" t="s">
        <v>2514</v>
      </c>
      <c r="B736" s="300">
        <v>71240603</v>
      </c>
      <c r="C736" s="300" t="s">
        <v>3367</v>
      </c>
      <c r="D736" s="301" t="s">
        <v>3363</v>
      </c>
      <c r="E736" s="301"/>
      <c r="F736" s="299" t="s">
        <v>3368</v>
      </c>
      <c r="G736" s="300" t="s">
        <v>2617</v>
      </c>
      <c r="H736" s="299" t="s">
        <v>2618</v>
      </c>
      <c r="I736" s="302">
        <v>2100</v>
      </c>
      <c r="J736" s="303" t="s">
        <v>2605</v>
      </c>
      <c r="K736" s="326"/>
    </row>
    <row r="737" spans="1:11" ht="12.5" x14ac:dyDescent="0.25">
      <c r="A737" s="295" t="s">
        <v>2514</v>
      </c>
      <c r="B737" s="300">
        <v>71240604</v>
      </c>
      <c r="C737" s="300" t="s">
        <v>4522</v>
      </c>
      <c r="D737" s="301" t="s">
        <v>3363</v>
      </c>
      <c r="E737" s="301"/>
      <c r="F737" s="299" t="s">
        <v>4523</v>
      </c>
      <c r="G737" s="300" t="s">
        <v>3486</v>
      </c>
      <c r="H737" s="299" t="s">
        <v>3487</v>
      </c>
      <c r="I737" s="302">
        <v>550</v>
      </c>
      <c r="J737" s="303" t="s">
        <v>528</v>
      </c>
      <c r="K737" s="326"/>
    </row>
    <row r="738" spans="1:11" ht="20" x14ac:dyDescent="0.25">
      <c r="A738" s="295" t="s">
        <v>2514</v>
      </c>
      <c r="B738" s="300">
        <v>71240605</v>
      </c>
      <c r="C738" s="300" t="s">
        <v>3369</v>
      </c>
      <c r="D738" s="301" t="s">
        <v>3363</v>
      </c>
      <c r="E738" s="301"/>
      <c r="F738" s="299" t="s">
        <v>3370</v>
      </c>
      <c r="G738" s="300" t="s">
        <v>2617</v>
      </c>
      <c r="H738" s="299" t="s">
        <v>2618</v>
      </c>
      <c r="I738" s="302">
        <v>1600</v>
      </c>
      <c r="J738" s="303" t="s">
        <v>2605</v>
      </c>
      <c r="K738" s="326"/>
    </row>
    <row r="739" spans="1:11" ht="12.5" x14ac:dyDescent="0.25">
      <c r="A739" s="295" t="s">
        <v>2514</v>
      </c>
      <c r="B739" s="300">
        <v>71240606</v>
      </c>
      <c r="C739" s="300" t="s">
        <v>4573</v>
      </c>
      <c r="D739" s="301" t="s">
        <v>3423</v>
      </c>
      <c r="E739" s="301"/>
      <c r="F739" s="299" t="s">
        <v>4574</v>
      </c>
      <c r="G739" s="300" t="s">
        <v>2989</v>
      </c>
      <c r="H739" s="299" t="s">
        <v>2990</v>
      </c>
      <c r="I739" s="302">
        <v>2926.9</v>
      </c>
      <c r="J739" s="303" t="s">
        <v>528</v>
      </c>
      <c r="K739" s="326"/>
    </row>
    <row r="740" spans="1:11" ht="12.5" x14ac:dyDescent="0.25">
      <c r="A740" s="295" t="s">
        <v>2514</v>
      </c>
      <c r="B740" s="300">
        <v>71240607</v>
      </c>
      <c r="C740" s="300" t="s">
        <v>4902</v>
      </c>
      <c r="D740" s="301" t="s">
        <v>3423</v>
      </c>
      <c r="E740" s="301"/>
      <c r="F740" s="299" t="s">
        <v>4903</v>
      </c>
      <c r="G740" s="300" t="s">
        <v>2989</v>
      </c>
      <c r="H740" s="299" t="s">
        <v>2990</v>
      </c>
      <c r="I740" s="302">
        <v>101</v>
      </c>
      <c r="J740" s="303" t="s">
        <v>2897</v>
      </c>
      <c r="K740" s="326"/>
    </row>
    <row r="741" spans="1:11" ht="12.5" x14ac:dyDescent="0.25">
      <c r="A741" s="295" t="s">
        <v>2514</v>
      </c>
      <c r="B741" s="300">
        <v>71240608</v>
      </c>
      <c r="C741" s="300" t="s">
        <v>3422</v>
      </c>
      <c r="D741" s="301" t="s">
        <v>3423</v>
      </c>
      <c r="E741" s="301"/>
      <c r="F741" s="299" t="s">
        <v>3424</v>
      </c>
      <c r="G741" s="300" t="s">
        <v>2712</v>
      </c>
      <c r="H741" s="299" t="s">
        <v>2713</v>
      </c>
      <c r="I741" s="302">
        <v>3700</v>
      </c>
      <c r="J741" s="303" t="s">
        <v>2605</v>
      </c>
      <c r="K741" s="326"/>
    </row>
    <row r="742" spans="1:11" ht="20" x14ac:dyDescent="0.25">
      <c r="A742" s="295" t="s">
        <v>2514</v>
      </c>
      <c r="B742" s="300">
        <v>71240609</v>
      </c>
      <c r="C742" s="300" t="s">
        <v>4043</v>
      </c>
      <c r="D742" s="301" t="s">
        <v>3363</v>
      </c>
      <c r="E742" s="301"/>
      <c r="F742" s="299" t="s">
        <v>4524</v>
      </c>
      <c r="G742" s="300" t="s">
        <v>2517</v>
      </c>
      <c r="H742" s="299" t="s">
        <v>4045</v>
      </c>
      <c r="I742" s="302">
        <v>275</v>
      </c>
      <c r="J742" s="303" t="s">
        <v>528</v>
      </c>
      <c r="K742" s="326"/>
    </row>
    <row r="743" spans="1:11" ht="20" x14ac:dyDescent="0.25">
      <c r="A743" s="295" t="s">
        <v>5578</v>
      </c>
      <c r="B743" s="304">
        <v>71240609</v>
      </c>
      <c r="C743" s="304" t="s">
        <v>4043</v>
      </c>
      <c r="D743" s="307" t="s">
        <v>3363</v>
      </c>
      <c r="E743" s="307"/>
      <c r="F743" s="295" t="s">
        <v>4524</v>
      </c>
      <c r="G743" s="295" t="s">
        <v>2517</v>
      </c>
      <c r="H743" s="295" t="s">
        <v>4045</v>
      </c>
      <c r="I743" s="297">
        <v>275</v>
      </c>
      <c r="J743" s="298">
        <v>10</v>
      </c>
      <c r="K743" s="326"/>
    </row>
    <row r="744" spans="1:11" ht="20" x14ac:dyDescent="0.25">
      <c r="A744" s="295" t="s">
        <v>2514</v>
      </c>
      <c r="B744" s="300">
        <v>71240610</v>
      </c>
      <c r="C744" s="300" t="s">
        <v>4575</v>
      </c>
      <c r="D744" s="301" t="s">
        <v>3423</v>
      </c>
      <c r="E744" s="301"/>
      <c r="F744" s="299" t="s">
        <v>4576</v>
      </c>
      <c r="G744" s="300" t="s">
        <v>4577</v>
      </c>
      <c r="H744" s="299" t="s">
        <v>4578</v>
      </c>
      <c r="I744" s="302">
        <v>345</v>
      </c>
      <c r="J744" s="303" t="s">
        <v>528</v>
      </c>
      <c r="K744" s="326"/>
    </row>
    <row r="745" spans="1:11" ht="20" x14ac:dyDescent="0.25">
      <c r="A745" s="295" t="s">
        <v>2514</v>
      </c>
      <c r="B745" s="300">
        <v>71240612</v>
      </c>
      <c r="C745" s="300" t="s">
        <v>3528</v>
      </c>
      <c r="D745" s="301" t="s">
        <v>2643</v>
      </c>
      <c r="E745" s="301"/>
      <c r="F745" s="299" t="s">
        <v>3529</v>
      </c>
      <c r="G745" s="300" t="s">
        <v>3502</v>
      </c>
      <c r="H745" s="299" t="s">
        <v>3503</v>
      </c>
      <c r="I745" s="302">
        <v>2940</v>
      </c>
      <c r="J745" s="303" t="s">
        <v>528</v>
      </c>
      <c r="K745" s="326"/>
    </row>
    <row r="746" spans="1:11" ht="20" x14ac:dyDescent="0.25">
      <c r="A746" s="295" t="s">
        <v>2514</v>
      </c>
      <c r="B746" s="300">
        <v>71240612</v>
      </c>
      <c r="C746" s="300" t="s">
        <v>3528</v>
      </c>
      <c r="D746" s="301" t="s">
        <v>2643</v>
      </c>
      <c r="E746" s="301"/>
      <c r="F746" s="299" t="s">
        <v>3529</v>
      </c>
      <c r="G746" s="300" t="s">
        <v>3502</v>
      </c>
      <c r="H746" s="299" t="s">
        <v>3503</v>
      </c>
      <c r="I746" s="302">
        <v>2955</v>
      </c>
      <c r="J746" s="303">
        <v>2</v>
      </c>
      <c r="K746" s="331"/>
    </row>
    <row r="747" spans="1:11" ht="20" x14ac:dyDescent="0.25">
      <c r="A747" s="295" t="s">
        <v>2514</v>
      </c>
      <c r="B747" s="300">
        <v>71240613</v>
      </c>
      <c r="C747" s="300" t="s">
        <v>2642</v>
      </c>
      <c r="D747" s="301" t="s">
        <v>2643</v>
      </c>
      <c r="E747" s="301"/>
      <c r="F747" s="299" t="s">
        <v>2644</v>
      </c>
      <c r="G747" s="300" t="s">
        <v>2645</v>
      </c>
      <c r="H747" s="299" t="s">
        <v>2646</v>
      </c>
      <c r="I747" s="302">
        <v>247.25</v>
      </c>
      <c r="J747" s="303" t="s">
        <v>2605</v>
      </c>
      <c r="K747" s="326"/>
    </row>
    <row r="748" spans="1:11" ht="12.5" x14ac:dyDescent="0.25">
      <c r="A748" s="295" t="s">
        <v>2514</v>
      </c>
      <c r="B748" s="300">
        <v>71240614</v>
      </c>
      <c r="C748" s="300" t="s">
        <v>2840</v>
      </c>
      <c r="D748" s="301" t="s">
        <v>2841</v>
      </c>
      <c r="E748" s="301"/>
      <c r="F748" s="299" t="s">
        <v>2842</v>
      </c>
      <c r="G748" s="300" t="s">
        <v>2735</v>
      </c>
      <c r="H748" s="299" t="s">
        <v>2736</v>
      </c>
      <c r="I748" s="302">
        <v>1025.7</v>
      </c>
      <c r="J748" s="303" t="s">
        <v>2605</v>
      </c>
      <c r="K748" s="326"/>
    </row>
    <row r="749" spans="1:11" ht="12.5" x14ac:dyDescent="0.25">
      <c r="A749" s="295" t="s">
        <v>2514</v>
      </c>
      <c r="B749" s="300">
        <v>71240615</v>
      </c>
      <c r="C749" s="300" t="s">
        <v>2843</v>
      </c>
      <c r="D749" s="301" t="s">
        <v>2841</v>
      </c>
      <c r="E749" s="301"/>
      <c r="F749" s="299" t="s">
        <v>2844</v>
      </c>
      <c r="G749" s="300" t="s">
        <v>2735</v>
      </c>
      <c r="H749" s="299" t="s">
        <v>2736</v>
      </c>
      <c r="I749" s="302">
        <v>290</v>
      </c>
      <c r="J749" s="303" t="s">
        <v>2605</v>
      </c>
      <c r="K749" s="326"/>
    </row>
    <row r="750" spans="1:11" ht="20" x14ac:dyDescent="0.25">
      <c r="A750" s="295" t="s">
        <v>2514</v>
      </c>
      <c r="B750" s="300">
        <v>71240616</v>
      </c>
      <c r="C750" s="300" t="s">
        <v>2845</v>
      </c>
      <c r="D750" s="301" t="s">
        <v>2841</v>
      </c>
      <c r="E750" s="301"/>
      <c r="F750" s="299" t="s">
        <v>2846</v>
      </c>
      <c r="G750" s="300" t="s">
        <v>2735</v>
      </c>
      <c r="H750" s="299" t="s">
        <v>2736</v>
      </c>
      <c r="I750" s="302">
        <v>1919.9</v>
      </c>
      <c r="J750" s="303" t="s">
        <v>2605</v>
      </c>
      <c r="K750" s="326"/>
    </row>
    <row r="751" spans="1:11" ht="20" x14ac:dyDescent="0.25">
      <c r="A751" s="295" t="s">
        <v>2514</v>
      </c>
      <c r="B751" s="300">
        <v>71240617</v>
      </c>
      <c r="C751" s="300" t="s">
        <v>2662</v>
      </c>
      <c r="D751" s="301" t="s">
        <v>2841</v>
      </c>
      <c r="E751" s="301"/>
      <c r="F751" s="299" t="s">
        <v>4656</v>
      </c>
      <c r="G751" s="300" t="s">
        <v>4621</v>
      </c>
      <c r="H751" s="299" t="s">
        <v>4622</v>
      </c>
      <c r="I751" s="302">
        <v>1200</v>
      </c>
      <c r="J751" s="303" t="s">
        <v>2897</v>
      </c>
      <c r="K751" s="326"/>
    </row>
    <row r="752" spans="1:11" ht="20" x14ac:dyDescent="0.25">
      <c r="A752" s="295" t="s">
        <v>2514</v>
      </c>
      <c r="B752" s="300">
        <v>71240618</v>
      </c>
      <c r="C752" s="300" t="s">
        <v>2847</v>
      </c>
      <c r="D752" s="301" t="s">
        <v>2841</v>
      </c>
      <c r="E752" s="301"/>
      <c r="F752" s="299" t="s">
        <v>2848</v>
      </c>
      <c r="G752" s="300" t="s">
        <v>2724</v>
      </c>
      <c r="H752" s="299" t="s">
        <v>2725</v>
      </c>
      <c r="I752" s="302">
        <v>1131</v>
      </c>
      <c r="J752" s="303" t="s">
        <v>2605</v>
      </c>
      <c r="K752" s="326"/>
    </row>
    <row r="753" spans="1:11" ht="20" x14ac:dyDescent="0.25">
      <c r="A753" s="295" t="s">
        <v>2514</v>
      </c>
      <c r="B753" s="300">
        <v>71240619</v>
      </c>
      <c r="C753" s="300" t="s">
        <v>2884</v>
      </c>
      <c r="D753" s="301" t="s">
        <v>2885</v>
      </c>
      <c r="E753" s="301"/>
      <c r="F753" s="299" t="s">
        <v>2886</v>
      </c>
      <c r="G753" s="300" t="s">
        <v>2731</v>
      </c>
      <c r="H753" s="299" t="s">
        <v>2732</v>
      </c>
      <c r="I753" s="302">
        <v>1700</v>
      </c>
      <c r="J753" s="303" t="s">
        <v>2605</v>
      </c>
      <c r="K753" s="326"/>
    </row>
    <row r="754" spans="1:11" ht="12.5" x14ac:dyDescent="0.25">
      <c r="A754" s="295" t="s">
        <v>2514</v>
      </c>
      <c r="B754" s="300">
        <v>71240620</v>
      </c>
      <c r="C754" s="300" t="s">
        <v>2887</v>
      </c>
      <c r="D754" s="301" t="s">
        <v>2885</v>
      </c>
      <c r="E754" s="301"/>
      <c r="F754" s="299" t="s">
        <v>2888</v>
      </c>
      <c r="G754" s="300" t="s">
        <v>2889</v>
      </c>
      <c r="H754" s="299" t="s">
        <v>2890</v>
      </c>
      <c r="I754" s="302">
        <v>590.9</v>
      </c>
      <c r="J754" s="303" t="s">
        <v>2605</v>
      </c>
      <c r="K754" s="326"/>
    </row>
    <row r="755" spans="1:11" ht="12.5" x14ac:dyDescent="0.25">
      <c r="A755" s="295" t="s">
        <v>2514</v>
      </c>
      <c r="B755" s="300">
        <v>71240621</v>
      </c>
      <c r="C755" s="300" t="s">
        <v>2891</v>
      </c>
      <c r="D755" s="301" t="s">
        <v>2885</v>
      </c>
      <c r="E755" s="301"/>
      <c r="F755" s="299" t="s">
        <v>2892</v>
      </c>
      <c r="G755" s="300" t="s">
        <v>2667</v>
      </c>
      <c r="H755" s="299" t="s">
        <v>2668</v>
      </c>
      <c r="I755" s="302">
        <v>2655</v>
      </c>
      <c r="J755" s="303" t="s">
        <v>2605</v>
      </c>
      <c r="K755" s="326"/>
    </row>
    <row r="756" spans="1:11" ht="20" x14ac:dyDescent="0.25">
      <c r="A756" s="295" t="s">
        <v>2514</v>
      </c>
      <c r="B756" s="300">
        <v>71240622</v>
      </c>
      <c r="C756" s="300" t="s">
        <v>2934</v>
      </c>
      <c r="D756" s="301" t="s">
        <v>2935</v>
      </c>
      <c r="E756" s="301"/>
      <c r="F756" s="299" t="s">
        <v>2936</v>
      </c>
      <c r="G756" s="300" t="s">
        <v>2645</v>
      </c>
      <c r="H756" s="299" t="s">
        <v>2646</v>
      </c>
      <c r="I756" s="302">
        <v>41.76</v>
      </c>
      <c r="J756" s="303" t="s">
        <v>2605</v>
      </c>
      <c r="K756" s="326"/>
    </row>
    <row r="757" spans="1:11" ht="12.5" x14ac:dyDescent="0.25">
      <c r="A757" s="295" t="s">
        <v>2514</v>
      </c>
      <c r="B757" s="300">
        <v>71240623</v>
      </c>
      <c r="C757" s="300" t="s">
        <v>2937</v>
      </c>
      <c r="D757" s="301" t="s">
        <v>2935</v>
      </c>
      <c r="E757" s="301"/>
      <c r="F757" s="299" t="s">
        <v>2938</v>
      </c>
      <c r="G757" s="300" t="s">
        <v>2939</v>
      </c>
      <c r="H757" s="299" t="s">
        <v>2940</v>
      </c>
      <c r="I757" s="302">
        <v>300</v>
      </c>
      <c r="J757" s="303" t="s">
        <v>2605</v>
      </c>
      <c r="K757" s="326"/>
    </row>
    <row r="758" spans="1:11" ht="12.5" x14ac:dyDescent="0.25">
      <c r="A758" s="295" t="s">
        <v>5578</v>
      </c>
      <c r="B758" s="304">
        <v>71240623</v>
      </c>
      <c r="C758" s="304" t="s">
        <v>2937</v>
      </c>
      <c r="D758" s="307" t="s">
        <v>2935</v>
      </c>
      <c r="E758" s="307"/>
      <c r="F758" s="295" t="s">
        <v>2938</v>
      </c>
      <c r="G758" s="295" t="s">
        <v>2939</v>
      </c>
      <c r="H758" s="295" t="s">
        <v>2940</v>
      </c>
      <c r="I758" s="297">
        <v>100</v>
      </c>
      <c r="J758" s="298">
        <v>10</v>
      </c>
      <c r="K758" s="326"/>
    </row>
    <row r="759" spans="1:11" ht="12.5" x14ac:dyDescent="0.25">
      <c r="A759" s="295" t="s">
        <v>2514</v>
      </c>
      <c r="B759" s="300">
        <v>71240624</v>
      </c>
      <c r="C759" s="300" t="s">
        <v>2941</v>
      </c>
      <c r="D759" s="301" t="s">
        <v>2935</v>
      </c>
      <c r="E759" s="301"/>
      <c r="F759" s="299" t="s">
        <v>2942</v>
      </c>
      <c r="G759" s="300" t="s">
        <v>2939</v>
      </c>
      <c r="H759" s="299" t="s">
        <v>2940</v>
      </c>
      <c r="I759" s="302">
        <v>150</v>
      </c>
      <c r="J759" s="303" t="s">
        <v>2605</v>
      </c>
      <c r="K759" s="326"/>
    </row>
    <row r="760" spans="1:11" ht="12.5" x14ac:dyDescent="0.25">
      <c r="A760" s="295" t="s">
        <v>5578</v>
      </c>
      <c r="B760" s="304">
        <v>71240624</v>
      </c>
      <c r="C760" s="304" t="s">
        <v>2941</v>
      </c>
      <c r="D760" s="307" t="s">
        <v>2935</v>
      </c>
      <c r="E760" s="307"/>
      <c r="F760" s="295" t="s">
        <v>2942</v>
      </c>
      <c r="G760" s="295" t="s">
        <v>2939</v>
      </c>
      <c r="H760" s="295" t="s">
        <v>2940</v>
      </c>
      <c r="I760" s="297">
        <v>100</v>
      </c>
      <c r="J760" s="298">
        <v>10</v>
      </c>
      <c r="K760" s="326"/>
    </row>
    <row r="761" spans="1:11" ht="12.5" x14ac:dyDescent="0.25">
      <c r="A761" s="295" t="s">
        <v>2514</v>
      </c>
      <c r="B761" s="300">
        <v>71240625</v>
      </c>
      <c r="C761" s="300" t="s">
        <v>2943</v>
      </c>
      <c r="D761" s="301" t="s">
        <v>2935</v>
      </c>
      <c r="E761" s="301"/>
      <c r="F761" s="299" t="s">
        <v>2944</v>
      </c>
      <c r="G761" s="300" t="s">
        <v>2939</v>
      </c>
      <c r="H761" s="299" t="s">
        <v>2940</v>
      </c>
      <c r="I761" s="302">
        <v>150</v>
      </c>
      <c r="J761" s="303" t="s">
        <v>2605</v>
      </c>
      <c r="K761" s="326"/>
    </row>
    <row r="762" spans="1:11" ht="12.5" x14ac:dyDescent="0.25">
      <c r="A762" s="295" t="s">
        <v>5582</v>
      </c>
      <c r="B762" s="304">
        <v>71240625</v>
      </c>
      <c r="C762" s="304" t="s">
        <v>2943</v>
      </c>
      <c r="D762" s="307" t="s">
        <v>2935</v>
      </c>
      <c r="E762" s="307"/>
      <c r="F762" s="295" t="s">
        <v>2944</v>
      </c>
      <c r="G762" s="295" t="s">
        <v>2939</v>
      </c>
      <c r="H762" s="295" t="s">
        <v>2940</v>
      </c>
      <c r="I762" s="297">
        <v>50</v>
      </c>
      <c r="J762" s="298">
        <v>10</v>
      </c>
      <c r="K762" s="326"/>
    </row>
    <row r="763" spans="1:11" ht="12.5" x14ac:dyDescent="0.25">
      <c r="A763" s="295" t="s">
        <v>5578</v>
      </c>
      <c r="B763" s="304">
        <v>71240625</v>
      </c>
      <c r="C763" s="304" t="s">
        <v>2943</v>
      </c>
      <c r="D763" s="307" t="s">
        <v>2935</v>
      </c>
      <c r="E763" s="307"/>
      <c r="F763" s="295" t="s">
        <v>2944</v>
      </c>
      <c r="G763" s="295" t="s">
        <v>2939</v>
      </c>
      <c r="H763" s="295" t="s">
        <v>2940</v>
      </c>
      <c r="I763" s="297">
        <v>50</v>
      </c>
      <c r="J763" s="298">
        <v>10</v>
      </c>
      <c r="K763" s="326"/>
    </row>
    <row r="764" spans="1:11" ht="12.5" x14ac:dyDescent="0.25">
      <c r="A764" s="295" t="s">
        <v>2514</v>
      </c>
      <c r="B764" s="300">
        <v>71240626</v>
      </c>
      <c r="C764" s="300" t="s">
        <v>2945</v>
      </c>
      <c r="D764" s="301" t="s">
        <v>2935</v>
      </c>
      <c r="E764" s="301"/>
      <c r="F764" s="299" t="s">
        <v>2946</v>
      </c>
      <c r="G764" s="300" t="s">
        <v>2939</v>
      </c>
      <c r="H764" s="299" t="s">
        <v>2940</v>
      </c>
      <c r="I764" s="302">
        <v>200</v>
      </c>
      <c r="J764" s="303" t="s">
        <v>2605</v>
      </c>
      <c r="K764" s="326"/>
    </row>
    <row r="765" spans="1:11" ht="12.5" x14ac:dyDescent="0.25">
      <c r="A765" s="295" t="s">
        <v>2514</v>
      </c>
      <c r="B765" s="300">
        <v>71240627</v>
      </c>
      <c r="C765" s="300" t="s">
        <v>2947</v>
      </c>
      <c r="D765" s="301" t="s">
        <v>2935</v>
      </c>
      <c r="E765" s="301"/>
      <c r="F765" s="299" t="s">
        <v>2948</v>
      </c>
      <c r="G765" s="300" t="s">
        <v>2939</v>
      </c>
      <c r="H765" s="299" t="s">
        <v>2940</v>
      </c>
      <c r="I765" s="302">
        <v>300</v>
      </c>
      <c r="J765" s="303" t="s">
        <v>2605</v>
      </c>
      <c r="K765" s="326"/>
    </row>
    <row r="766" spans="1:11" ht="12.5" x14ac:dyDescent="0.25">
      <c r="A766" s="295" t="s">
        <v>5582</v>
      </c>
      <c r="B766" s="304">
        <v>71240627</v>
      </c>
      <c r="C766" s="304" t="s">
        <v>2947</v>
      </c>
      <c r="D766" s="307" t="s">
        <v>2935</v>
      </c>
      <c r="E766" s="307"/>
      <c r="F766" s="295" t="s">
        <v>2948</v>
      </c>
      <c r="G766" s="295" t="s">
        <v>2939</v>
      </c>
      <c r="H766" s="295" t="s">
        <v>2940</v>
      </c>
      <c r="I766" s="297">
        <v>50</v>
      </c>
      <c r="J766" s="298">
        <v>10</v>
      </c>
      <c r="K766" s="326"/>
    </row>
    <row r="767" spans="1:11" ht="20" x14ac:dyDescent="0.25">
      <c r="A767" s="295" t="s">
        <v>2514</v>
      </c>
      <c r="B767" s="300">
        <v>71240628</v>
      </c>
      <c r="C767" s="300" t="s">
        <v>2949</v>
      </c>
      <c r="D767" s="301" t="s">
        <v>2935</v>
      </c>
      <c r="E767" s="301"/>
      <c r="F767" s="299" t="s">
        <v>2950</v>
      </c>
      <c r="G767" s="300" t="s">
        <v>2617</v>
      </c>
      <c r="H767" s="299" t="s">
        <v>2618</v>
      </c>
      <c r="I767" s="302">
        <v>1800</v>
      </c>
      <c r="J767" s="303" t="s">
        <v>2605</v>
      </c>
      <c r="K767" s="326"/>
    </row>
    <row r="768" spans="1:11" ht="20" x14ac:dyDescent="0.25">
      <c r="A768" s="295" t="s">
        <v>2514</v>
      </c>
      <c r="B768" s="300">
        <v>71240629</v>
      </c>
      <c r="C768" s="300" t="s">
        <v>3958</v>
      </c>
      <c r="D768" s="301" t="s">
        <v>3061</v>
      </c>
      <c r="E768" s="301"/>
      <c r="F768" s="299" t="s">
        <v>3959</v>
      </c>
      <c r="G768" s="300" t="s">
        <v>3226</v>
      </c>
      <c r="H768" s="299" t="s">
        <v>3227</v>
      </c>
      <c r="I768" s="302">
        <v>359.4</v>
      </c>
      <c r="J768" s="303" t="s">
        <v>528</v>
      </c>
      <c r="K768" s="326"/>
    </row>
    <row r="769" spans="1:11" ht="20" x14ac:dyDescent="0.25">
      <c r="A769" s="295" t="s">
        <v>2514</v>
      </c>
      <c r="B769" s="300">
        <v>71240630</v>
      </c>
      <c r="C769" s="300" t="s">
        <v>3060</v>
      </c>
      <c r="D769" s="301" t="s">
        <v>3061</v>
      </c>
      <c r="E769" s="301"/>
      <c r="F769" s="299" t="s">
        <v>3062</v>
      </c>
      <c r="G769" s="300" t="s">
        <v>2755</v>
      </c>
      <c r="H769" s="299" t="s">
        <v>2756</v>
      </c>
      <c r="I769" s="302">
        <v>4618.74</v>
      </c>
      <c r="J769" s="303" t="s">
        <v>2605</v>
      </c>
      <c r="K769" s="326"/>
    </row>
    <row r="770" spans="1:11" ht="20" x14ac:dyDescent="0.25">
      <c r="A770" s="295" t="s">
        <v>2514</v>
      </c>
      <c r="B770" s="300">
        <v>71240631</v>
      </c>
      <c r="C770" s="300" t="s">
        <v>4043</v>
      </c>
      <c r="D770" s="301" t="s">
        <v>3102</v>
      </c>
      <c r="E770" s="301"/>
      <c r="F770" s="299" t="s">
        <v>4044</v>
      </c>
      <c r="G770" s="300" t="s">
        <v>2517</v>
      </c>
      <c r="H770" s="299" t="s">
        <v>4045</v>
      </c>
      <c r="I770" s="302">
        <v>1119.0999999999999</v>
      </c>
      <c r="J770" s="303" t="s">
        <v>528</v>
      </c>
      <c r="K770" s="326"/>
    </row>
    <row r="771" spans="1:11" ht="20" x14ac:dyDescent="0.25">
      <c r="A771" s="295" t="s">
        <v>5578</v>
      </c>
      <c r="B771" s="304">
        <v>71240631</v>
      </c>
      <c r="C771" s="304" t="s">
        <v>4043</v>
      </c>
      <c r="D771" s="307" t="s">
        <v>3102</v>
      </c>
      <c r="E771" s="307"/>
      <c r="F771" s="295" t="s">
        <v>4044</v>
      </c>
      <c r="G771" s="295" t="s">
        <v>2517</v>
      </c>
      <c r="H771" s="295" t="s">
        <v>4045</v>
      </c>
      <c r="I771" s="297">
        <v>560.9</v>
      </c>
      <c r="J771" s="298">
        <v>10</v>
      </c>
      <c r="K771" s="326"/>
    </row>
    <row r="772" spans="1:11" ht="12.5" x14ac:dyDescent="0.25">
      <c r="A772" s="295" t="s">
        <v>2514</v>
      </c>
      <c r="B772" s="300">
        <v>71240632</v>
      </c>
      <c r="C772" s="300" t="s">
        <v>3101</v>
      </c>
      <c r="D772" s="301" t="s">
        <v>3102</v>
      </c>
      <c r="E772" s="301"/>
      <c r="F772" s="299" t="s">
        <v>3103</v>
      </c>
      <c r="G772" s="300" t="s">
        <v>2603</v>
      </c>
      <c r="H772" s="299" t="s">
        <v>2604</v>
      </c>
      <c r="I772" s="302">
        <v>195.6</v>
      </c>
      <c r="J772" s="303" t="s">
        <v>2605</v>
      </c>
      <c r="K772" s="326"/>
    </row>
    <row r="773" spans="1:11" ht="20" x14ac:dyDescent="0.25">
      <c r="A773" s="295" t="s">
        <v>2514</v>
      </c>
      <c r="B773" s="300">
        <v>71240633</v>
      </c>
      <c r="C773" s="300" t="s">
        <v>3199</v>
      </c>
      <c r="D773" s="301" t="s">
        <v>3200</v>
      </c>
      <c r="E773" s="301"/>
      <c r="F773" s="299" t="s">
        <v>3201</v>
      </c>
      <c r="G773" s="300" t="s">
        <v>3202</v>
      </c>
      <c r="H773" s="299" t="s">
        <v>3203</v>
      </c>
      <c r="I773" s="302">
        <v>1398</v>
      </c>
      <c r="J773" s="303" t="s">
        <v>2605</v>
      </c>
      <c r="K773" s="326"/>
    </row>
    <row r="774" spans="1:11" ht="12.5" x14ac:dyDescent="0.25">
      <c r="A774" s="295" t="s">
        <v>2514</v>
      </c>
      <c r="B774" s="300">
        <v>71240634</v>
      </c>
      <c r="C774" s="300" t="s">
        <v>3204</v>
      </c>
      <c r="D774" s="301" t="s">
        <v>3200</v>
      </c>
      <c r="E774" s="301"/>
      <c r="F774" s="299" t="s">
        <v>2888</v>
      </c>
      <c r="G774" s="300" t="s">
        <v>2743</v>
      </c>
      <c r="H774" s="299" t="s">
        <v>2744</v>
      </c>
      <c r="I774" s="302">
        <v>460</v>
      </c>
      <c r="J774" s="303" t="s">
        <v>2605</v>
      </c>
      <c r="K774" s="326"/>
    </row>
    <row r="775" spans="1:11" ht="12.5" x14ac:dyDescent="0.25">
      <c r="A775" s="295" t="s">
        <v>2514</v>
      </c>
      <c r="B775" s="300">
        <v>71240635</v>
      </c>
      <c r="C775" s="300" t="s">
        <v>2600</v>
      </c>
      <c r="D775" s="301" t="s">
        <v>2601</v>
      </c>
      <c r="E775" s="301"/>
      <c r="F775" s="299" t="s">
        <v>2602</v>
      </c>
      <c r="G775" s="300" t="s">
        <v>2603</v>
      </c>
      <c r="H775" s="299" t="s">
        <v>2604</v>
      </c>
      <c r="I775" s="302">
        <v>1988.6</v>
      </c>
      <c r="J775" s="303" t="s">
        <v>2605</v>
      </c>
      <c r="K775" s="326"/>
    </row>
    <row r="776" spans="1:11" ht="12.5" x14ac:dyDescent="0.25">
      <c r="A776" s="295" t="s">
        <v>2514</v>
      </c>
      <c r="B776" s="300">
        <v>71240636</v>
      </c>
      <c r="C776" s="300" t="s">
        <v>3463</v>
      </c>
      <c r="D776" s="301" t="s">
        <v>2601</v>
      </c>
      <c r="E776" s="301"/>
      <c r="F776" s="299" t="s">
        <v>3464</v>
      </c>
      <c r="G776" s="300" t="s">
        <v>3465</v>
      </c>
      <c r="H776" s="299" t="s">
        <v>3466</v>
      </c>
      <c r="I776" s="302">
        <v>2317.85</v>
      </c>
      <c r="J776" s="303" t="s">
        <v>528</v>
      </c>
      <c r="K776" s="326"/>
    </row>
    <row r="777" spans="1:11" ht="12.5" x14ac:dyDescent="0.25">
      <c r="A777" s="295" t="s">
        <v>2514</v>
      </c>
      <c r="B777" s="300">
        <v>71240637</v>
      </c>
      <c r="C777" s="300" t="s">
        <v>3467</v>
      </c>
      <c r="D777" s="301" t="s">
        <v>2601</v>
      </c>
      <c r="E777" s="301"/>
      <c r="F777" s="299" t="s">
        <v>3468</v>
      </c>
      <c r="G777" s="300" t="s">
        <v>3465</v>
      </c>
      <c r="H777" s="299" t="s">
        <v>3466</v>
      </c>
      <c r="I777" s="302">
        <v>2395.85</v>
      </c>
      <c r="J777" s="303" t="s">
        <v>528</v>
      </c>
      <c r="K777" s="326"/>
    </row>
    <row r="778" spans="1:11" ht="12.5" x14ac:dyDescent="0.25">
      <c r="A778" s="295" t="s">
        <v>2514</v>
      </c>
      <c r="B778" s="300">
        <v>71240638</v>
      </c>
      <c r="C778" s="300" t="s">
        <v>2606</v>
      </c>
      <c r="D778" s="301" t="s">
        <v>2601</v>
      </c>
      <c r="E778" s="301"/>
      <c r="F778" s="299" t="s">
        <v>2517</v>
      </c>
      <c r="G778" s="300" t="s">
        <v>2607</v>
      </c>
      <c r="H778" s="299" t="s">
        <v>2608</v>
      </c>
      <c r="I778" s="302">
        <v>1014</v>
      </c>
      <c r="J778" s="303" t="s">
        <v>2605</v>
      </c>
      <c r="K778" s="326"/>
    </row>
    <row r="779" spans="1:11" ht="12.5" x14ac:dyDescent="0.25">
      <c r="A779" s="295" t="s">
        <v>2514</v>
      </c>
      <c r="B779" s="300">
        <v>71240639</v>
      </c>
      <c r="C779" s="300" t="s">
        <v>3469</v>
      </c>
      <c r="D779" s="301" t="s">
        <v>2601</v>
      </c>
      <c r="E779" s="301"/>
      <c r="F779" s="299" t="s">
        <v>3470</v>
      </c>
      <c r="G779" s="300" t="s">
        <v>2673</v>
      </c>
      <c r="H779" s="299" t="s">
        <v>2674</v>
      </c>
      <c r="I779" s="302">
        <v>2211.54</v>
      </c>
      <c r="J779" s="303" t="s">
        <v>528</v>
      </c>
      <c r="K779" s="326"/>
    </row>
    <row r="780" spans="1:11" ht="12.5" x14ac:dyDescent="0.25">
      <c r="A780" s="295" t="s">
        <v>2514</v>
      </c>
      <c r="B780" s="300">
        <v>71240640</v>
      </c>
      <c r="C780" s="300" t="s">
        <v>3471</v>
      </c>
      <c r="D780" s="301" t="s">
        <v>2601</v>
      </c>
      <c r="E780" s="301"/>
      <c r="F780" s="299" t="s">
        <v>3472</v>
      </c>
      <c r="G780" s="300" t="s">
        <v>3077</v>
      </c>
      <c r="H780" s="299" t="s">
        <v>3078</v>
      </c>
      <c r="I780" s="302">
        <v>2000</v>
      </c>
      <c r="J780" s="303" t="s">
        <v>528</v>
      </c>
      <c r="K780" s="326"/>
    </row>
    <row r="781" spans="1:11" ht="20" x14ac:dyDescent="0.25">
      <c r="A781" s="295" t="s">
        <v>2514</v>
      </c>
      <c r="B781" s="300">
        <v>71240641</v>
      </c>
      <c r="C781" s="300" t="s">
        <v>2609</v>
      </c>
      <c r="D781" s="301" t="s">
        <v>2601</v>
      </c>
      <c r="E781" s="301"/>
      <c r="F781" s="299" t="s">
        <v>2610</v>
      </c>
      <c r="G781" s="300" t="s">
        <v>2611</v>
      </c>
      <c r="H781" s="299" t="s">
        <v>2612</v>
      </c>
      <c r="I781" s="302">
        <v>79.930000000000007</v>
      </c>
      <c r="J781" s="303" t="s">
        <v>2605</v>
      </c>
      <c r="K781" s="326"/>
    </row>
    <row r="782" spans="1:11" ht="12.5" x14ac:dyDescent="0.25">
      <c r="A782" s="295" t="s">
        <v>2514</v>
      </c>
      <c r="B782" s="300">
        <v>71240642</v>
      </c>
      <c r="C782" s="300" t="s">
        <v>2613</v>
      </c>
      <c r="D782" s="301" t="s">
        <v>2601</v>
      </c>
      <c r="E782" s="301"/>
      <c r="F782" s="299" t="s">
        <v>2614</v>
      </c>
      <c r="G782" s="300" t="s">
        <v>2567</v>
      </c>
      <c r="H782" s="299" t="s">
        <v>2568</v>
      </c>
      <c r="I782" s="302">
        <v>1296.96</v>
      </c>
      <c r="J782" s="303" t="s">
        <v>2605</v>
      </c>
      <c r="K782" s="326"/>
    </row>
    <row r="783" spans="1:11" ht="12.5" x14ac:dyDescent="0.25">
      <c r="A783" s="295" t="s">
        <v>2514</v>
      </c>
      <c r="B783" s="300">
        <v>71240643</v>
      </c>
      <c r="C783" s="300" t="s">
        <v>3473</v>
      </c>
      <c r="D783" s="301" t="s">
        <v>2601</v>
      </c>
      <c r="E783" s="301"/>
      <c r="F783" s="299" t="s">
        <v>3470</v>
      </c>
      <c r="G783" s="300" t="s">
        <v>3065</v>
      </c>
      <c r="H783" s="299" t="s">
        <v>3066</v>
      </c>
      <c r="I783" s="302">
        <v>1951.53</v>
      </c>
      <c r="J783" s="303" t="s">
        <v>528</v>
      </c>
      <c r="K783" s="326"/>
    </row>
    <row r="784" spans="1:11" ht="20" x14ac:dyDescent="0.25">
      <c r="A784" s="295" t="s">
        <v>2514</v>
      </c>
      <c r="B784" s="300">
        <v>71240644</v>
      </c>
      <c r="C784" s="300" t="s">
        <v>2615</v>
      </c>
      <c r="D784" s="301" t="s">
        <v>2601</v>
      </c>
      <c r="E784" s="301"/>
      <c r="F784" s="299" t="s">
        <v>2616</v>
      </c>
      <c r="G784" s="300" t="s">
        <v>2617</v>
      </c>
      <c r="H784" s="299" t="s">
        <v>2618</v>
      </c>
      <c r="I784" s="302">
        <v>2100</v>
      </c>
      <c r="J784" s="303" t="s">
        <v>2605</v>
      </c>
      <c r="K784" s="326"/>
    </row>
    <row r="785" spans="1:11" ht="20" x14ac:dyDescent="0.25">
      <c r="A785" s="295" t="s">
        <v>2514</v>
      </c>
      <c r="B785" s="300">
        <v>71240645</v>
      </c>
      <c r="C785" s="300" t="s">
        <v>2619</v>
      </c>
      <c r="D785" s="301" t="s">
        <v>2601</v>
      </c>
      <c r="E785" s="301"/>
      <c r="F785" s="299" t="s">
        <v>2620</v>
      </c>
      <c r="G785" s="300" t="s">
        <v>2617</v>
      </c>
      <c r="H785" s="299" t="s">
        <v>2618</v>
      </c>
      <c r="I785" s="302">
        <v>1913.2</v>
      </c>
      <c r="J785" s="303" t="s">
        <v>2605</v>
      </c>
      <c r="K785" s="326"/>
    </row>
    <row r="786" spans="1:11" ht="12.5" x14ac:dyDescent="0.25">
      <c r="A786" s="295" t="s">
        <v>2514</v>
      </c>
      <c r="B786" s="300">
        <v>71240646</v>
      </c>
      <c r="C786" s="300" t="s">
        <v>2621</v>
      </c>
      <c r="D786" s="301" t="s">
        <v>2601</v>
      </c>
      <c r="E786" s="301"/>
      <c r="F786" s="299" t="s">
        <v>2622</v>
      </c>
      <c r="G786" s="300" t="s">
        <v>2623</v>
      </c>
      <c r="H786" s="299" t="s">
        <v>2624</v>
      </c>
      <c r="I786" s="302">
        <v>2495.1</v>
      </c>
      <c r="J786" s="303" t="s">
        <v>2605</v>
      </c>
      <c r="K786" s="326"/>
    </row>
    <row r="787" spans="1:11" ht="12.5" x14ac:dyDescent="0.25">
      <c r="A787" s="295" t="s">
        <v>2514</v>
      </c>
      <c r="B787" s="300">
        <v>71240647</v>
      </c>
      <c r="C787" s="300" t="s">
        <v>4846</v>
      </c>
      <c r="D787" s="301" t="s">
        <v>4405</v>
      </c>
      <c r="E787" s="301"/>
      <c r="F787" s="299" t="s">
        <v>4847</v>
      </c>
      <c r="G787" s="300" t="s">
        <v>3767</v>
      </c>
      <c r="H787" s="299" t="s">
        <v>3768</v>
      </c>
      <c r="I787" s="302">
        <v>749.63</v>
      </c>
      <c r="J787" s="303" t="s">
        <v>2897</v>
      </c>
      <c r="K787" s="326"/>
    </row>
    <row r="788" spans="1:11" ht="20" x14ac:dyDescent="0.25">
      <c r="A788" s="295" t="s">
        <v>2514</v>
      </c>
      <c r="B788" s="300">
        <v>71240648</v>
      </c>
      <c r="C788" s="300" t="s">
        <v>4404</v>
      </c>
      <c r="D788" s="301" t="s">
        <v>4405</v>
      </c>
      <c r="E788" s="301"/>
      <c r="F788" s="299" t="s">
        <v>4406</v>
      </c>
      <c r="G788" s="300" t="s">
        <v>2517</v>
      </c>
      <c r="H788" s="299" t="s">
        <v>4407</v>
      </c>
      <c r="I788" s="302">
        <v>3402.15</v>
      </c>
      <c r="J788" s="303" t="s">
        <v>528</v>
      </c>
      <c r="K788" s="326"/>
    </row>
    <row r="789" spans="1:11" ht="20" x14ac:dyDescent="0.25">
      <c r="A789" s="295" t="s">
        <v>5581</v>
      </c>
      <c r="B789" s="304">
        <v>71240648</v>
      </c>
      <c r="C789" s="304" t="s">
        <v>4404</v>
      </c>
      <c r="D789" s="307" t="s">
        <v>4405</v>
      </c>
      <c r="E789" s="307"/>
      <c r="F789" s="295" t="s">
        <v>4406</v>
      </c>
      <c r="G789" s="295" t="s">
        <v>2517</v>
      </c>
      <c r="H789" s="295" t="s">
        <v>4407</v>
      </c>
      <c r="I789" s="297">
        <v>622.03</v>
      </c>
      <c r="J789" s="298">
        <v>10</v>
      </c>
      <c r="K789" s="326"/>
    </row>
    <row r="790" spans="1:11" ht="20" x14ac:dyDescent="0.25">
      <c r="A790" s="295" t="s">
        <v>5577</v>
      </c>
      <c r="B790" s="304">
        <v>71240648</v>
      </c>
      <c r="C790" s="304" t="s">
        <v>4404</v>
      </c>
      <c r="D790" s="307" t="s">
        <v>4405</v>
      </c>
      <c r="E790" s="307"/>
      <c r="F790" s="295" t="s">
        <v>4406</v>
      </c>
      <c r="G790" s="295" t="s">
        <v>2517</v>
      </c>
      <c r="H790" s="295" t="s">
        <v>4407</v>
      </c>
      <c r="I790" s="297">
        <v>831.29</v>
      </c>
      <c r="J790" s="298">
        <v>10</v>
      </c>
      <c r="K790" s="326"/>
    </row>
    <row r="791" spans="1:11" ht="12.5" x14ac:dyDescent="0.25">
      <c r="A791" s="295" t="s">
        <v>2514</v>
      </c>
      <c r="B791" s="300">
        <v>71240649</v>
      </c>
      <c r="C791" s="300" t="s">
        <v>4408</v>
      </c>
      <c r="D791" s="301" t="s">
        <v>4405</v>
      </c>
      <c r="E791" s="301"/>
      <c r="F791" s="299" t="s">
        <v>4409</v>
      </c>
      <c r="G791" s="300" t="s">
        <v>2853</v>
      </c>
      <c r="H791" s="299" t="s">
        <v>2854</v>
      </c>
      <c r="I791" s="302">
        <v>675</v>
      </c>
      <c r="J791" s="303" t="s">
        <v>528</v>
      </c>
      <c r="K791" s="326"/>
    </row>
    <row r="792" spans="1:11" ht="12.5" x14ac:dyDescent="0.25">
      <c r="A792" s="295" t="s">
        <v>2514</v>
      </c>
      <c r="B792" s="300">
        <v>71240650</v>
      </c>
      <c r="C792" s="300" t="s">
        <v>4410</v>
      </c>
      <c r="D792" s="301" t="s">
        <v>4405</v>
      </c>
      <c r="E792" s="301"/>
      <c r="F792" s="299" t="s">
        <v>4411</v>
      </c>
      <c r="G792" s="300" t="s">
        <v>3307</v>
      </c>
      <c r="H792" s="299" t="s">
        <v>3308</v>
      </c>
      <c r="I792" s="302">
        <v>219.3</v>
      </c>
      <c r="J792" s="303" t="s">
        <v>528</v>
      </c>
      <c r="K792" s="326"/>
    </row>
    <row r="793" spans="1:11" ht="12.5" x14ac:dyDescent="0.25">
      <c r="A793" s="295" t="s">
        <v>2514</v>
      </c>
      <c r="B793" s="300">
        <v>71240651</v>
      </c>
      <c r="C793" s="300" t="s">
        <v>3299</v>
      </c>
      <c r="D793" s="301" t="s">
        <v>3371</v>
      </c>
      <c r="E793" s="301"/>
      <c r="F793" s="299" t="s">
        <v>3372</v>
      </c>
      <c r="G793" s="300" t="s">
        <v>2687</v>
      </c>
      <c r="H793" s="299" t="s">
        <v>2688</v>
      </c>
      <c r="I793" s="302">
        <v>460</v>
      </c>
      <c r="J793" s="303" t="s">
        <v>2605</v>
      </c>
      <c r="K793" s="326"/>
    </row>
    <row r="794" spans="1:11" ht="12.5" x14ac:dyDescent="0.25">
      <c r="A794" s="295" t="s">
        <v>2514</v>
      </c>
      <c r="B794" s="300">
        <v>71240652</v>
      </c>
      <c r="C794" s="300" t="s">
        <v>3373</v>
      </c>
      <c r="D794" s="301" t="s">
        <v>3371</v>
      </c>
      <c r="E794" s="301"/>
      <c r="F794" s="299" t="s">
        <v>3374</v>
      </c>
      <c r="G794" s="300" t="s">
        <v>3375</v>
      </c>
      <c r="H794" s="299" t="s">
        <v>3376</v>
      </c>
      <c r="I794" s="302">
        <v>249</v>
      </c>
      <c r="J794" s="303" t="s">
        <v>2605</v>
      </c>
      <c r="K794" s="326"/>
    </row>
    <row r="795" spans="1:11" ht="12.5" x14ac:dyDescent="0.25">
      <c r="A795" s="295" t="s">
        <v>2514</v>
      </c>
      <c r="B795" s="300">
        <v>71240653</v>
      </c>
      <c r="C795" s="300" t="s">
        <v>4886</v>
      </c>
      <c r="D795" s="301" t="s">
        <v>3371</v>
      </c>
      <c r="E795" s="301"/>
      <c r="F795" s="299" t="s">
        <v>4887</v>
      </c>
      <c r="G795" s="300" t="s">
        <v>4610</v>
      </c>
      <c r="H795" s="299" t="s">
        <v>4611</v>
      </c>
      <c r="I795" s="302">
        <v>420</v>
      </c>
      <c r="J795" s="303" t="s">
        <v>2897</v>
      </c>
      <c r="K795" s="326"/>
    </row>
    <row r="796" spans="1:11" ht="20" x14ac:dyDescent="0.25">
      <c r="A796" s="295" t="s">
        <v>2514</v>
      </c>
      <c r="B796" s="300">
        <v>71240654</v>
      </c>
      <c r="C796" s="300" t="s">
        <v>3377</v>
      </c>
      <c r="D796" s="301" t="s">
        <v>3371</v>
      </c>
      <c r="E796" s="301"/>
      <c r="F796" s="299" t="s">
        <v>3378</v>
      </c>
      <c r="G796" s="300" t="s">
        <v>2617</v>
      </c>
      <c r="H796" s="299" t="s">
        <v>2618</v>
      </c>
      <c r="I796" s="302">
        <v>1600</v>
      </c>
      <c r="J796" s="303" t="s">
        <v>2605</v>
      </c>
      <c r="K796" s="326"/>
    </row>
    <row r="797" spans="1:11" ht="12.5" x14ac:dyDescent="0.25">
      <c r="A797" s="295" t="s">
        <v>2514</v>
      </c>
      <c r="B797" s="300">
        <v>71240655</v>
      </c>
      <c r="C797" s="300" t="s">
        <v>4525</v>
      </c>
      <c r="D797" s="301" t="s">
        <v>3371</v>
      </c>
      <c r="E797" s="301"/>
      <c r="F797" s="299" t="s">
        <v>4526</v>
      </c>
      <c r="G797" s="300" t="s">
        <v>3486</v>
      </c>
      <c r="H797" s="299" t="s">
        <v>3487</v>
      </c>
      <c r="I797" s="302">
        <v>550</v>
      </c>
      <c r="J797" s="303" t="s">
        <v>528</v>
      </c>
      <c r="K797" s="326"/>
    </row>
    <row r="798" spans="1:11" ht="12.5" x14ac:dyDescent="0.25">
      <c r="A798" s="295" t="s">
        <v>2514</v>
      </c>
      <c r="B798" s="300">
        <v>71240656</v>
      </c>
      <c r="C798" s="300" t="s">
        <v>3171</v>
      </c>
      <c r="D798" s="301" t="s">
        <v>3371</v>
      </c>
      <c r="E798" s="301"/>
      <c r="F798" s="299" t="s">
        <v>4527</v>
      </c>
      <c r="G798" s="300" t="s">
        <v>3535</v>
      </c>
      <c r="H798" s="299" t="s">
        <v>3536</v>
      </c>
      <c r="I798" s="302">
        <v>1876.53</v>
      </c>
      <c r="J798" s="303" t="s">
        <v>528</v>
      </c>
      <c r="K798" s="326"/>
    </row>
    <row r="799" spans="1:11" ht="12.5" x14ac:dyDescent="0.25">
      <c r="A799" s="295" t="s">
        <v>2514</v>
      </c>
      <c r="B799" s="300">
        <v>71240657</v>
      </c>
      <c r="C799" s="300" t="s">
        <v>4888</v>
      </c>
      <c r="D799" s="301" t="s">
        <v>3371</v>
      </c>
      <c r="E799" s="301"/>
      <c r="F799" s="299" t="s">
        <v>4889</v>
      </c>
      <c r="G799" s="300" t="s">
        <v>4700</v>
      </c>
      <c r="H799" s="299" t="s">
        <v>4701</v>
      </c>
      <c r="I799" s="302">
        <v>1200</v>
      </c>
      <c r="J799" s="303" t="s">
        <v>2897</v>
      </c>
      <c r="K799" s="326"/>
    </row>
    <row r="800" spans="1:11" ht="20" x14ac:dyDescent="0.25">
      <c r="A800" s="295" t="s">
        <v>2514</v>
      </c>
      <c r="B800" s="300">
        <v>71240658</v>
      </c>
      <c r="C800" s="300" t="s">
        <v>3379</v>
      </c>
      <c r="D800" s="301" t="s">
        <v>3371</v>
      </c>
      <c r="E800" s="301"/>
      <c r="F800" s="299" t="s">
        <v>3380</v>
      </c>
      <c r="G800" s="300" t="s">
        <v>2650</v>
      </c>
      <c r="H800" s="299" t="s">
        <v>2651</v>
      </c>
      <c r="I800" s="302">
        <v>2000</v>
      </c>
      <c r="J800" s="303" t="s">
        <v>2605</v>
      </c>
      <c r="K800" s="326"/>
    </row>
    <row r="801" spans="1:11" ht="12.5" x14ac:dyDescent="0.25">
      <c r="A801" s="295" t="s">
        <v>2514</v>
      </c>
      <c r="B801" s="300">
        <v>71240659</v>
      </c>
      <c r="C801" s="300" t="s">
        <v>3381</v>
      </c>
      <c r="D801" s="301" t="s">
        <v>3371</v>
      </c>
      <c r="E801" s="301"/>
      <c r="F801" s="299" t="s">
        <v>3382</v>
      </c>
      <c r="G801" s="300" t="s">
        <v>2567</v>
      </c>
      <c r="H801" s="299" t="s">
        <v>2568</v>
      </c>
      <c r="I801" s="302">
        <v>85.73</v>
      </c>
      <c r="J801" s="303" t="s">
        <v>2605</v>
      </c>
      <c r="K801" s="326"/>
    </row>
    <row r="802" spans="1:11" ht="12.5" x14ac:dyDescent="0.25">
      <c r="A802" s="295" t="s">
        <v>2514</v>
      </c>
      <c r="B802" s="300">
        <v>71240660</v>
      </c>
      <c r="C802" s="300" t="s">
        <v>4528</v>
      </c>
      <c r="D802" s="301" t="s">
        <v>3371</v>
      </c>
      <c r="E802" s="301"/>
      <c r="F802" s="299" t="s">
        <v>4527</v>
      </c>
      <c r="G802" s="300" t="s">
        <v>3454</v>
      </c>
      <c r="H802" s="299" t="s">
        <v>3455</v>
      </c>
      <c r="I802" s="302">
        <v>1300</v>
      </c>
      <c r="J802" s="303" t="s">
        <v>528</v>
      </c>
      <c r="K802" s="326"/>
    </row>
    <row r="803" spans="1:11" ht="12.5" x14ac:dyDescent="0.25">
      <c r="A803" s="295" t="s">
        <v>2514</v>
      </c>
      <c r="B803" s="300">
        <v>71240661</v>
      </c>
      <c r="C803" s="300" t="s">
        <v>2664</v>
      </c>
      <c r="D803" s="301" t="s">
        <v>3371</v>
      </c>
      <c r="E803" s="301"/>
      <c r="F803" s="299" t="s">
        <v>4527</v>
      </c>
      <c r="G803" s="300" t="s">
        <v>4529</v>
      </c>
      <c r="H803" s="299" t="s">
        <v>4530</v>
      </c>
      <c r="I803" s="302">
        <v>360</v>
      </c>
      <c r="J803" s="303" t="s">
        <v>528</v>
      </c>
      <c r="K803" s="326"/>
    </row>
    <row r="804" spans="1:11" ht="20" x14ac:dyDescent="0.25">
      <c r="A804" s="295" t="s">
        <v>2514</v>
      </c>
      <c r="B804" s="300">
        <v>71240662</v>
      </c>
      <c r="C804" s="300" t="s">
        <v>4547</v>
      </c>
      <c r="D804" s="301" t="s">
        <v>4548</v>
      </c>
      <c r="E804" s="301"/>
      <c r="F804" s="299" t="s">
        <v>4549</v>
      </c>
      <c r="G804" s="300" t="s">
        <v>2517</v>
      </c>
      <c r="H804" s="299" t="s">
        <v>4407</v>
      </c>
      <c r="I804" s="302">
        <v>1042.6500000000001</v>
      </c>
      <c r="J804" s="303" t="s">
        <v>528</v>
      </c>
      <c r="K804" s="326"/>
    </row>
    <row r="805" spans="1:11" ht="12.5" x14ac:dyDescent="0.25">
      <c r="A805" s="295" t="s">
        <v>2514</v>
      </c>
      <c r="B805" s="300">
        <v>71240663</v>
      </c>
      <c r="C805" s="300" t="s">
        <v>2669</v>
      </c>
      <c r="D805" s="301" t="s">
        <v>4548</v>
      </c>
      <c r="E805" s="301"/>
      <c r="F805" s="299" t="s">
        <v>4527</v>
      </c>
      <c r="G805" s="300" t="s">
        <v>4402</v>
      </c>
      <c r="H805" s="299" t="s">
        <v>4403</v>
      </c>
      <c r="I805" s="302">
        <v>2000</v>
      </c>
      <c r="J805" s="303" t="s">
        <v>528</v>
      </c>
      <c r="K805" s="326"/>
    </row>
    <row r="806" spans="1:11" ht="20" x14ac:dyDescent="0.25">
      <c r="A806" s="295" t="s">
        <v>2514</v>
      </c>
      <c r="B806" s="300">
        <v>71240664</v>
      </c>
      <c r="C806" s="300" t="s">
        <v>2784</v>
      </c>
      <c r="D806" s="301" t="s">
        <v>2785</v>
      </c>
      <c r="E806" s="301"/>
      <c r="F806" s="299" t="s">
        <v>2786</v>
      </c>
      <c r="G806" s="300" t="s">
        <v>2755</v>
      </c>
      <c r="H806" s="299" t="s">
        <v>2756</v>
      </c>
      <c r="I806" s="302">
        <v>4140</v>
      </c>
      <c r="J806" s="303" t="s">
        <v>2605</v>
      </c>
      <c r="K806" s="326"/>
    </row>
    <row r="807" spans="1:11" ht="20" x14ac:dyDescent="0.25">
      <c r="A807" s="295" t="s">
        <v>2514</v>
      </c>
      <c r="B807" s="300">
        <v>71240665</v>
      </c>
      <c r="C807" s="300" t="s">
        <v>3599</v>
      </c>
      <c r="D807" s="301" t="s">
        <v>2720</v>
      </c>
      <c r="E807" s="301"/>
      <c r="F807" s="299" t="s">
        <v>3600</v>
      </c>
      <c r="G807" s="300" t="s">
        <v>2603</v>
      </c>
      <c r="H807" s="299" t="s">
        <v>2604</v>
      </c>
      <c r="I807" s="302">
        <v>4050</v>
      </c>
      <c r="J807" s="303" t="s">
        <v>528</v>
      </c>
      <c r="K807" s="326"/>
    </row>
    <row r="808" spans="1:11" ht="20" x14ac:dyDescent="0.25">
      <c r="A808" s="295" t="s">
        <v>2514</v>
      </c>
      <c r="B808" s="300">
        <v>71240666</v>
      </c>
      <c r="C808" s="300" t="s">
        <v>3601</v>
      </c>
      <c r="D808" s="301" t="s">
        <v>2720</v>
      </c>
      <c r="E808" s="301"/>
      <c r="F808" s="299" t="s">
        <v>3602</v>
      </c>
      <c r="G808" s="300" t="s">
        <v>2517</v>
      </c>
      <c r="H808" s="299" t="s">
        <v>3603</v>
      </c>
      <c r="I808" s="302">
        <v>350</v>
      </c>
      <c r="J808" s="303" t="s">
        <v>528</v>
      </c>
      <c r="K808" s="326"/>
    </row>
    <row r="809" spans="1:11" ht="20" x14ac:dyDescent="0.25">
      <c r="A809" s="295" t="s">
        <v>2514</v>
      </c>
      <c r="B809" s="300">
        <v>71240666</v>
      </c>
      <c r="C809" s="300" t="s">
        <v>3601</v>
      </c>
      <c r="D809" s="301" t="s">
        <v>2720</v>
      </c>
      <c r="E809" s="301"/>
      <c r="F809" s="299" t="s">
        <v>5756</v>
      </c>
      <c r="G809" s="300" t="s">
        <v>2517</v>
      </c>
      <c r="H809" s="299" t="s">
        <v>3603</v>
      </c>
      <c r="I809" s="302">
        <v>1050</v>
      </c>
      <c r="J809" s="303">
        <v>3</v>
      </c>
      <c r="K809" s="331"/>
    </row>
    <row r="810" spans="1:11" ht="20" x14ac:dyDescent="0.25">
      <c r="A810" s="295" t="s">
        <v>2514</v>
      </c>
      <c r="B810" s="300">
        <v>71240667</v>
      </c>
      <c r="C810" s="300" t="s">
        <v>2719</v>
      </c>
      <c r="D810" s="301" t="s">
        <v>2720</v>
      </c>
      <c r="E810" s="301"/>
      <c r="F810" s="299" t="s">
        <v>2721</v>
      </c>
      <c r="G810" s="300" t="s">
        <v>2683</v>
      </c>
      <c r="H810" s="299" t="s">
        <v>2684</v>
      </c>
      <c r="I810" s="302">
        <v>1667</v>
      </c>
      <c r="J810" s="303" t="s">
        <v>2605</v>
      </c>
      <c r="K810" s="326"/>
    </row>
    <row r="811" spans="1:11" ht="20" x14ac:dyDescent="0.25">
      <c r="A811" s="295" t="s">
        <v>2514</v>
      </c>
      <c r="B811" s="300">
        <v>71240668</v>
      </c>
      <c r="C811" s="300" t="s">
        <v>2722</v>
      </c>
      <c r="D811" s="301" t="s">
        <v>2720</v>
      </c>
      <c r="E811" s="301"/>
      <c r="F811" s="299" t="s">
        <v>2723</v>
      </c>
      <c r="G811" s="300" t="s">
        <v>2724</v>
      </c>
      <c r="H811" s="299" t="s">
        <v>2725</v>
      </c>
      <c r="I811" s="302">
        <v>442</v>
      </c>
      <c r="J811" s="303" t="s">
        <v>2605</v>
      </c>
      <c r="K811" s="326"/>
    </row>
    <row r="812" spans="1:11" ht="20" x14ac:dyDescent="0.25">
      <c r="A812" s="295" t="s">
        <v>2514</v>
      </c>
      <c r="B812" s="300">
        <v>71240669</v>
      </c>
      <c r="C812" s="300" t="s">
        <v>3604</v>
      </c>
      <c r="D812" s="301" t="s">
        <v>2720</v>
      </c>
      <c r="E812" s="301"/>
      <c r="F812" s="299" t="s">
        <v>3605</v>
      </c>
      <c r="G812" s="300" t="s">
        <v>2560</v>
      </c>
      <c r="H812" s="299" t="s">
        <v>2561</v>
      </c>
      <c r="I812" s="302">
        <v>917.46</v>
      </c>
      <c r="J812" s="303" t="s">
        <v>528</v>
      </c>
      <c r="K812" s="326"/>
    </row>
    <row r="813" spans="1:11" ht="12.5" x14ac:dyDescent="0.25">
      <c r="A813" s="295" t="s">
        <v>2514</v>
      </c>
      <c r="B813" s="300">
        <v>71240670</v>
      </c>
      <c r="C813" s="300" t="s">
        <v>2787</v>
      </c>
      <c r="D813" s="301" t="s">
        <v>2785</v>
      </c>
      <c r="E813" s="301"/>
      <c r="F813" s="299" t="s">
        <v>2788</v>
      </c>
      <c r="G813" s="300" t="s">
        <v>2735</v>
      </c>
      <c r="H813" s="299" t="s">
        <v>2736</v>
      </c>
      <c r="I813" s="302">
        <v>836.9</v>
      </c>
      <c r="J813" s="303" t="s">
        <v>2605</v>
      </c>
      <c r="K813" s="326"/>
    </row>
    <row r="814" spans="1:11" ht="12.5" x14ac:dyDescent="0.25">
      <c r="A814" s="295" t="s">
        <v>2514</v>
      </c>
      <c r="B814" s="300">
        <v>71240671</v>
      </c>
      <c r="C814" s="300" t="s">
        <v>2789</v>
      </c>
      <c r="D814" s="301" t="s">
        <v>2785</v>
      </c>
      <c r="E814" s="301"/>
      <c r="F814" s="299" t="s">
        <v>2790</v>
      </c>
      <c r="G814" s="300" t="s">
        <v>2735</v>
      </c>
      <c r="H814" s="299" t="s">
        <v>2736</v>
      </c>
      <c r="I814" s="302">
        <v>290</v>
      </c>
      <c r="J814" s="303" t="s">
        <v>2605</v>
      </c>
      <c r="K814" s="326"/>
    </row>
    <row r="815" spans="1:11" ht="20" x14ac:dyDescent="0.25">
      <c r="A815" s="295" t="s">
        <v>2514</v>
      </c>
      <c r="B815" s="300">
        <v>71240672</v>
      </c>
      <c r="C815" s="300" t="s">
        <v>2791</v>
      </c>
      <c r="D815" s="301" t="s">
        <v>2785</v>
      </c>
      <c r="E815" s="301"/>
      <c r="F815" s="299" t="s">
        <v>2792</v>
      </c>
      <c r="G815" s="300" t="s">
        <v>2735</v>
      </c>
      <c r="H815" s="299" t="s">
        <v>2736</v>
      </c>
      <c r="I815" s="302">
        <v>2116.6999999999998</v>
      </c>
      <c r="J815" s="303" t="s">
        <v>2605</v>
      </c>
      <c r="K815" s="326"/>
    </row>
    <row r="816" spans="1:11" ht="20" x14ac:dyDescent="0.25">
      <c r="A816" s="295" t="s">
        <v>2514</v>
      </c>
      <c r="B816" s="300">
        <v>71240673</v>
      </c>
      <c r="C816" s="300" t="s">
        <v>2793</v>
      </c>
      <c r="D816" s="301" t="s">
        <v>2785</v>
      </c>
      <c r="E816" s="301"/>
      <c r="F816" s="299" t="s">
        <v>2723</v>
      </c>
      <c r="G816" s="300" t="s">
        <v>2653</v>
      </c>
      <c r="H816" s="299" t="s">
        <v>2654</v>
      </c>
      <c r="I816" s="302">
        <v>754</v>
      </c>
      <c r="J816" s="303" t="s">
        <v>2605</v>
      </c>
      <c r="K816" s="326"/>
    </row>
    <row r="817" spans="1:11" ht="20" x14ac:dyDescent="0.25">
      <c r="A817" s="295" t="s">
        <v>2514</v>
      </c>
      <c r="B817" s="300">
        <v>71240674</v>
      </c>
      <c r="C817" s="300" t="s">
        <v>2794</v>
      </c>
      <c r="D817" s="301" t="s">
        <v>2785</v>
      </c>
      <c r="E817" s="301"/>
      <c r="F817" s="299" t="s">
        <v>2723</v>
      </c>
      <c r="G817" s="300" t="s">
        <v>2657</v>
      </c>
      <c r="H817" s="299" t="s">
        <v>2658</v>
      </c>
      <c r="I817" s="302">
        <v>637</v>
      </c>
      <c r="J817" s="303" t="s">
        <v>2605</v>
      </c>
      <c r="K817" s="326"/>
    </row>
    <row r="818" spans="1:11" ht="12.5" x14ac:dyDescent="0.25">
      <c r="A818" s="295" t="s">
        <v>2514</v>
      </c>
      <c r="B818" s="300">
        <v>71240675</v>
      </c>
      <c r="C818" s="300" t="s">
        <v>2793</v>
      </c>
      <c r="D818" s="301" t="s">
        <v>2785</v>
      </c>
      <c r="E818" s="301"/>
      <c r="F818" s="299" t="s">
        <v>2795</v>
      </c>
      <c r="G818" s="300" t="s">
        <v>2660</v>
      </c>
      <c r="H818" s="299" t="s">
        <v>2661</v>
      </c>
      <c r="I818" s="302">
        <v>1626.54</v>
      </c>
      <c r="J818" s="303" t="s">
        <v>2605</v>
      </c>
      <c r="K818" s="326"/>
    </row>
    <row r="819" spans="1:11" ht="12.5" x14ac:dyDescent="0.25">
      <c r="A819" s="295" t="s">
        <v>2514</v>
      </c>
      <c r="B819" s="300">
        <v>71240676</v>
      </c>
      <c r="C819" s="300" t="s">
        <v>3656</v>
      </c>
      <c r="D819" s="301" t="s">
        <v>2785</v>
      </c>
      <c r="E819" s="301"/>
      <c r="F819" s="299" t="s">
        <v>3657</v>
      </c>
      <c r="G819" s="300" t="s">
        <v>2743</v>
      </c>
      <c r="H819" s="299" t="s">
        <v>2744</v>
      </c>
      <c r="I819" s="302">
        <v>1035</v>
      </c>
      <c r="J819" s="303" t="s">
        <v>528</v>
      </c>
      <c r="K819" s="326"/>
    </row>
    <row r="820" spans="1:11" ht="12.5" x14ac:dyDescent="0.25">
      <c r="A820" s="295" t="s">
        <v>2514</v>
      </c>
      <c r="B820" s="300">
        <v>71240677</v>
      </c>
      <c r="C820" s="300" t="s">
        <v>2796</v>
      </c>
      <c r="D820" s="301" t="s">
        <v>2785</v>
      </c>
      <c r="E820" s="301"/>
      <c r="F820" s="299" t="s">
        <v>3658</v>
      </c>
      <c r="G820" s="300" t="s">
        <v>3659</v>
      </c>
      <c r="H820" s="299" t="s">
        <v>3660</v>
      </c>
      <c r="I820" s="302">
        <v>4954</v>
      </c>
      <c r="J820" s="303" t="s">
        <v>528</v>
      </c>
      <c r="K820" s="326"/>
    </row>
    <row r="821" spans="1:11" ht="12.5" x14ac:dyDescent="0.25">
      <c r="A821" s="295" t="s">
        <v>2514</v>
      </c>
      <c r="B821" s="300">
        <v>71240678</v>
      </c>
      <c r="C821" s="300" t="s">
        <v>3746</v>
      </c>
      <c r="D821" s="301" t="s">
        <v>2566</v>
      </c>
      <c r="E821" s="301"/>
      <c r="F821" s="299" t="s">
        <v>3747</v>
      </c>
      <c r="G821" s="300" t="s">
        <v>3077</v>
      </c>
      <c r="H821" s="299" t="s">
        <v>3078</v>
      </c>
      <c r="I821" s="302">
        <v>4405</v>
      </c>
      <c r="J821" s="303" t="s">
        <v>528</v>
      </c>
      <c r="K821" s="326"/>
    </row>
    <row r="822" spans="1:11" ht="12.5" x14ac:dyDescent="0.25">
      <c r="A822" s="295" t="s">
        <v>2514</v>
      </c>
      <c r="B822" s="300">
        <v>71240679</v>
      </c>
      <c r="C822" s="300" t="s">
        <v>3748</v>
      </c>
      <c r="D822" s="301" t="s">
        <v>2566</v>
      </c>
      <c r="E822" s="301"/>
      <c r="F822" s="299" t="s">
        <v>3749</v>
      </c>
      <c r="G822" s="300" t="s">
        <v>2989</v>
      </c>
      <c r="H822" s="299" t="s">
        <v>2990</v>
      </c>
      <c r="I822" s="302">
        <v>2390.6</v>
      </c>
      <c r="J822" s="303" t="s">
        <v>528</v>
      </c>
      <c r="K822" s="326"/>
    </row>
    <row r="823" spans="1:11" ht="12.5" x14ac:dyDescent="0.25">
      <c r="A823" s="295" t="s">
        <v>2514</v>
      </c>
      <c r="B823" s="300">
        <v>71240680</v>
      </c>
      <c r="C823" s="300" t="s">
        <v>4657</v>
      </c>
      <c r="D823" s="301" t="s">
        <v>2566</v>
      </c>
      <c r="E823" s="301"/>
      <c r="F823" s="299" t="s">
        <v>4658</v>
      </c>
      <c r="G823" s="300" t="s">
        <v>2989</v>
      </c>
      <c r="H823" s="299" t="s">
        <v>2990</v>
      </c>
      <c r="I823" s="302">
        <v>56.9</v>
      </c>
      <c r="J823" s="303" t="s">
        <v>2897</v>
      </c>
      <c r="K823" s="326"/>
    </row>
    <row r="824" spans="1:11" ht="12.5" x14ac:dyDescent="0.25">
      <c r="A824" s="295" t="s">
        <v>2514</v>
      </c>
      <c r="B824" s="300">
        <v>71240681</v>
      </c>
      <c r="C824" s="300" t="s">
        <v>3750</v>
      </c>
      <c r="D824" s="301" t="s">
        <v>2566</v>
      </c>
      <c r="E824" s="301"/>
      <c r="F824" s="299" t="s">
        <v>3751</v>
      </c>
      <c r="G824" s="300" t="s">
        <v>3752</v>
      </c>
      <c r="H824" s="299" t="s">
        <v>3753</v>
      </c>
      <c r="I824" s="302">
        <v>1050</v>
      </c>
      <c r="J824" s="303" t="s">
        <v>528</v>
      </c>
      <c r="K824" s="326"/>
    </row>
    <row r="825" spans="1:11" ht="12.5" x14ac:dyDescent="0.25">
      <c r="A825" s="295" t="s">
        <v>2514</v>
      </c>
      <c r="B825" s="300">
        <v>71240682</v>
      </c>
      <c r="C825" s="300" t="s">
        <v>2849</v>
      </c>
      <c r="D825" s="301" t="s">
        <v>2566</v>
      </c>
      <c r="E825" s="301"/>
      <c r="F825" s="299" t="s">
        <v>2850</v>
      </c>
      <c r="G825" s="300" t="s">
        <v>2828</v>
      </c>
      <c r="H825" s="299" t="s">
        <v>2829</v>
      </c>
      <c r="I825" s="302">
        <v>2200</v>
      </c>
      <c r="J825" s="303" t="s">
        <v>2605</v>
      </c>
      <c r="K825" s="326"/>
    </row>
    <row r="826" spans="1:11" ht="12.5" x14ac:dyDescent="0.25">
      <c r="A826" s="295" t="s">
        <v>2514</v>
      </c>
      <c r="B826" s="300">
        <v>71240684</v>
      </c>
      <c r="C826" s="300" t="s">
        <v>3754</v>
      </c>
      <c r="D826" s="301" t="s">
        <v>2566</v>
      </c>
      <c r="E826" s="301"/>
      <c r="F826" s="299" t="s">
        <v>3755</v>
      </c>
      <c r="G826" s="300" t="s">
        <v>3756</v>
      </c>
      <c r="H826" s="299" t="s">
        <v>3757</v>
      </c>
      <c r="I826" s="302">
        <v>2592.2399999999998</v>
      </c>
      <c r="J826" s="303" t="s">
        <v>528</v>
      </c>
      <c r="K826" s="326"/>
    </row>
    <row r="827" spans="1:11" ht="20" x14ac:dyDescent="0.25">
      <c r="A827" s="295" t="s">
        <v>2514</v>
      </c>
      <c r="B827" s="300">
        <v>71240685</v>
      </c>
      <c r="C827" s="300" t="s">
        <v>2851</v>
      </c>
      <c r="D827" s="301" t="s">
        <v>2566</v>
      </c>
      <c r="E827" s="301"/>
      <c r="F827" s="299" t="s">
        <v>2852</v>
      </c>
      <c r="G827" s="300" t="s">
        <v>2853</v>
      </c>
      <c r="H827" s="299" t="s">
        <v>2854</v>
      </c>
      <c r="I827" s="302">
        <v>790</v>
      </c>
      <c r="J827" s="303" t="s">
        <v>2605</v>
      </c>
      <c r="K827" s="326"/>
    </row>
    <row r="828" spans="1:11" ht="12.5" x14ac:dyDescent="0.25">
      <c r="A828" s="295" t="s">
        <v>2514</v>
      </c>
      <c r="B828" s="300">
        <v>71240686</v>
      </c>
      <c r="C828" s="300" t="s">
        <v>2855</v>
      </c>
      <c r="D828" s="301" t="s">
        <v>2566</v>
      </c>
      <c r="E828" s="301"/>
      <c r="F828" s="299" t="s">
        <v>2856</v>
      </c>
      <c r="G828" s="300" t="s">
        <v>2857</v>
      </c>
      <c r="H828" s="299" t="s">
        <v>2858</v>
      </c>
      <c r="I828" s="302">
        <v>6982</v>
      </c>
      <c r="J828" s="303" t="s">
        <v>2605</v>
      </c>
      <c r="K828" s="326"/>
    </row>
    <row r="829" spans="1:11" ht="20" x14ac:dyDescent="0.25">
      <c r="A829" s="295" t="s">
        <v>2514</v>
      </c>
      <c r="B829" s="300">
        <v>71240687</v>
      </c>
      <c r="C829" s="300" t="s">
        <v>2859</v>
      </c>
      <c r="D829" s="301" t="s">
        <v>2566</v>
      </c>
      <c r="E829" s="301"/>
      <c r="F829" s="299" t="s">
        <v>2860</v>
      </c>
      <c r="G829" s="300" t="s">
        <v>2861</v>
      </c>
      <c r="H829" s="299" t="s">
        <v>2862</v>
      </c>
      <c r="I829" s="302">
        <v>12976.2</v>
      </c>
      <c r="J829" s="303" t="s">
        <v>2605</v>
      </c>
      <c r="K829" s="326"/>
    </row>
    <row r="830" spans="1:11" ht="20" x14ac:dyDescent="0.25">
      <c r="A830" s="295" t="s">
        <v>2514</v>
      </c>
      <c r="B830" s="300">
        <v>71240688</v>
      </c>
      <c r="C830" s="300" t="s">
        <v>2863</v>
      </c>
      <c r="D830" s="301" t="s">
        <v>2566</v>
      </c>
      <c r="E830" s="301"/>
      <c r="F830" s="299" t="s">
        <v>2864</v>
      </c>
      <c r="G830" s="300" t="s">
        <v>2865</v>
      </c>
      <c r="H830" s="299" t="s">
        <v>2866</v>
      </c>
      <c r="I830" s="302">
        <v>1557.6</v>
      </c>
      <c r="J830" s="303" t="s">
        <v>2605</v>
      </c>
      <c r="K830" s="326"/>
    </row>
    <row r="831" spans="1:11" ht="20" x14ac:dyDescent="0.25">
      <c r="A831" s="295" t="s">
        <v>2514</v>
      </c>
      <c r="B831" s="300">
        <v>71240689</v>
      </c>
      <c r="C831" s="300" t="s">
        <v>3758</v>
      </c>
      <c r="D831" s="301" t="s">
        <v>2566</v>
      </c>
      <c r="E831" s="301"/>
      <c r="F831" s="299" t="s">
        <v>3759</v>
      </c>
      <c r="G831" s="300" t="s">
        <v>2517</v>
      </c>
      <c r="H831" s="299" t="s">
        <v>3760</v>
      </c>
      <c r="I831" s="302">
        <v>2430.15</v>
      </c>
      <c r="J831" s="303" t="s">
        <v>528</v>
      </c>
      <c r="K831" s="326"/>
    </row>
    <row r="832" spans="1:11" ht="20" x14ac:dyDescent="0.25">
      <c r="A832" s="295" t="s">
        <v>2514</v>
      </c>
      <c r="B832" s="300">
        <v>71240690</v>
      </c>
      <c r="C832" s="300" t="s">
        <v>3133</v>
      </c>
      <c r="D832" s="301" t="s">
        <v>3134</v>
      </c>
      <c r="E832" s="301"/>
      <c r="F832" s="299" t="s">
        <v>3135</v>
      </c>
      <c r="G832" s="300" t="s">
        <v>2617</v>
      </c>
      <c r="H832" s="299" t="s">
        <v>2618</v>
      </c>
      <c r="I832" s="302">
        <v>1800</v>
      </c>
      <c r="J832" s="303" t="s">
        <v>2605</v>
      </c>
      <c r="K832" s="326"/>
    </row>
    <row r="833" spans="1:11" ht="20" x14ac:dyDescent="0.25">
      <c r="A833" s="295" t="s">
        <v>2514</v>
      </c>
      <c r="B833" s="300">
        <v>71240691</v>
      </c>
      <c r="C833" s="300" t="s">
        <v>3136</v>
      </c>
      <c r="D833" s="301" t="s">
        <v>3134</v>
      </c>
      <c r="E833" s="301"/>
      <c r="F833" s="299" t="s">
        <v>3137</v>
      </c>
      <c r="G833" s="300" t="s">
        <v>2617</v>
      </c>
      <c r="H833" s="299" t="s">
        <v>2618</v>
      </c>
      <c r="I833" s="302">
        <v>2100</v>
      </c>
      <c r="J833" s="303" t="s">
        <v>2605</v>
      </c>
      <c r="K833" s="326"/>
    </row>
    <row r="834" spans="1:11" ht="12.5" x14ac:dyDescent="0.25">
      <c r="A834" s="295" t="s">
        <v>2514</v>
      </c>
      <c r="B834" s="300">
        <v>71240693</v>
      </c>
      <c r="C834" s="300" t="s">
        <v>4119</v>
      </c>
      <c r="D834" s="301" t="s">
        <v>3134</v>
      </c>
      <c r="E834" s="301"/>
      <c r="F834" s="299" t="s">
        <v>4120</v>
      </c>
      <c r="G834" s="300" t="s">
        <v>3619</v>
      </c>
      <c r="H834" s="299" t="s">
        <v>3620</v>
      </c>
      <c r="I834" s="302">
        <v>850</v>
      </c>
      <c r="J834" s="303" t="s">
        <v>528</v>
      </c>
      <c r="K834" s="326"/>
    </row>
    <row r="835" spans="1:11" ht="12.5" x14ac:dyDescent="0.25">
      <c r="A835" s="295" t="s">
        <v>2514</v>
      </c>
      <c r="B835" s="300">
        <v>71240694</v>
      </c>
      <c r="C835" s="300" t="s">
        <v>4121</v>
      </c>
      <c r="D835" s="301" t="s">
        <v>3134</v>
      </c>
      <c r="E835" s="301"/>
      <c r="F835" s="299" t="s">
        <v>4120</v>
      </c>
      <c r="G835" s="300" t="s">
        <v>3619</v>
      </c>
      <c r="H835" s="299" t="s">
        <v>3620</v>
      </c>
      <c r="I835" s="302">
        <v>1200</v>
      </c>
      <c r="J835" s="303" t="s">
        <v>528</v>
      </c>
      <c r="K835" s="326"/>
    </row>
    <row r="836" spans="1:11" ht="12.5" x14ac:dyDescent="0.25">
      <c r="A836" s="295" t="s">
        <v>2514</v>
      </c>
      <c r="B836" s="300">
        <v>71240695</v>
      </c>
      <c r="C836" s="300" t="s">
        <v>3138</v>
      </c>
      <c r="D836" s="301" t="s">
        <v>3134</v>
      </c>
      <c r="E836" s="301"/>
      <c r="F836" s="299" t="s">
        <v>3139</v>
      </c>
      <c r="G836" s="300" t="s">
        <v>3140</v>
      </c>
      <c r="H836" s="299" t="s">
        <v>3141</v>
      </c>
      <c r="I836" s="302">
        <v>7000</v>
      </c>
      <c r="J836" s="303" t="s">
        <v>2605</v>
      </c>
      <c r="K836" s="326"/>
    </row>
    <row r="837" spans="1:11" ht="20" x14ac:dyDescent="0.25">
      <c r="A837" s="295" t="s">
        <v>2514</v>
      </c>
      <c r="B837" s="300">
        <v>71240696</v>
      </c>
      <c r="C837" s="300" t="s">
        <v>4122</v>
      </c>
      <c r="D837" s="301" t="s">
        <v>3134</v>
      </c>
      <c r="E837" s="301"/>
      <c r="F837" s="299" t="s">
        <v>4123</v>
      </c>
      <c r="G837" s="300" t="s">
        <v>2517</v>
      </c>
      <c r="H837" s="299" t="s">
        <v>4124</v>
      </c>
      <c r="I837" s="302">
        <v>120</v>
      </c>
      <c r="J837" s="303" t="s">
        <v>528</v>
      </c>
      <c r="K837" s="326"/>
    </row>
    <row r="838" spans="1:11" ht="20" x14ac:dyDescent="0.25">
      <c r="A838" s="295" t="s">
        <v>2514</v>
      </c>
      <c r="B838" s="300">
        <v>71240697</v>
      </c>
      <c r="C838" s="300" t="s">
        <v>3142</v>
      </c>
      <c r="D838" s="301" t="s">
        <v>3134</v>
      </c>
      <c r="E838" s="301"/>
      <c r="F838" s="299" t="s">
        <v>3143</v>
      </c>
      <c r="G838" s="300" t="s">
        <v>3090</v>
      </c>
      <c r="H838" s="299" t="s">
        <v>3091</v>
      </c>
      <c r="I838" s="302">
        <v>648</v>
      </c>
      <c r="J838" s="303" t="s">
        <v>2605</v>
      </c>
      <c r="K838" s="326"/>
    </row>
    <row r="839" spans="1:11" ht="12.5" x14ac:dyDescent="0.25">
      <c r="A839" s="295" t="s">
        <v>2514</v>
      </c>
      <c r="B839" s="300">
        <v>71240698</v>
      </c>
      <c r="C839" s="300" t="s">
        <v>3833</v>
      </c>
      <c r="D839" s="301" t="s">
        <v>3834</v>
      </c>
      <c r="E839" s="301"/>
      <c r="F839" s="299" t="s">
        <v>3835</v>
      </c>
      <c r="G839" s="300" t="s">
        <v>2673</v>
      </c>
      <c r="H839" s="299" t="s">
        <v>2674</v>
      </c>
      <c r="I839" s="302">
        <v>900</v>
      </c>
      <c r="J839" s="303" t="s">
        <v>528</v>
      </c>
      <c r="K839" s="326"/>
    </row>
    <row r="840" spans="1:11" ht="12.5" x14ac:dyDescent="0.25">
      <c r="A840" s="295" t="s">
        <v>2514</v>
      </c>
      <c r="B840" s="300">
        <v>71240699</v>
      </c>
      <c r="C840" s="300" t="s">
        <v>3616</v>
      </c>
      <c r="D840" s="301" t="s">
        <v>3134</v>
      </c>
      <c r="E840" s="301"/>
      <c r="F840" s="299" t="s">
        <v>4125</v>
      </c>
      <c r="G840" s="300" t="s">
        <v>4126</v>
      </c>
      <c r="H840" s="299" t="s">
        <v>4127</v>
      </c>
      <c r="I840" s="302">
        <v>1117.73</v>
      </c>
      <c r="J840" s="303" t="s">
        <v>528</v>
      </c>
      <c r="K840" s="326"/>
    </row>
    <row r="841" spans="1:11" ht="20" x14ac:dyDescent="0.25">
      <c r="A841" s="295" t="s">
        <v>2514</v>
      </c>
      <c r="B841" s="300">
        <v>71240700</v>
      </c>
      <c r="C841" s="300" t="s">
        <v>2796</v>
      </c>
      <c r="D841" s="301" t="s">
        <v>3134</v>
      </c>
      <c r="E841" s="301"/>
      <c r="F841" s="299" t="s">
        <v>4128</v>
      </c>
      <c r="G841" s="300" t="s">
        <v>4129</v>
      </c>
      <c r="H841" s="299" t="s">
        <v>4130</v>
      </c>
      <c r="I841" s="302">
        <v>2056.27</v>
      </c>
      <c r="J841" s="303" t="s">
        <v>528</v>
      </c>
      <c r="K841" s="326"/>
    </row>
    <row r="842" spans="1:11" ht="12.5" x14ac:dyDescent="0.25">
      <c r="A842" s="295" t="s">
        <v>2514</v>
      </c>
      <c r="B842" s="300">
        <v>71240701</v>
      </c>
      <c r="C842" s="300" t="s">
        <v>3144</v>
      </c>
      <c r="D842" s="301" t="s">
        <v>3134</v>
      </c>
      <c r="E842" s="301"/>
      <c r="F842" s="299" t="s">
        <v>3145</v>
      </c>
      <c r="G842" s="300" t="s">
        <v>2776</v>
      </c>
      <c r="H842" s="299" t="s">
        <v>2777</v>
      </c>
      <c r="I842" s="302">
        <v>1278</v>
      </c>
      <c r="J842" s="303" t="s">
        <v>2605</v>
      </c>
      <c r="K842" s="326"/>
    </row>
    <row r="843" spans="1:11" ht="20" x14ac:dyDescent="0.25">
      <c r="A843" s="295" t="s">
        <v>2514</v>
      </c>
      <c r="B843" s="300">
        <v>71240702</v>
      </c>
      <c r="C843" s="300" t="s">
        <v>3185</v>
      </c>
      <c r="D843" s="301" t="s">
        <v>3186</v>
      </c>
      <c r="E843" s="301"/>
      <c r="F843" s="299" t="s">
        <v>3187</v>
      </c>
      <c r="G843" s="300" t="s">
        <v>3188</v>
      </c>
      <c r="H843" s="299" t="s">
        <v>3189</v>
      </c>
      <c r="I843" s="302">
        <v>814.34</v>
      </c>
      <c r="J843" s="303" t="s">
        <v>2605</v>
      </c>
      <c r="K843" s="326"/>
    </row>
    <row r="844" spans="1:11" ht="12.5" x14ac:dyDescent="0.25">
      <c r="A844" s="295" t="s">
        <v>2514</v>
      </c>
      <c r="B844" s="300">
        <v>71240703</v>
      </c>
      <c r="C844" s="300" t="s">
        <v>4211</v>
      </c>
      <c r="D844" s="301" t="s">
        <v>3186</v>
      </c>
      <c r="E844" s="301"/>
      <c r="F844" s="299" t="s">
        <v>4212</v>
      </c>
      <c r="G844" s="300" t="s">
        <v>2743</v>
      </c>
      <c r="H844" s="299" t="s">
        <v>2744</v>
      </c>
      <c r="I844" s="302">
        <v>4778</v>
      </c>
      <c r="J844" s="303" t="s">
        <v>528</v>
      </c>
      <c r="K844" s="326"/>
    </row>
    <row r="845" spans="1:11" ht="12.5" x14ac:dyDescent="0.25">
      <c r="A845" s="295" t="s">
        <v>2514</v>
      </c>
      <c r="B845" s="300">
        <v>71240704</v>
      </c>
      <c r="C845" s="300" t="s">
        <v>4213</v>
      </c>
      <c r="D845" s="301" t="s">
        <v>3186</v>
      </c>
      <c r="E845" s="301"/>
      <c r="F845" s="299" t="s">
        <v>4214</v>
      </c>
      <c r="G845" s="300" t="s">
        <v>4215</v>
      </c>
      <c r="H845" s="299" t="s">
        <v>4216</v>
      </c>
      <c r="I845" s="302">
        <v>60</v>
      </c>
      <c r="J845" s="303" t="s">
        <v>528</v>
      </c>
      <c r="K845" s="326"/>
    </row>
    <row r="846" spans="1:11" ht="12.5" x14ac:dyDescent="0.25">
      <c r="A846" s="295" t="s">
        <v>2514</v>
      </c>
      <c r="B846" s="300">
        <v>71240705</v>
      </c>
      <c r="C846" s="300" t="s">
        <v>4245</v>
      </c>
      <c r="D846" s="301" t="s">
        <v>3206</v>
      </c>
      <c r="E846" s="301"/>
      <c r="F846" s="299" t="s">
        <v>4246</v>
      </c>
      <c r="G846" s="300" t="s">
        <v>3226</v>
      </c>
      <c r="H846" s="299" t="s">
        <v>3227</v>
      </c>
      <c r="I846" s="302">
        <v>915.6</v>
      </c>
      <c r="J846" s="303" t="s">
        <v>528</v>
      </c>
      <c r="K846" s="326"/>
    </row>
    <row r="847" spans="1:11" ht="12.5" x14ac:dyDescent="0.25">
      <c r="A847" s="295" t="s">
        <v>2514</v>
      </c>
      <c r="B847" s="300">
        <v>71240706</v>
      </c>
      <c r="C847" s="300" t="s">
        <v>4247</v>
      </c>
      <c r="D847" s="301" t="s">
        <v>3206</v>
      </c>
      <c r="E847" s="301"/>
      <c r="F847" s="299" t="s">
        <v>4248</v>
      </c>
      <c r="G847" s="300" t="s">
        <v>3226</v>
      </c>
      <c r="H847" s="299" t="s">
        <v>3227</v>
      </c>
      <c r="I847" s="302">
        <v>439</v>
      </c>
      <c r="J847" s="303" t="s">
        <v>528</v>
      </c>
      <c r="K847" s="326"/>
    </row>
    <row r="848" spans="1:11" ht="12.5" x14ac:dyDescent="0.25">
      <c r="A848" s="295" t="s">
        <v>2514</v>
      </c>
      <c r="B848" s="300">
        <v>71240707</v>
      </c>
      <c r="C848" s="300" t="s">
        <v>4249</v>
      </c>
      <c r="D848" s="301" t="s">
        <v>3206</v>
      </c>
      <c r="E848" s="301"/>
      <c r="F848" s="299" t="s">
        <v>4248</v>
      </c>
      <c r="G848" s="300" t="s">
        <v>2889</v>
      </c>
      <c r="H848" s="299" t="s">
        <v>2890</v>
      </c>
      <c r="I848" s="302">
        <v>914.5</v>
      </c>
      <c r="J848" s="303" t="s">
        <v>528</v>
      </c>
      <c r="K848" s="326"/>
    </row>
    <row r="849" spans="1:11" ht="12.5" x14ac:dyDescent="0.25">
      <c r="A849" s="295" t="s">
        <v>2514</v>
      </c>
      <c r="B849" s="300">
        <v>71240708</v>
      </c>
      <c r="C849" s="300" t="s">
        <v>4250</v>
      </c>
      <c r="D849" s="301" t="s">
        <v>3206</v>
      </c>
      <c r="E849" s="301"/>
      <c r="F849" s="299" t="s">
        <v>4251</v>
      </c>
      <c r="G849" s="300" t="s">
        <v>2871</v>
      </c>
      <c r="H849" s="299" t="s">
        <v>2872</v>
      </c>
      <c r="I849" s="302">
        <v>385</v>
      </c>
      <c r="J849" s="303" t="s">
        <v>528</v>
      </c>
      <c r="K849" s="326"/>
    </row>
    <row r="850" spans="1:11" ht="20" x14ac:dyDescent="0.25">
      <c r="A850" s="295" t="s">
        <v>2514</v>
      </c>
      <c r="B850" s="300">
        <v>71240709</v>
      </c>
      <c r="C850" s="300" t="s">
        <v>4252</v>
      </c>
      <c r="D850" s="301" t="s">
        <v>3206</v>
      </c>
      <c r="E850" s="301"/>
      <c r="F850" s="299" t="s">
        <v>4253</v>
      </c>
      <c r="G850" s="300" t="s">
        <v>2871</v>
      </c>
      <c r="H850" s="299" t="s">
        <v>2872</v>
      </c>
      <c r="I850" s="302">
        <v>712</v>
      </c>
      <c r="J850" s="303" t="s">
        <v>528</v>
      </c>
      <c r="K850" s="326"/>
    </row>
    <row r="851" spans="1:11" ht="20" x14ac:dyDescent="0.25">
      <c r="A851" s="295" t="s">
        <v>2514</v>
      </c>
      <c r="B851" s="300">
        <v>71240710</v>
      </c>
      <c r="C851" s="300" t="s">
        <v>3750</v>
      </c>
      <c r="D851" s="301" t="s">
        <v>5048</v>
      </c>
      <c r="E851" s="301"/>
      <c r="F851" s="299" t="s">
        <v>5049</v>
      </c>
      <c r="G851" s="300" t="s">
        <v>2650</v>
      </c>
      <c r="H851" s="299" t="s">
        <v>2651</v>
      </c>
      <c r="I851" s="302">
        <v>2080.21</v>
      </c>
      <c r="J851" s="303" t="s">
        <v>2605</v>
      </c>
      <c r="K851" s="326"/>
    </row>
    <row r="852" spans="1:11" ht="196.75" customHeight="1" x14ac:dyDescent="0.25">
      <c r="A852" s="295" t="s">
        <v>2514</v>
      </c>
      <c r="B852" s="300">
        <v>71240711</v>
      </c>
      <c r="C852" s="300" t="s">
        <v>4440</v>
      </c>
      <c r="D852" s="324" t="s">
        <v>5849</v>
      </c>
      <c r="E852" s="301">
        <v>45628</v>
      </c>
      <c r="F852" s="299" t="s">
        <v>5050</v>
      </c>
      <c r="G852" s="300" t="s">
        <v>5051</v>
      </c>
      <c r="H852" s="299" t="s">
        <v>5052</v>
      </c>
      <c r="I852" s="302">
        <v>9886</v>
      </c>
      <c r="J852" s="303" t="s">
        <v>528</v>
      </c>
      <c r="K852" s="326"/>
    </row>
    <row r="853" spans="1:11" ht="13.25" customHeight="1" x14ac:dyDescent="0.25">
      <c r="A853" s="295" t="s">
        <v>2514</v>
      </c>
      <c r="B853" s="300">
        <v>71240712</v>
      </c>
      <c r="C853" s="300" t="s">
        <v>5053</v>
      </c>
      <c r="D853" s="301">
        <v>45315</v>
      </c>
      <c r="E853" s="301"/>
      <c r="F853" s="299" t="s">
        <v>5054</v>
      </c>
      <c r="G853" s="300" t="s">
        <v>3535</v>
      </c>
      <c r="H853" s="299" t="s">
        <v>3536</v>
      </c>
      <c r="I853" s="302">
        <v>1876.53</v>
      </c>
      <c r="J853" s="303" t="s">
        <v>528</v>
      </c>
      <c r="K853" s="326"/>
    </row>
    <row r="854" spans="1:11" ht="13.25" customHeight="1" x14ac:dyDescent="0.25">
      <c r="A854" s="295" t="s">
        <v>2514</v>
      </c>
      <c r="B854" s="300">
        <v>71240713</v>
      </c>
      <c r="C854" s="300" t="s">
        <v>4521</v>
      </c>
      <c r="D854" s="301">
        <v>45338</v>
      </c>
      <c r="E854" s="301"/>
      <c r="F854" s="299" t="s">
        <v>5055</v>
      </c>
      <c r="G854" s="300" t="s">
        <v>2673</v>
      </c>
      <c r="H854" s="299" t="s">
        <v>2674</v>
      </c>
      <c r="I854" s="302">
        <v>2211.54</v>
      </c>
      <c r="J854" s="303" t="s">
        <v>528</v>
      </c>
      <c r="K854" s="326"/>
    </row>
    <row r="855" spans="1:11" ht="13.25" customHeight="1" x14ac:dyDescent="0.25">
      <c r="A855" s="295" t="s">
        <v>2514</v>
      </c>
      <c r="B855" s="300">
        <v>71240714</v>
      </c>
      <c r="C855" s="300" t="s">
        <v>5056</v>
      </c>
      <c r="D855" s="301">
        <v>45347</v>
      </c>
      <c r="E855" s="301"/>
      <c r="F855" s="299" t="s">
        <v>5054</v>
      </c>
      <c r="G855" s="300" t="s">
        <v>3454</v>
      </c>
      <c r="H855" s="299" t="s">
        <v>3455</v>
      </c>
      <c r="I855" s="302">
        <v>1300</v>
      </c>
      <c r="J855" s="303" t="s">
        <v>528</v>
      </c>
      <c r="K855" s="326"/>
    </row>
    <row r="856" spans="1:11" ht="20.399999999999999" customHeight="1" x14ac:dyDescent="0.25">
      <c r="A856" s="295" t="s">
        <v>2514</v>
      </c>
      <c r="B856" s="300">
        <v>71240715</v>
      </c>
      <c r="C856" s="300" t="s">
        <v>5057</v>
      </c>
      <c r="D856" s="301">
        <v>45370</v>
      </c>
      <c r="E856" s="301"/>
      <c r="F856" s="299" t="s">
        <v>5058</v>
      </c>
      <c r="G856" s="300" t="s">
        <v>2683</v>
      </c>
      <c r="H856" s="299" t="s">
        <v>2684</v>
      </c>
      <c r="I856" s="302">
        <v>2195.4</v>
      </c>
      <c r="J856" s="303" t="s">
        <v>2605</v>
      </c>
      <c r="K856" s="326"/>
    </row>
    <row r="857" spans="1:11" ht="13.25" customHeight="1" x14ac:dyDescent="0.25">
      <c r="A857" s="295" t="s">
        <v>2514</v>
      </c>
      <c r="B857" s="300">
        <v>71240716</v>
      </c>
      <c r="C857" s="300" t="s">
        <v>5059</v>
      </c>
      <c r="D857" s="301">
        <v>45384</v>
      </c>
      <c r="E857" s="301"/>
      <c r="F857" s="299" t="s">
        <v>5060</v>
      </c>
      <c r="G857" s="300" t="s">
        <v>2853</v>
      </c>
      <c r="H857" s="299" t="s">
        <v>2854</v>
      </c>
      <c r="I857" s="302">
        <v>585</v>
      </c>
      <c r="J857" s="303" t="s">
        <v>528</v>
      </c>
      <c r="K857" s="326"/>
    </row>
    <row r="858" spans="1:11" ht="13.25" customHeight="1" x14ac:dyDescent="0.25">
      <c r="A858" s="295" t="s">
        <v>2514</v>
      </c>
      <c r="B858" s="300">
        <v>71240717</v>
      </c>
      <c r="C858" s="300" t="s">
        <v>3079</v>
      </c>
      <c r="D858" s="301">
        <v>45392</v>
      </c>
      <c r="E858" s="301"/>
      <c r="F858" s="299" t="s">
        <v>5061</v>
      </c>
      <c r="G858" s="300" t="s">
        <v>4402</v>
      </c>
      <c r="H858" s="299" t="s">
        <v>4403</v>
      </c>
      <c r="I858" s="302">
        <v>2000</v>
      </c>
      <c r="J858" s="303" t="s">
        <v>528</v>
      </c>
      <c r="K858" s="326"/>
    </row>
    <row r="859" spans="1:11" ht="13.25" customHeight="1" x14ac:dyDescent="0.25">
      <c r="A859" s="295" t="s">
        <v>2514</v>
      </c>
      <c r="B859" s="300">
        <v>71240718</v>
      </c>
      <c r="C859" s="300" t="s">
        <v>5062</v>
      </c>
      <c r="D859" s="301">
        <v>45417</v>
      </c>
      <c r="E859" s="301"/>
      <c r="F859" s="299" t="s">
        <v>5064</v>
      </c>
      <c r="G859" s="300" t="s">
        <v>2603</v>
      </c>
      <c r="H859" s="299" t="s">
        <v>2604</v>
      </c>
      <c r="I859" s="302">
        <v>220</v>
      </c>
      <c r="J859" s="303" t="s">
        <v>528</v>
      </c>
      <c r="K859" s="326"/>
    </row>
    <row r="860" spans="1:11" ht="13.25" customHeight="1" x14ac:dyDescent="0.25">
      <c r="A860" s="295" t="s">
        <v>2514</v>
      </c>
      <c r="B860" s="300">
        <v>71240719</v>
      </c>
      <c r="C860" s="300" t="s">
        <v>4801</v>
      </c>
      <c r="D860" s="301">
        <v>45421</v>
      </c>
      <c r="E860" s="301"/>
      <c r="F860" s="299" t="s">
        <v>4802</v>
      </c>
      <c r="G860" s="300" t="s">
        <v>4700</v>
      </c>
      <c r="H860" s="299" t="s">
        <v>4701</v>
      </c>
      <c r="I860" s="302">
        <v>1200</v>
      </c>
      <c r="J860" s="303" t="s">
        <v>2897</v>
      </c>
      <c r="K860" s="326"/>
    </row>
    <row r="861" spans="1:11" ht="13.25" customHeight="1" x14ac:dyDescent="0.25">
      <c r="A861" s="295" t="s">
        <v>2514</v>
      </c>
      <c r="B861" s="300">
        <v>71240720</v>
      </c>
      <c r="C861" s="300" t="s">
        <v>5065</v>
      </c>
      <c r="D861" s="301">
        <v>45438</v>
      </c>
      <c r="E861" s="301"/>
      <c r="F861" s="299" t="s">
        <v>5067</v>
      </c>
      <c r="G861" s="300" t="s">
        <v>4610</v>
      </c>
      <c r="H861" s="299" t="s">
        <v>4611</v>
      </c>
      <c r="I861" s="302">
        <v>420</v>
      </c>
      <c r="J861" s="303" t="s">
        <v>2897</v>
      </c>
      <c r="K861" s="326"/>
    </row>
    <row r="862" spans="1:11" ht="13.25" customHeight="1" x14ac:dyDescent="0.25">
      <c r="A862" s="295" t="s">
        <v>2514</v>
      </c>
      <c r="B862" s="300">
        <v>71240721</v>
      </c>
      <c r="C862" s="300" t="s">
        <v>2880</v>
      </c>
      <c r="D862" s="301">
        <v>45440</v>
      </c>
      <c r="E862" s="301"/>
      <c r="F862" s="299" t="s">
        <v>5068</v>
      </c>
      <c r="G862" s="300" t="s">
        <v>2763</v>
      </c>
      <c r="H862" s="299" t="s">
        <v>2764</v>
      </c>
      <c r="I862" s="302">
        <v>2562</v>
      </c>
      <c r="J862" s="303" t="s">
        <v>528</v>
      </c>
      <c r="K862" s="326"/>
    </row>
    <row r="863" spans="1:11" ht="20.399999999999999" customHeight="1" x14ac:dyDescent="0.25">
      <c r="A863" s="295" t="s">
        <v>2514</v>
      </c>
      <c r="B863" s="300">
        <v>71240722</v>
      </c>
      <c r="C863" s="300" t="s">
        <v>4349</v>
      </c>
      <c r="D863" s="301">
        <v>45463</v>
      </c>
      <c r="E863" s="301"/>
      <c r="F863" s="299" t="s">
        <v>5069</v>
      </c>
      <c r="G863" s="300" t="s">
        <v>2724</v>
      </c>
      <c r="H863" s="299" t="s">
        <v>2725</v>
      </c>
      <c r="I863" s="302">
        <v>904</v>
      </c>
      <c r="J863" s="303" t="s">
        <v>2605</v>
      </c>
      <c r="K863" s="326"/>
    </row>
    <row r="864" spans="1:11" ht="13.25" customHeight="1" x14ac:dyDescent="0.25">
      <c r="A864" s="295" t="s">
        <v>2514</v>
      </c>
      <c r="B864" s="300">
        <v>71240723</v>
      </c>
      <c r="C864" s="300" t="s">
        <v>2669</v>
      </c>
      <c r="D864" s="301">
        <v>45552</v>
      </c>
      <c r="E864" s="301"/>
      <c r="F864" s="299" t="s">
        <v>5070</v>
      </c>
      <c r="G864" s="300" t="s">
        <v>4529</v>
      </c>
      <c r="H864" s="299" t="s">
        <v>4530</v>
      </c>
      <c r="I864" s="302">
        <v>180</v>
      </c>
      <c r="J864" s="303" t="s">
        <v>528</v>
      </c>
      <c r="K864" s="326"/>
    </row>
    <row r="865" spans="1:11" ht="13.25" customHeight="1" x14ac:dyDescent="0.25">
      <c r="A865" s="295" t="s">
        <v>2514</v>
      </c>
      <c r="B865" s="300">
        <v>71240724</v>
      </c>
      <c r="C865" s="300" t="s">
        <v>5071</v>
      </c>
      <c r="D865" s="301">
        <v>45573</v>
      </c>
      <c r="E865" s="301"/>
      <c r="F865" s="299" t="s">
        <v>5072</v>
      </c>
      <c r="G865" s="300" t="s">
        <v>3486</v>
      </c>
      <c r="H865" s="299" t="s">
        <v>3487</v>
      </c>
      <c r="I865" s="302">
        <v>550</v>
      </c>
      <c r="J865" s="303" t="s">
        <v>528</v>
      </c>
      <c r="K865" s="326"/>
    </row>
    <row r="866" spans="1:11" ht="13.25" customHeight="1" x14ac:dyDescent="0.25">
      <c r="A866" s="295" t="s">
        <v>2514</v>
      </c>
      <c r="B866" s="300">
        <v>71240725</v>
      </c>
      <c r="C866" s="300" t="s">
        <v>5073</v>
      </c>
      <c r="D866" s="301">
        <v>45581</v>
      </c>
      <c r="E866" s="301"/>
      <c r="F866" s="299" t="s">
        <v>5074</v>
      </c>
      <c r="G866" s="300" t="s">
        <v>3065</v>
      </c>
      <c r="H866" s="299" t="s">
        <v>3066</v>
      </c>
      <c r="I866" s="302">
        <v>2211.5300000000002</v>
      </c>
      <c r="J866" s="303" t="s">
        <v>528</v>
      </c>
      <c r="K866" s="326"/>
    </row>
    <row r="867" spans="1:11" ht="20.399999999999999" customHeight="1" x14ac:dyDescent="0.25">
      <c r="A867" s="295" t="s">
        <v>2514</v>
      </c>
      <c r="B867" s="300">
        <v>71240726</v>
      </c>
      <c r="C867" s="300" t="s">
        <v>5075</v>
      </c>
      <c r="D867" s="301">
        <v>45595</v>
      </c>
      <c r="E867" s="301"/>
      <c r="F867" s="299" t="s">
        <v>5076</v>
      </c>
      <c r="G867" s="300" t="s">
        <v>2617</v>
      </c>
      <c r="H867" s="299" t="s">
        <v>2618</v>
      </c>
      <c r="I867" s="302">
        <v>2400</v>
      </c>
      <c r="J867" s="303" t="s">
        <v>2605</v>
      </c>
      <c r="K867" s="326"/>
    </row>
    <row r="868" spans="1:11" ht="20.399999999999999" customHeight="1" x14ac:dyDescent="0.25">
      <c r="A868" s="295" t="s">
        <v>2514</v>
      </c>
      <c r="B868" s="300">
        <v>71240727</v>
      </c>
      <c r="C868" s="300" t="s">
        <v>5077</v>
      </c>
      <c r="D868" s="301">
        <v>45601</v>
      </c>
      <c r="E868" s="301"/>
      <c r="F868" s="299" t="s">
        <v>5078</v>
      </c>
      <c r="G868" s="300" t="s">
        <v>2617</v>
      </c>
      <c r="H868" s="299" t="s">
        <v>2618</v>
      </c>
      <c r="I868" s="302">
        <v>1626.7</v>
      </c>
      <c r="J868" s="303" t="s">
        <v>2605</v>
      </c>
      <c r="K868" s="326"/>
    </row>
    <row r="869" spans="1:11" ht="12.5" x14ac:dyDescent="0.25">
      <c r="A869" s="295" t="s">
        <v>2514</v>
      </c>
      <c r="B869" s="300">
        <v>71240728</v>
      </c>
      <c r="C869" s="300" t="s">
        <v>5079</v>
      </c>
      <c r="D869" s="301" t="s">
        <v>5066</v>
      </c>
      <c r="E869" s="301"/>
      <c r="F869" s="299" t="s">
        <v>5080</v>
      </c>
      <c r="G869" s="300" t="s">
        <v>3465</v>
      </c>
      <c r="H869" s="299" t="s">
        <v>3466</v>
      </c>
      <c r="I869" s="302">
        <v>2005.85</v>
      </c>
      <c r="J869" s="303" t="s">
        <v>528</v>
      </c>
      <c r="K869" s="326"/>
    </row>
    <row r="870" spans="1:11" ht="12.5" x14ac:dyDescent="0.25">
      <c r="A870" s="295" t="s">
        <v>2514</v>
      </c>
      <c r="B870" s="300">
        <v>71240729</v>
      </c>
      <c r="C870" s="300" t="s">
        <v>3084</v>
      </c>
      <c r="D870" s="301" t="s">
        <v>5066</v>
      </c>
      <c r="E870" s="301"/>
      <c r="F870" s="299" t="s">
        <v>5081</v>
      </c>
      <c r="G870" s="300" t="s">
        <v>3465</v>
      </c>
      <c r="H870" s="299" t="s">
        <v>3466</v>
      </c>
      <c r="I870" s="302">
        <v>2161.85</v>
      </c>
      <c r="J870" s="303" t="s">
        <v>528</v>
      </c>
      <c r="K870" s="326"/>
    </row>
    <row r="871" spans="1:11" ht="20" x14ac:dyDescent="0.25">
      <c r="A871" s="295" t="s">
        <v>2514</v>
      </c>
      <c r="B871" s="300">
        <v>71240730</v>
      </c>
      <c r="C871" s="300" t="s">
        <v>4316</v>
      </c>
      <c r="D871" s="301" t="s">
        <v>5066</v>
      </c>
      <c r="E871" s="301"/>
      <c r="F871" s="299" t="s">
        <v>5069</v>
      </c>
      <c r="G871" s="300" t="s">
        <v>2607</v>
      </c>
      <c r="H871" s="299" t="s">
        <v>2608</v>
      </c>
      <c r="I871" s="302">
        <v>1189.5</v>
      </c>
      <c r="J871" s="303" t="s">
        <v>2605</v>
      </c>
      <c r="K871" s="326"/>
    </row>
    <row r="872" spans="1:11" ht="20" x14ac:dyDescent="0.25">
      <c r="A872" s="295" t="s">
        <v>2514</v>
      </c>
      <c r="B872" s="300">
        <v>71240731</v>
      </c>
      <c r="C872" s="300" t="s">
        <v>3233</v>
      </c>
      <c r="D872" s="301" t="s">
        <v>5066</v>
      </c>
      <c r="E872" s="301"/>
      <c r="F872" s="299" t="s">
        <v>5069</v>
      </c>
      <c r="G872" s="300" t="s">
        <v>2653</v>
      </c>
      <c r="H872" s="299" t="s">
        <v>2654</v>
      </c>
      <c r="I872" s="302">
        <v>1260.5</v>
      </c>
      <c r="J872" s="303" t="s">
        <v>2605</v>
      </c>
      <c r="K872" s="326"/>
    </row>
    <row r="873" spans="1:11" ht="20" x14ac:dyDescent="0.25">
      <c r="A873" s="295" t="s">
        <v>2514</v>
      </c>
      <c r="B873" s="300">
        <v>71240732</v>
      </c>
      <c r="C873" s="300" t="s">
        <v>3497</v>
      </c>
      <c r="D873" s="301" t="s">
        <v>5066</v>
      </c>
      <c r="E873" s="301"/>
      <c r="F873" s="299" t="s">
        <v>5069</v>
      </c>
      <c r="G873" s="300" t="s">
        <v>2657</v>
      </c>
      <c r="H873" s="299" t="s">
        <v>2658</v>
      </c>
      <c r="I873" s="302">
        <v>1195.5</v>
      </c>
      <c r="J873" s="303" t="s">
        <v>2605</v>
      </c>
      <c r="K873" s="326"/>
    </row>
    <row r="874" spans="1:11" ht="12.5" x14ac:dyDescent="0.25">
      <c r="A874" s="295" t="s">
        <v>2514</v>
      </c>
      <c r="B874" s="300">
        <v>71240733</v>
      </c>
      <c r="C874" s="300" t="s">
        <v>3233</v>
      </c>
      <c r="D874" s="301" t="s">
        <v>5066</v>
      </c>
      <c r="E874" s="301"/>
      <c r="F874" s="299" t="s">
        <v>5082</v>
      </c>
      <c r="G874" s="300" t="s">
        <v>2660</v>
      </c>
      <c r="H874" s="299" t="s">
        <v>2661</v>
      </c>
      <c r="I874" s="302">
        <v>1976.54</v>
      </c>
      <c r="J874" s="303" t="s">
        <v>2605</v>
      </c>
      <c r="K874" s="326"/>
    </row>
    <row r="875" spans="1:11" ht="20" x14ac:dyDescent="0.25">
      <c r="A875" s="295" t="s">
        <v>2514</v>
      </c>
      <c r="B875" s="300">
        <v>71240734</v>
      </c>
      <c r="C875" s="300" t="s">
        <v>2757</v>
      </c>
      <c r="D875" s="301" t="s">
        <v>5066</v>
      </c>
      <c r="E875" s="301"/>
      <c r="F875" s="299" t="s">
        <v>5083</v>
      </c>
      <c r="G875" s="300" t="s">
        <v>5084</v>
      </c>
      <c r="H875" s="299" t="s">
        <v>5085</v>
      </c>
      <c r="I875" s="302">
        <v>585</v>
      </c>
      <c r="J875" s="303" t="s">
        <v>2605</v>
      </c>
      <c r="K875" s="326"/>
    </row>
    <row r="876" spans="1:11" ht="20" x14ac:dyDescent="0.25">
      <c r="A876" s="295" t="s">
        <v>2514</v>
      </c>
      <c r="B876" s="300">
        <v>71240735</v>
      </c>
      <c r="C876" s="300" t="s">
        <v>2812</v>
      </c>
      <c r="D876" s="301" t="s">
        <v>5066</v>
      </c>
      <c r="E876" s="301"/>
      <c r="F876" s="299" t="s">
        <v>5086</v>
      </c>
      <c r="G876" s="300" t="s">
        <v>3353</v>
      </c>
      <c r="H876" s="299" t="s">
        <v>3354</v>
      </c>
      <c r="I876" s="302">
        <v>1100</v>
      </c>
      <c r="J876" s="303" t="s">
        <v>2605</v>
      </c>
      <c r="K876" s="326"/>
    </row>
    <row r="877" spans="1:11" ht="12.5" x14ac:dyDescent="0.25">
      <c r="A877" s="295" t="s">
        <v>2514</v>
      </c>
      <c r="B877" s="300">
        <v>71240736</v>
      </c>
      <c r="C877" s="300" t="s">
        <v>5087</v>
      </c>
      <c r="D877" s="301" t="s">
        <v>5066</v>
      </c>
      <c r="E877" s="301"/>
      <c r="F877" s="299" t="s">
        <v>5088</v>
      </c>
      <c r="G877" s="300" t="s">
        <v>2989</v>
      </c>
      <c r="H877" s="299" t="s">
        <v>2990</v>
      </c>
      <c r="I877" s="302">
        <v>124.9</v>
      </c>
      <c r="J877" s="303" t="s">
        <v>2897</v>
      </c>
      <c r="K877" s="326"/>
    </row>
    <row r="878" spans="1:11" ht="12.5" x14ac:dyDescent="0.25">
      <c r="A878" s="295" t="s">
        <v>2514</v>
      </c>
      <c r="B878" s="300">
        <v>71240737</v>
      </c>
      <c r="C878" s="300" t="s">
        <v>5089</v>
      </c>
      <c r="D878" s="301" t="s">
        <v>5066</v>
      </c>
      <c r="E878" s="301"/>
      <c r="F878" s="299" t="s">
        <v>5090</v>
      </c>
      <c r="G878" s="300" t="s">
        <v>2989</v>
      </c>
      <c r="H878" s="299" t="s">
        <v>2990</v>
      </c>
      <c r="I878" s="302">
        <v>2080.8200000000002</v>
      </c>
      <c r="J878" s="303" t="s">
        <v>528</v>
      </c>
      <c r="K878" s="326"/>
    </row>
    <row r="879" spans="1:11" ht="20" x14ac:dyDescent="0.25">
      <c r="A879" s="295" t="s">
        <v>2514</v>
      </c>
      <c r="B879" s="300">
        <v>71240738</v>
      </c>
      <c r="C879" s="300" t="s">
        <v>5091</v>
      </c>
      <c r="D879" s="301" t="s">
        <v>5092</v>
      </c>
      <c r="E879" s="301"/>
      <c r="F879" s="299" t="s">
        <v>5093</v>
      </c>
      <c r="G879" s="300" t="s">
        <v>2755</v>
      </c>
      <c r="H879" s="299" t="s">
        <v>2756</v>
      </c>
      <c r="I879" s="302">
        <v>720</v>
      </c>
      <c r="J879" s="303" t="s">
        <v>2605</v>
      </c>
      <c r="K879" s="326"/>
    </row>
    <row r="880" spans="1:11" ht="20" x14ac:dyDescent="0.25">
      <c r="A880" s="295" t="s">
        <v>2514</v>
      </c>
      <c r="B880" s="300">
        <v>71240739</v>
      </c>
      <c r="C880" s="300" t="s">
        <v>5094</v>
      </c>
      <c r="D880" s="301" t="s">
        <v>5092</v>
      </c>
      <c r="E880" s="301"/>
      <c r="F880" s="299" t="s">
        <v>5095</v>
      </c>
      <c r="G880" s="300" t="s">
        <v>2755</v>
      </c>
      <c r="H880" s="299" t="s">
        <v>2756</v>
      </c>
      <c r="I880" s="302">
        <v>1500</v>
      </c>
      <c r="J880" s="303" t="s">
        <v>2605</v>
      </c>
      <c r="K880" s="326"/>
    </row>
    <row r="881" spans="1:11" ht="12.5" x14ac:dyDescent="0.25">
      <c r="A881" s="295" t="s">
        <v>2514</v>
      </c>
      <c r="B881" s="300">
        <v>71240740</v>
      </c>
      <c r="C881" s="300" t="s">
        <v>3543</v>
      </c>
      <c r="D881" s="301" t="s">
        <v>5092</v>
      </c>
      <c r="E881" s="301"/>
      <c r="F881" s="299" t="s">
        <v>5096</v>
      </c>
      <c r="G881" s="300" t="s">
        <v>2667</v>
      </c>
      <c r="H881" s="299" t="s">
        <v>2668</v>
      </c>
      <c r="I881" s="302">
        <v>2000</v>
      </c>
      <c r="J881" s="303" t="s">
        <v>2605</v>
      </c>
      <c r="K881" s="326"/>
    </row>
    <row r="882" spans="1:11" ht="20" x14ac:dyDescent="0.25">
      <c r="A882" s="295" t="s">
        <v>2514</v>
      </c>
      <c r="B882" s="300">
        <v>71240742</v>
      </c>
      <c r="C882" s="300" t="s">
        <v>5097</v>
      </c>
      <c r="D882" s="301" t="s">
        <v>5092</v>
      </c>
      <c r="E882" s="301"/>
      <c r="F882" s="299" t="s">
        <v>5098</v>
      </c>
      <c r="G882" s="300" t="s">
        <v>2650</v>
      </c>
      <c r="H882" s="299" t="s">
        <v>2651</v>
      </c>
      <c r="I882" s="302">
        <v>1870.8</v>
      </c>
      <c r="J882" s="303" t="s">
        <v>2605</v>
      </c>
      <c r="K882" s="326"/>
    </row>
    <row r="883" spans="1:11" ht="20" x14ac:dyDescent="0.25">
      <c r="A883" s="295" t="s">
        <v>2514</v>
      </c>
      <c r="B883" s="300">
        <v>71240743</v>
      </c>
      <c r="C883" s="300" t="s">
        <v>5099</v>
      </c>
      <c r="D883" s="301" t="s">
        <v>5100</v>
      </c>
      <c r="E883" s="301"/>
      <c r="F883" s="299" t="s">
        <v>5101</v>
      </c>
      <c r="G883" s="300" t="s">
        <v>2683</v>
      </c>
      <c r="H883" s="299" t="s">
        <v>2684</v>
      </c>
      <c r="I883" s="302">
        <v>1863.77</v>
      </c>
      <c r="J883" s="303" t="s">
        <v>2605</v>
      </c>
      <c r="K883" s="326"/>
    </row>
    <row r="884" spans="1:11" ht="12.5" x14ac:dyDescent="0.25">
      <c r="A884" s="295" t="s">
        <v>2514</v>
      </c>
      <c r="B884" s="300">
        <v>71240744</v>
      </c>
      <c r="C884" s="300" t="s">
        <v>5102</v>
      </c>
      <c r="D884" s="301" t="s">
        <v>5100</v>
      </c>
      <c r="E884" s="301"/>
      <c r="F884" s="299" t="s">
        <v>5103</v>
      </c>
      <c r="G884" s="300" t="s">
        <v>2743</v>
      </c>
      <c r="H884" s="299" t="s">
        <v>2744</v>
      </c>
      <c r="I884" s="302">
        <v>1925</v>
      </c>
      <c r="J884" s="303" t="s">
        <v>2605</v>
      </c>
      <c r="K884" s="326"/>
    </row>
    <row r="885" spans="1:11" ht="12.5" x14ac:dyDescent="0.25">
      <c r="A885" s="295" t="s">
        <v>2514</v>
      </c>
      <c r="B885" s="300">
        <v>71240745</v>
      </c>
      <c r="C885" s="300" t="s">
        <v>5104</v>
      </c>
      <c r="D885" s="301" t="s">
        <v>5100</v>
      </c>
      <c r="E885" s="301"/>
      <c r="F885" s="299" t="s">
        <v>5105</v>
      </c>
      <c r="G885" s="300" t="s">
        <v>2687</v>
      </c>
      <c r="H885" s="299" t="s">
        <v>2688</v>
      </c>
      <c r="I885" s="302">
        <v>480</v>
      </c>
      <c r="J885" s="303" t="s">
        <v>2605</v>
      </c>
      <c r="K885" s="326"/>
    </row>
    <row r="886" spans="1:11" ht="12.5" x14ac:dyDescent="0.25">
      <c r="A886" s="295" t="s">
        <v>2514</v>
      </c>
      <c r="B886" s="300">
        <v>71240746</v>
      </c>
      <c r="C886" s="300" t="s">
        <v>5106</v>
      </c>
      <c r="D886" s="301" t="s">
        <v>5100</v>
      </c>
      <c r="E886" s="301"/>
      <c r="F886" s="299" t="s">
        <v>5107</v>
      </c>
      <c r="G886" s="300" t="s">
        <v>5108</v>
      </c>
      <c r="H886" s="299" t="s">
        <v>5109</v>
      </c>
      <c r="I886" s="302">
        <v>30</v>
      </c>
      <c r="J886" s="303" t="s">
        <v>528</v>
      </c>
      <c r="K886" s="326"/>
    </row>
    <row r="887" spans="1:11" ht="12.5" x14ac:dyDescent="0.25">
      <c r="A887" s="295" t="s">
        <v>2514</v>
      </c>
      <c r="B887" s="300">
        <v>71240747</v>
      </c>
      <c r="C887" s="300" t="s">
        <v>5110</v>
      </c>
      <c r="D887" s="301" t="s">
        <v>5111</v>
      </c>
      <c r="E887" s="301"/>
      <c r="F887" s="299" t="s">
        <v>5112</v>
      </c>
      <c r="G887" s="300" t="s">
        <v>5113</v>
      </c>
      <c r="H887" s="299" t="s">
        <v>5114</v>
      </c>
      <c r="I887" s="302">
        <v>640</v>
      </c>
      <c r="J887" s="303" t="s">
        <v>528</v>
      </c>
      <c r="K887" s="326"/>
    </row>
    <row r="888" spans="1:11" ht="12.5" x14ac:dyDescent="0.25">
      <c r="A888" s="295" t="s">
        <v>2514</v>
      </c>
      <c r="B888" s="300">
        <v>71240748</v>
      </c>
      <c r="C888" s="300" t="s">
        <v>5115</v>
      </c>
      <c r="D888" s="301" t="s">
        <v>5116</v>
      </c>
      <c r="E888" s="301"/>
      <c r="F888" s="299" t="s">
        <v>5117</v>
      </c>
      <c r="G888" s="300" t="s">
        <v>5118</v>
      </c>
      <c r="H888" s="299" t="s">
        <v>5119</v>
      </c>
      <c r="I888" s="302">
        <v>1879</v>
      </c>
      <c r="J888" s="303" t="s">
        <v>2897</v>
      </c>
      <c r="K888" s="326"/>
    </row>
    <row r="889" spans="1:11" ht="20" x14ac:dyDescent="0.25">
      <c r="A889" s="295" t="s">
        <v>2514</v>
      </c>
      <c r="B889" s="300">
        <v>71240751</v>
      </c>
      <c r="C889" s="300" t="s">
        <v>5120</v>
      </c>
      <c r="D889" s="301" t="s">
        <v>5116</v>
      </c>
      <c r="E889" s="301"/>
      <c r="F889" s="299" t="s">
        <v>5121</v>
      </c>
      <c r="G889" s="300" t="s">
        <v>2617</v>
      </c>
      <c r="H889" s="299" t="s">
        <v>2618</v>
      </c>
      <c r="I889" s="302">
        <v>2100</v>
      </c>
      <c r="J889" s="303" t="s">
        <v>2605</v>
      </c>
      <c r="K889" s="326"/>
    </row>
    <row r="890" spans="1:11" ht="20" x14ac:dyDescent="0.25">
      <c r="A890" s="295" t="s">
        <v>2514</v>
      </c>
      <c r="B890" s="300">
        <v>71240752</v>
      </c>
      <c r="C890" s="300" t="s">
        <v>5122</v>
      </c>
      <c r="D890" s="301" t="s">
        <v>5116</v>
      </c>
      <c r="E890" s="301"/>
      <c r="F890" s="299" t="s">
        <v>5123</v>
      </c>
      <c r="G890" s="300" t="s">
        <v>2617</v>
      </c>
      <c r="H890" s="299" t="s">
        <v>2618</v>
      </c>
      <c r="I890" s="302">
        <v>1800</v>
      </c>
      <c r="J890" s="303" t="s">
        <v>2605</v>
      </c>
      <c r="K890" s="326"/>
    </row>
    <row r="891" spans="1:11" ht="20" x14ac:dyDescent="0.25">
      <c r="A891" s="295" t="s">
        <v>2514</v>
      </c>
      <c r="B891" s="300">
        <v>71240753</v>
      </c>
      <c r="C891" s="300" t="s">
        <v>5124</v>
      </c>
      <c r="D891" s="301" t="s">
        <v>5116</v>
      </c>
      <c r="E891" s="301"/>
      <c r="F891" s="299" t="s">
        <v>5125</v>
      </c>
      <c r="G891" s="300" t="s">
        <v>2617</v>
      </c>
      <c r="H891" s="299" t="s">
        <v>2618</v>
      </c>
      <c r="I891" s="302">
        <v>2400</v>
      </c>
      <c r="J891" s="303" t="s">
        <v>2605</v>
      </c>
      <c r="K891" s="326"/>
    </row>
    <row r="892" spans="1:11" ht="20" x14ac:dyDescent="0.25">
      <c r="A892" s="295" t="s">
        <v>2514</v>
      </c>
      <c r="B892" s="300">
        <v>71240754</v>
      </c>
      <c r="C892" s="300" t="s">
        <v>5126</v>
      </c>
      <c r="D892" s="301" t="s">
        <v>5116</v>
      </c>
      <c r="E892" s="301"/>
      <c r="F892" s="299" t="s">
        <v>5127</v>
      </c>
      <c r="G892" s="300" t="s">
        <v>2617</v>
      </c>
      <c r="H892" s="299" t="s">
        <v>2618</v>
      </c>
      <c r="I892" s="302">
        <v>1309</v>
      </c>
      <c r="J892" s="303" t="s">
        <v>528</v>
      </c>
      <c r="K892" s="326"/>
    </row>
    <row r="893" spans="1:11" ht="12.5" x14ac:dyDescent="0.25">
      <c r="A893" s="295" t="s">
        <v>2514</v>
      </c>
      <c r="B893" s="300">
        <v>71240755</v>
      </c>
      <c r="C893" s="300" t="s">
        <v>2664</v>
      </c>
      <c r="D893" s="301" t="s">
        <v>5116</v>
      </c>
      <c r="E893" s="301"/>
      <c r="F893" s="299" t="s">
        <v>5128</v>
      </c>
      <c r="G893" s="300" t="s">
        <v>2838</v>
      </c>
      <c r="H893" s="299" t="s">
        <v>2839</v>
      </c>
      <c r="I893" s="302">
        <v>6223</v>
      </c>
      <c r="J893" s="303" t="s">
        <v>528</v>
      </c>
      <c r="K893" s="326"/>
    </row>
    <row r="894" spans="1:11" ht="12.5" x14ac:dyDescent="0.25">
      <c r="A894" s="295" t="s">
        <v>2514</v>
      </c>
      <c r="B894" s="300">
        <v>71240756</v>
      </c>
      <c r="C894" s="300" t="s">
        <v>5129</v>
      </c>
      <c r="D894" s="301" t="s">
        <v>5116</v>
      </c>
      <c r="E894" s="301"/>
      <c r="F894" s="299" t="s">
        <v>5130</v>
      </c>
      <c r="G894" s="300" t="s">
        <v>5131</v>
      </c>
      <c r="H894" s="299" t="s">
        <v>5132</v>
      </c>
      <c r="I894" s="302">
        <v>1080</v>
      </c>
      <c r="J894" s="303" t="s">
        <v>528</v>
      </c>
      <c r="K894" s="326"/>
    </row>
    <row r="895" spans="1:11" ht="12.5" x14ac:dyDescent="0.25">
      <c r="A895" s="295" t="s">
        <v>2514</v>
      </c>
      <c r="B895" s="300">
        <v>71240757</v>
      </c>
      <c r="C895" s="300" t="s">
        <v>5133</v>
      </c>
      <c r="D895" s="301" t="s">
        <v>5116</v>
      </c>
      <c r="E895" s="301"/>
      <c r="F895" s="299" t="s">
        <v>5134</v>
      </c>
      <c r="G895" s="300" t="s">
        <v>5135</v>
      </c>
      <c r="H895" s="299" t="s">
        <v>5136</v>
      </c>
      <c r="I895" s="302">
        <v>44.5</v>
      </c>
      <c r="J895" s="303" t="s">
        <v>528</v>
      </c>
      <c r="K895" s="326"/>
    </row>
    <row r="896" spans="1:11" ht="12.5" x14ac:dyDescent="0.25">
      <c r="A896" s="295" t="s">
        <v>2514</v>
      </c>
      <c r="B896" s="300">
        <v>71240758</v>
      </c>
      <c r="C896" s="300" t="s">
        <v>5137</v>
      </c>
      <c r="D896" s="301" t="s">
        <v>5116</v>
      </c>
      <c r="E896" s="301"/>
      <c r="F896" s="299" t="s">
        <v>5138</v>
      </c>
      <c r="G896" s="300" t="s">
        <v>4700</v>
      </c>
      <c r="H896" s="299" t="s">
        <v>4701</v>
      </c>
      <c r="I896" s="302">
        <v>1200</v>
      </c>
      <c r="J896" s="303" t="s">
        <v>2897</v>
      </c>
      <c r="K896" s="326"/>
    </row>
    <row r="897" spans="1:11" ht="12.5" x14ac:dyDescent="0.25">
      <c r="A897" s="295" t="s">
        <v>2514</v>
      </c>
      <c r="B897" s="300">
        <v>71240760</v>
      </c>
      <c r="C897" s="300" t="s">
        <v>5139</v>
      </c>
      <c r="D897" s="301" t="s">
        <v>5116</v>
      </c>
      <c r="E897" s="301"/>
      <c r="F897" s="299" t="s">
        <v>5140</v>
      </c>
      <c r="G897" s="300" t="s">
        <v>3535</v>
      </c>
      <c r="H897" s="299" t="s">
        <v>3536</v>
      </c>
      <c r="I897" s="302">
        <v>800</v>
      </c>
      <c r="J897" s="303" t="s">
        <v>528</v>
      </c>
      <c r="K897" s="326"/>
    </row>
    <row r="898" spans="1:11" ht="12.5" x14ac:dyDescent="0.25">
      <c r="A898" s="295" t="s">
        <v>2514</v>
      </c>
      <c r="B898" s="300">
        <v>71240761</v>
      </c>
      <c r="C898" s="300" t="s">
        <v>5141</v>
      </c>
      <c r="D898" s="301" t="s">
        <v>5116</v>
      </c>
      <c r="E898" s="301"/>
      <c r="F898" s="299" t="s">
        <v>5142</v>
      </c>
      <c r="G898" s="300" t="s">
        <v>3535</v>
      </c>
      <c r="H898" s="299" t="s">
        <v>3536</v>
      </c>
      <c r="I898" s="302">
        <v>1137.5</v>
      </c>
      <c r="J898" s="303" t="s">
        <v>528</v>
      </c>
      <c r="K898" s="326"/>
    </row>
    <row r="899" spans="1:11" ht="12.5" x14ac:dyDescent="0.25">
      <c r="A899" s="295" t="s">
        <v>2514</v>
      </c>
      <c r="B899" s="300">
        <v>71240762</v>
      </c>
      <c r="C899" s="300" t="s">
        <v>5143</v>
      </c>
      <c r="D899" s="301" t="s">
        <v>5116</v>
      </c>
      <c r="E899" s="301"/>
      <c r="F899" s="299" t="s">
        <v>5144</v>
      </c>
      <c r="G899" s="300" t="s">
        <v>3454</v>
      </c>
      <c r="H899" s="299" t="s">
        <v>3455</v>
      </c>
      <c r="I899" s="302">
        <v>520</v>
      </c>
      <c r="J899" s="303" t="s">
        <v>528</v>
      </c>
      <c r="K899" s="326"/>
    </row>
    <row r="900" spans="1:11" ht="12.5" x14ac:dyDescent="0.25">
      <c r="A900" s="295" t="s">
        <v>2514</v>
      </c>
      <c r="B900" s="300">
        <v>71240763</v>
      </c>
      <c r="C900" s="300" t="s">
        <v>5145</v>
      </c>
      <c r="D900" s="301" t="s">
        <v>5116</v>
      </c>
      <c r="E900" s="301"/>
      <c r="F900" s="299" t="s">
        <v>5146</v>
      </c>
      <c r="G900" s="300" t="s">
        <v>2735</v>
      </c>
      <c r="H900" s="299" t="s">
        <v>2736</v>
      </c>
      <c r="I900" s="302">
        <v>787.8</v>
      </c>
      <c r="J900" s="303" t="s">
        <v>2605</v>
      </c>
      <c r="K900" s="326"/>
    </row>
    <row r="901" spans="1:11" ht="12.5" x14ac:dyDescent="0.25">
      <c r="A901" s="295" t="s">
        <v>2514</v>
      </c>
      <c r="B901" s="300">
        <v>71240764</v>
      </c>
      <c r="C901" s="300" t="s">
        <v>5147</v>
      </c>
      <c r="D901" s="301" t="s">
        <v>5116</v>
      </c>
      <c r="E901" s="301"/>
      <c r="F901" s="299" t="s">
        <v>5148</v>
      </c>
      <c r="G901" s="300" t="s">
        <v>2735</v>
      </c>
      <c r="H901" s="299" t="s">
        <v>2736</v>
      </c>
      <c r="I901" s="302">
        <v>290</v>
      </c>
      <c r="J901" s="303" t="s">
        <v>2605</v>
      </c>
      <c r="K901" s="326"/>
    </row>
    <row r="902" spans="1:11" ht="20" x14ac:dyDescent="0.25">
      <c r="A902" s="295" t="s">
        <v>2514</v>
      </c>
      <c r="B902" s="300">
        <v>71240765</v>
      </c>
      <c r="C902" s="300" t="s">
        <v>5149</v>
      </c>
      <c r="D902" s="301" t="s">
        <v>5116</v>
      </c>
      <c r="E902" s="301"/>
      <c r="F902" s="299" t="s">
        <v>5150</v>
      </c>
      <c r="G902" s="300" t="s">
        <v>2735</v>
      </c>
      <c r="H902" s="299" t="s">
        <v>2736</v>
      </c>
      <c r="I902" s="302">
        <v>1684.45</v>
      </c>
      <c r="J902" s="303" t="s">
        <v>2605</v>
      </c>
      <c r="K902" s="326"/>
    </row>
    <row r="903" spans="1:11" ht="12.5" x14ac:dyDescent="0.25">
      <c r="A903" s="295" t="s">
        <v>2514</v>
      </c>
      <c r="B903" s="300">
        <v>71240766</v>
      </c>
      <c r="C903" s="300" t="s">
        <v>2849</v>
      </c>
      <c r="D903" s="301" t="s">
        <v>5116</v>
      </c>
      <c r="E903" s="301"/>
      <c r="F903" s="299" t="s">
        <v>5151</v>
      </c>
      <c r="G903" s="300" t="s">
        <v>2960</v>
      </c>
      <c r="H903" s="299" t="s">
        <v>2961</v>
      </c>
      <c r="I903" s="302">
        <v>3000</v>
      </c>
      <c r="J903" s="303" t="s">
        <v>528</v>
      </c>
      <c r="K903" s="326"/>
    </row>
    <row r="904" spans="1:11" ht="12.5" x14ac:dyDescent="0.25">
      <c r="A904" s="295" t="s">
        <v>2514</v>
      </c>
      <c r="B904" s="300">
        <v>71240767</v>
      </c>
      <c r="C904" s="300" t="s">
        <v>5152</v>
      </c>
      <c r="D904" s="301" t="s">
        <v>5116</v>
      </c>
      <c r="E904" s="301"/>
      <c r="F904" s="299" t="s">
        <v>5153</v>
      </c>
      <c r="G904" s="300" t="s">
        <v>3535</v>
      </c>
      <c r="H904" s="299" t="s">
        <v>3536</v>
      </c>
      <c r="I904" s="302">
        <v>1876.53</v>
      </c>
      <c r="J904" s="303" t="s">
        <v>528</v>
      </c>
      <c r="K904" s="326"/>
    </row>
    <row r="905" spans="1:11" ht="12.5" x14ac:dyDescent="0.25">
      <c r="A905" s="295" t="s">
        <v>2514</v>
      </c>
      <c r="B905" s="300">
        <v>71240768</v>
      </c>
      <c r="C905" s="300" t="s">
        <v>5154</v>
      </c>
      <c r="D905" s="301" t="s">
        <v>5116</v>
      </c>
      <c r="E905" s="301"/>
      <c r="F905" s="299" t="s">
        <v>5155</v>
      </c>
      <c r="G905" s="300" t="s">
        <v>3065</v>
      </c>
      <c r="H905" s="299" t="s">
        <v>3066</v>
      </c>
      <c r="I905" s="302">
        <v>1496.53</v>
      </c>
      <c r="J905" s="303" t="s">
        <v>528</v>
      </c>
      <c r="K905" s="326"/>
    </row>
    <row r="906" spans="1:11" ht="12.5" x14ac:dyDescent="0.25">
      <c r="A906" s="295" t="s">
        <v>2514</v>
      </c>
      <c r="B906" s="300">
        <v>71240770</v>
      </c>
      <c r="C906" s="300" t="s">
        <v>5156</v>
      </c>
      <c r="D906" s="301" t="s">
        <v>5157</v>
      </c>
      <c r="E906" s="301"/>
      <c r="F906" s="299" t="s">
        <v>5158</v>
      </c>
      <c r="G906" s="300" t="s">
        <v>2939</v>
      </c>
      <c r="H906" s="299" t="s">
        <v>2940</v>
      </c>
      <c r="I906" s="302">
        <v>500</v>
      </c>
      <c r="J906" s="303" t="s">
        <v>2605</v>
      </c>
      <c r="K906" s="326"/>
    </row>
    <row r="907" spans="1:11" ht="12.5" x14ac:dyDescent="0.25">
      <c r="A907" s="295" t="s">
        <v>2514</v>
      </c>
      <c r="B907" s="300">
        <v>71240771</v>
      </c>
      <c r="C907" s="300" t="s">
        <v>5159</v>
      </c>
      <c r="D907" s="301" t="s">
        <v>5157</v>
      </c>
      <c r="E907" s="301"/>
      <c r="F907" s="299" t="s">
        <v>5160</v>
      </c>
      <c r="G907" s="300" t="s">
        <v>2939</v>
      </c>
      <c r="H907" s="299" t="s">
        <v>2940</v>
      </c>
      <c r="I907" s="302">
        <v>200</v>
      </c>
      <c r="J907" s="303" t="s">
        <v>2605</v>
      </c>
      <c r="K907" s="326"/>
    </row>
    <row r="908" spans="1:11" ht="12.5" x14ac:dyDescent="0.25">
      <c r="A908" s="295" t="s">
        <v>5574</v>
      </c>
      <c r="B908" s="300">
        <v>71240772</v>
      </c>
      <c r="C908" s="300" t="s">
        <v>5161</v>
      </c>
      <c r="D908" s="301" t="s">
        <v>5157</v>
      </c>
      <c r="E908" s="301"/>
      <c r="F908" s="299" t="s">
        <v>5162</v>
      </c>
      <c r="G908" s="300" t="s">
        <v>2939</v>
      </c>
      <c r="H908" s="299" t="s">
        <v>2940</v>
      </c>
      <c r="I908" s="302">
        <v>250</v>
      </c>
      <c r="J908" s="303">
        <v>10</v>
      </c>
      <c r="K908" s="326"/>
    </row>
    <row r="909" spans="1:11" ht="12.5" x14ac:dyDescent="0.25">
      <c r="A909" s="295" t="s">
        <v>2514</v>
      </c>
      <c r="B909" s="300">
        <v>71240773</v>
      </c>
      <c r="C909" s="300" t="s">
        <v>5163</v>
      </c>
      <c r="D909" s="301" t="s">
        <v>5157</v>
      </c>
      <c r="E909" s="301"/>
      <c r="F909" s="299" t="s">
        <v>5164</v>
      </c>
      <c r="G909" s="300" t="s">
        <v>5165</v>
      </c>
      <c r="H909" s="299" t="s">
        <v>5166</v>
      </c>
      <c r="I909" s="302">
        <v>5787.78</v>
      </c>
      <c r="J909" s="303" t="s">
        <v>2605</v>
      </c>
      <c r="K909" s="326"/>
    </row>
    <row r="910" spans="1:11" ht="12.5" x14ac:dyDescent="0.25">
      <c r="A910" s="295" t="s">
        <v>2514</v>
      </c>
      <c r="B910" s="300">
        <v>71240774</v>
      </c>
      <c r="C910" s="300" t="s">
        <v>5167</v>
      </c>
      <c r="D910" s="301" t="s">
        <v>5157</v>
      </c>
      <c r="E910" s="301"/>
      <c r="F910" s="299" t="s">
        <v>5153</v>
      </c>
      <c r="G910" s="300" t="s">
        <v>3454</v>
      </c>
      <c r="H910" s="299" t="s">
        <v>3455</v>
      </c>
      <c r="I910" s="302">
        <v>1300</v>
      </c>
      <c r="J910" s="303" t="s">
        <v>528</v>
      </c>
      <c r="K910" s="326"/>
    </row>
    <row r="911" spans="1:11" ht="12.5" x14ac:dyDescent="0.25">
      <c r="A911" s="295" t="s">
        <v>2514</v>
      </c>
      <c r="B911" s="300">
        <v>71240775</v>
      </c>
      <c r="C911" s="300" t="s">
        <v>5168</v>
      </c>
      <c r="D911" s="301" t="s">
        <v>5157</v>
      </c>
      <c r="E911" s="301"/>
      <c r="F911" s="299" t="s">
        <v>5840</v>
      </c>
      <c r="G911" s="300" t="s">
        <v>5169</v>
      </c>
      <c r="H911" s="299" t="s">
        <v>5170</v>
      </c>
      <c r="I911" s="302">
        <v>126.6</v>
      </c>
      <c r="J911" s="303" t="s">
        <v>528</v>
      </c>
      <c r="K911" s="326"/>
    </row>
    <row r="912" spans="1:11" ht="20" x14ac:dyDescent="0.25">
      <c r="A912" s="295" t="s">
        <v>2514</v>
      </c>
      <c r="B912" s="300">
        <v>71240776</v>
      </c>
      <c r="C912" s="300" t="s">
        <v>5171</v>
      </c>
      <c r="D912" s="301" t="s">
        <v>5157</v>
      </c>
      <c r="E912" s="301"/>
      <c r="F912" s="299" t="s">
        <v>5172</v>
      </c>
      <c r="G912" s="300" t="s">
        <v>2755</v>
      </c>
      <c r="H912" s="299" t="s">
        <v>2756</v>
      </c>
      <c r="I912" s="302">
        <v>1500</v>
      </c>
      <c r="J912" s="303" t="s">
        <v>2605</v>
      </c>
      <c r="K912" s="326"/>
    </row>
    <row r="913" spans="1:11" ht="12.5" x14ac:dyDescent="0.25">
      <c r="A913" s="295" t="s">
        <v>2514</v>
      </c>
      <c r="B913" s="300">
        <v>71240777</v>
      </c>
      <c r="C913" s="300" t="s">
        <v>5173</v>
      </c>
      <c r="D913" s="301" t="s">
        <v>5174</v>
      </c>
      <c r="E913" s="301"/>
      <c r="F913" s="299" t="s">
        <v>5175</v>
      </c>
      <c r="G913" s="300" t="s">
        <v>3701</v>
      </c>
      <c r="H913" s="299" t="s">
        <v>3702</v>
      </c>
      <c r="I913" s="302">
        <v>450</v>
      </c>
      <c r="J913" s="303" t="s">
        <v>528</v>
      </c>
      <c r="K913" s="326"/>
    </row>
    <row r="914" spans="1:11" ht="12.5" x14ac:dyDescent="0.25">
      <c r="A914" s="295" t="s">
        <v>2514</v>
      </c>
      <c r="B914" s="300">
        <v>71240778</v>
      </c>
      <c r="C914" s="300" t="s">
        <v>3171</v>
      </c>
      <c r="D914" s="301" t="s">
        <v>5157</v>
      </c>
      <c r="E914" s="301"/>
      <c r="F914" s="299" t="s">
        <v>5176</v>
      </c>
      <c r="G914" s="300" t="s">
        <v>2673</v>
      </c>
      <c r="H914" s="299" t="s">
        <v>2674</v>
      </c>
      <c r="I914" s="302">
        <v>2081.54</v>
      </c>
      <c r="J914" s="303" t="s">
        <v>528</v>
      </c>
      <c r="K914" s="326"/>
    </row>
    <row r="915" spans="1:11" ht="12.5" x14ac:dyDescent="0.25">
      <c r="A915" s="295" t="s">
        <v>2514</v>
      </c>
      <c r="B915" s="300">
        <v>71240779</v>
      </c>
      <c r="C915" s="300" t="s">
        <v>3277</v>
      </c>
      <c r="D915" s="301" t="s">
        <v>5157</v>
      </c>
      <c r="E915" s="301"/>
      <c r="F915" s="299" t="s">
        <v>5177</v>
      </c>
      <c r="G915" s="300" t="s">
        <v>2828</v>
      </c>
      <c r="H915" s="299" t="s">
        <v>2829</v>
      </c>
      <c r="I915" s="302">
        <v>800</v>
      </c>
      <c r="J915" s="303" t="s">
        <v>2605</v>
      </c>
      <c r="K915" s="326"/>
    </row>
    <row r="916" spans="1:11" ht="12.5" x14ac:dyDescent="0.25">
      <c r="A916" s="295" t="s">
        <v>2514</v>
      </c>
      <c r="B916" s="300">
        <v>71240780</v>
      </c>
      <c r="C916" s="300" t="s">
        <v>2984</v>
      </c>
      <c r="D916" s="301" t="s">
        <v>5157</v>
      </c>
      <c r="E916" s="301"/>
      <c r="F916" s="299" t="s">
        <v>5719</v>
      </c>
      <c r="G916" s="300" t="s">
        <v>2828</v>
      </c>
      <c r="H916" s="299" t="s">
        <v>2829</v>
      </c>
      <c r="I916" s="302">
        <v>1050</v>
      </c>
      <c r="J916" s="303" t="s">
        <v>2605</v>
      </c>
      <c r="K916" s="326"/>
    </row>
    <row r="917" spans="1:11" ht="20" x14ac:dyDescent="0.25">
      <c r="A917" s="295" t="s">
        <v>2514</v>
      </c>
      <c r="B917" s="300">
        <v>71240781</v>
      </c>
      <c r="C917" s="300" t="s">
        <v>5178</v>
      </c>
      <c r="D917" s="301" t="s">
        <v>5157</v>
      </c>
      <c r="E917" s="301"/>
      <c r="F917" s="299" t="s">
        <v>5179</v>
      </c>
      <c r="G917" s="300" t="s">
        <v>2683</v>
      </c>
      <c r="H917" s="299" t="s">
        <v>2684</v>
      </c>
      <c r="I917" s="302">
        <v>1666</v>
      </c>
      <c r="J917" s="303" t="s">
        <v>2605</v>
      </c>
      <c r="K917" s="326"/>
    </row>
    <row r="918" spans="1:11" ht="12.5" x14ac:dyDescent="0.25">
      <c r="A918" s="295" t="s">
        <v>2514</v>
      </c>
      <c r="B918" s="300">
        <v>71240782</v>
      </c>
      <c r="C918" s="300" t="s">
        <v>5180</v>
      </c>
      <c r="D918" s="301" t="s">
        <v>5157</v>
      </c>
      <c r="E918" s="301"/>
      <c r="F918" s="299" t="s">
        <v>5181</v>
      </c>
      <c r="G918" s="300" t="s">
        <v>2687</v>
      </c>
      <c r="H918" s="299" t="s">
        <v>2688</v>
      </c>
      <c r="I918" s="302">
        <v>220</v>
      </c>
      <c r="J918" s="303" t="s">
        <v>2605</v>
      </c>
      <c r="K918" s="326"/>
    </row>
    <row r="919" spans="1:11" ht="20" x14ac:dyDescent="0.25">
      <c r="A919" s="295" t="s">
        <v>2514</v>
      </c>
      <c r="B919" s="300">
        <v>71240783</v>
      </c>
      <c r="C919" s="300" t="s">
        <v>5182</v>
      </c>
      <c r="D919" s="301" t="s">
        <v>5157</v>
      </c>
      <c r="E919" s="301"/>
      <c r="F919" s="299" t="s">
        <v>5183</v>
      </c>
      <c r="G919" s="300" t="s">
        <v>2755</v>
      </c>
      <c r="H919" s="299" t="s">
        <v>2756</v>
      </c>
      <c r="I919" s="302">
        <v>2423.7399999999998</v>
      </c>
      <c r="J919" s="303" t="s">
        <v>2605</v>
      </c>
      <c r="K919" s="326"/>
    </row>
    <row r="920" spans="1:11" ht="12.5" x14ac:dyDescent="0.25">
      <c r="A920" s="295" t="s">
        <v>2514</v>
      </c>
      <c r="B920" s="300">
        <v>71240784</v>
      </c>
      <c r="C920" s="300" t="s">
        <v>5184</v>
      </c>
      <c r="D920" s="301" t="s">
        <v>5157</v>
      </c>
      <c r="E920" s="301"/>
      <c r="F920" s="299" t="s">
        <v>5176</v>
      </c>
      <c r="G920" s="300" t="s">
        <v>3465</v>
      </c>
      <c r="H920" s="299" t="s">
        <v>3466</v>
      </c>
      <c r="I920" s="302">
        <v>1693.85</v>
      </c>
      <c r="J920" s="303" t="s">
        <v>2605</v>
      </c>
      <c r="K920" s="326"/>
    </row>
    <row r="921" spans="1:11" ht="12.5" x14ac:dyDescent="0.25">
      <c r="A921" s="295" t="s">
        <v>2514</v>
      </c>
      <c r="B921" s="300">
        <v>71240785</v>
      </c>
      <c r="C921" s="300" t="s">
        <v>5185</v>
      </c>
      <c r="D921" s="301" t="s">
        <v>5157</v>
      </c>
      <c r="E921" s="301"/>
      <c r="F921" s="299" t="s">
        <v>5176</v>
      </c>
      <c r="G921" s="300" t="s">
        <v>3465</v>
      </c>
      <c r="H921" s="299" t="s">
        <v>3466</v>
      </c>
      <c r="I921" s="302">
        <v>1615.85</v>
      </c>
      <c r="J921" s="303" t="s">
        <v>2605</v>
      </c>
      <c r="K921" s="326"/>
    </row>
    <row r="922" spans="1:11" ht="12.5" x14ac:dyDescent="0.25">
      <c r="A922" s="295" t="s">
        <v>2514</v>
      </c>
      <c r="B922" s="300">
        <v>71240786</v>
      </c>
      <c r="C922" s="300" t="s">
        <v>3539</v>
      </c>
      <c r="D922" s="301" t="s">
        <v>5157</v>
      </c>
      <c r="E922" s="301"/>
      <c r="F922" s="299" t="s">
        <v>5186</v>
      </c>
      <c r="G922" s="300" t="s">
        <v>2607</v>
      </c>
      <c r="H922" s="299" t="s">
        <v>2608</v>
      </c>
      <c r="I922" s="302">
        <v>819</v>
      </c>
      <c r="J922" s="303" t="s">
        <v>2605</v>
      </c>
      <c r="K922" s="326"/>
    </row>
    <row r="923" spans="1:11" ht="20" x14ac:dyDescent="0.25">
      <c r="A923" s="295" t="s">
        <v>2514</v>
      </c>
      <c r="B923" s="300">
        <v>71240787</v>
      </c>
      <c r="C923" s="300" t="s">
        <v>5187</v>
      </c>
      <c r="D923" s="301" t="s">
        <v>5157</v>
      </c>
      <c r="E923" s="301"/>
      <c r="F923" s="299" t="s">
        <v>5188</v>
      </c>
      <c r="G923" s="300" t="s">
        <v>2653</v>
      </c>
      <c r="H923" s="299" t="s">
        <v>2654</v>
      </c>
      <c r="I923" s="302">
        <v>1015</v>
      </c>
      <c r="J923" s="303" t="s">
        <v>2605</v>
      </c>
      <c r="K923" s="326"/>
    </row>
    <row r="924" spans="1:11" ht="20" x14ac:dyDescent="0.25">
      <c r="A924" s="295" t="s">
        <v>2514</v>
      </c>
      <c r="B924" s="300">
        <v>71240788</v>
      </c>
      <c r="C924" s="300" t="s">
        <v>5189</v>
      </c>
      <c r="D924" s="301" t="s">
        <v>5157</v>
      </c>
      <c r="E924" s="301"/>
      <c r="F924" s="299" t="s">
        <v>5188</v>
      </c>
      <c r="G924" s="300" t="s">
        <v>2657</v>
      </c>
      <c r="H924" s="299" t="s">
        <v>2658</v>
      </c>
      <c r="I924" s="302">
        <v>945</v>
      </c>
      <c r="J924" s="303" t="s">
        <v>2605</v>
      </c>
      <c r="K924" s="326"/>
    </row>
    <row r="925" spans="1:11" ht="12.5" x14ac:dyDescent="0.25">
      <c r="A925" s="295" t="s">
        <v>2514</v>
      </c>
      <c r="B925" s="300">
        <v>71240789</v>
      </c>
      <c r="C925" s="300" t="s">
        <v>5189</v>
      </c>
      <c r="D925" s="301" t="s">
        <v>5157</v>
      </c>
      <c r="E925" s="301"/>
      <c r="F925" s="299" t="s">
        <v>5190</v>
      </c>
      <c r="G925" s="300" t="s">
        <v>2660</v>
      </c>
      <c r="H925" s="299" t="s">
        <v>2661</v>
      </c>
      <c r="I925" s="302">
        <v>1416.54</v>
      </c>
      <c r="J925" s="303" t="s">
        <v>2605</v>
      </c>
      <c r="K925" s="326"/>
    </row>
    <row r="926" spans="1:11" ht="20" x14ac:dyDescent="0.25">
      <c r="A926" s="295" t="s">
        <v>2514</v>
      </c>
      <c r="B926" s="300">
        <v>71240790</v>
      </c>
      <c r="C926" s="300" t="s">
        <v>5189</v>
      </c>
      <c r="D926" s="301" t="s">
        <v>5157</v>
      </c>
      <c r="E926" s="301"/>
      <c r="F926" s="299" t="s">
        <v>5188</v>
      </c>
      <c r="G926" s="300" t="s">
        <v>5084</v>
      </c>
      <c r="H926" s="299" t="s">
        <v>5085</v>
      </c>
      <c r="I926" s="302">
        <v>623</v>
      </c>
      <c r="J926" s="303" t="s">
        <v>2605</v>
      </c>
      <c r="K926" s="326"/>
    </row>
    <row r="927" spans="1:11" ht="12.5" x14ac:dyDescent="0.25">
      <c r="A927" s="295" t="s">
        <v>2514</v>
      </c>
      <c r="B927" s="300">
        <v>71240791</v>
      </c>
      <c r="C927" s="300" t="s">
        <v>2891</v>
      </c>
      <c r="D927" s="301" t="s">
        <v>5157</v>
      </c>
      <c r="E927" s="301"/>
      <c r="F927" s="299" t="s">
        <v>5153</v>
      </c>
      <c r="G927" s="300" t="s">
        <v>4402</v>
      </c>
      <c r="H927" s="299" t="s">
        <v>4403</v>
      </c>
      <c r="I927" s="302">
        <v>2000</v>
      </c>
      <c r="J927" s="303" t="s">
        <v>528</v>
      </c>
      <c r="K927" s="326"/>
    </row>
    <row r="928" spans="1:11" ht="12.5" x14ac:dyDescent="0.25">
      <c r="A928" s="295" t="s">
        <v>2514</v>
      </c>
      <c r="B928" s="300">
        <v>71240792</v>
      </c>
      <c r="C928" s="300" t="s">
        <v>3079</v>
      </c>
      <c r="D928" s="301" t="s">
        <v>5157</v>
      </c>
      <c r="E928" s="301"/>
      <c r="F928" s="299" t="s">
        <v>5191</v>
      </c>
      <c r="G928" s="300" t="s">
        <v>4529</v>
      </c>
      <c r="H928" s="299" t="s">
        <v>4530</v>
      </c>
      <c r="I928" s="302">
        <v>180</v>
      </c>
      <c r="J928" s="303" t="s">
        <v>528</v>
      </c>
      <c r="K928" s="326"/>
    </row>
    <row r="929" spans="1:11" ht="12.5" x14ac:dyDescent="0.25">
      <c r="A929" s="295" t="s">
        <v>2514</v>
      </c>
      <c r="B929" s="300">
        <v>71240793</v>
      </c>
      <c r="C929" s="300" t="s">
        <v>5189</v>
      </c>
      <c r="D929" s="301" t="s">
        <v>5157</v>
      </c>
      <c r="E929" s="301"/>
      <c r="F929" s="299" t="s">
        <v>5192</v>
      </c>
      <c r="G929" s="300" t="s">
        <v>3486</v>
      </c>
      <c r="H929" s="299" t="s">
        <v>3487</v>
      </c>
      <c r="I929" s="302">
        <v>550</v>
      </c>
      <c r="J929" s="303" t="s">
        <v>528</v>
      </c>
      <c r="K929" s="326"/>
    </row>
    <row r="930" spans="1:11" ht="20" x14ac:dyDescent="0.25">
      <c r="A930" s="295" t="s">
        <v>2514</v>
      </c>
      <c r="B930" s="300">
        <v>71240794</v>
      </c>
      <c r="C930" s="300" t="s">
        <v>5193</v>
      </c>
      <c r="D930" s="301" t="s">
        <v>5157</v>
      </c>
      <c r="E930" s="301"/>
      <c r="F930" s="299" t="s">
        <v>5194</v>
      </c>
      <c r="G930" s="300" t="s">
        <v>2617</v>
      </c>
      <c r="H930" s="299" t="s">
        <v>2618</v>
      </c>
      <c r="I930" s="302">
        <v>2455.6</v>
      </c>
      <c r="J930" s="303" t="s">
        <v>2605</v>
      </c>
      <c r="K930" s="326"/>
    </row>
    <row r="931" spans="1:11" ht="12.5" x14ac:dyDescent="0.25">
      <c r="A931" s="295" t="s">
        <v>2514</v>
      </c>
      <c r="B931" s="300">
        <v>71240795</v>
      </c>
      <c r="C931" s="300" t="s">
        <v>5195</v>
      </c>
      <c r="D931" s="301" t="s">
        <v>5157</v>
      </c>
      <c r="E931" s="301"/>
      <c r="F931" s="299" t="s">
        <v>5196</v>
      </c>
      <c r="G931" s="300" t="s">
        <v>5197</v>
      </c>
      <c r="H931" s="299" t="s">
        <v>5198</v>
      </c>
      <c r="I931" s="302">
        <v>4000</v>
      </c>
      <c r="J931" s="303" t="s">
        <v>2605</v>
      </c>
      <c r="K931" s="326"/>
    </row>
    <row r="932" spans="1:11" ht="20" x14ac:dyDescent="0.25">
      <c r="A932" s="295" t="s">
        <v>2514</v>
      </c>
      <c r="B932" s="300">
        <v>71240796</v>
      </c>
      <c r="C932" s="300" t="s">
        <v>5199</v>
      </c>
      <c r="D932" s="301" t="s">
        <v>5157</v>
      </c>
      <c r="E932" s="301"/>
      <c r="F932" s="299" t="s">
        <v>5200</v>
      </c>
      <c r="G932" s="300" t="s">
        <v>3987</v>
      </c>
      <c r="H932" s="299" t="s">
        <v>3988</v>
      </c>
      <c r="I932" s="302">
        <v>1560</v>
      </c>
      <c r="J932" s="303" t="s">
        <v>528</v>
      </c>
      <c r="K932" s="326"/>
    </row>
    <row r="933" spans="1:11" ht="12.5" x14ac:dyDescent="0.25">
      <c r="A933" s="295" t="s">
        <v>5574</v>
      </c>
      <c r="B933" s="300">
        <v>71240797</v>
      </c>
      <c r="C933" s="300" t="s">
        <v>5199</v>
      </c>
      <c r="D933" s="301" t="s">
        <v>5157</v>
      </c>
      <c r="E933" s="301"/>
      <c r="F933" s="299" t="s">
        <v>5201</v>
      </c>
      <c r="G933" s="300" t="s">
        <v>3610</v>
      </c>
      <c r="H933" s="299" t="s">
        <v>3611</v>
      </c>
      <c r="I933" s="302">
        <v>7822.5</v>
      </c>
      <c r="J933" s="303">
        <v>10</v>
      </c>
      <c r="K933" s="326"/>
    </row>
    <row r="934" spans="1:11" ht="20" x14ac:dyDescent="0.25">
      <c r="A934" s="295" t="s">
        <v>5574</v>
      </c>
      <c r="B934" s="300">
        <v>71240798</v>
      </c>
      <c r="C934" s="300" t="s">
        <v>2826</v>
      </c>
      <c r="D934" s="301" t="s">
        <v>5157</v>
      </c>
      <c r="E934" s="301"/>
      <c r="F934" s="299" t="s">
        <v>5202</v>
      </c>
      <c r="G934" s="300" t="s">
        <v>4621</v>
      </c>
      <c r="H934" s="299" t="s">
        <v>4622</v>
      </c>
      <c r="I934" s="302">
        <v>1650</v>
      </c>
      <c r="J934" s="303">
        <v>10</v>
      </c>
      <c r="K934" s="326"/>
    </row>
    <row r="935" spans="1:11" ht="12.5" x14ac:dyDescent="0.25">
      <c r="A935" s="295" t="s">
        <v>5574</v>
      </c>
      <c r="B935" s="300">
        <v>71240799</v>
      </c>
      <c r="C935" s="300" t="s">
        <v>5203</v>
      </c>
      <c r="D935" s="301" t="s">
        <v>5157</v>
      </c>
      <c r="E935" s="301"/>
      <c r="F935" s="299" t="s">
        <v>5204</v>
      </c>
      <c r="G935" s="300" t="s">
        <v>2989</v>
      </c>
      <c r="H935" s="299" t="s">
        <v>2990</v>
      </c>
      <c r="I935" s="302">
        <v>1653.3</v>
      </c>
      <c r="J935" s="303">
        <v>10</v>
      </c>
      <c r="K935" s="326"/>
    </row>
    <row r="936" spans="1:11" ht="12.5" x14ac:dyDescent="0.25">
      <c r="A936" s="295" t="s">
        <v>5574</v>
      </c>
      <c r="B936" s="300">
        <v>71240800</v>
      </c>
      <c r="C936" s="300" t="s">
        <v>5205</v>
      </c>
      <c r="D936" s="301" t="s">
        <v>5157</v>
      </c>
      <c r="E936" s="301"/>
      <c r="F936" s="299" t="s">
        <v>5206</v>
      </c>
      <c r="G936" s="300" t="s">
        <v>4215</v>
      </c>
      <c r="H936" s="299" t="s">
        <v>4216</v>
      </c>
      <c r="I936" s="302">
        <v>255</v>
      </c>
      <c r="J936" s="303">
        <v>10</v>
      </c>
      <c r="K936" s="326"/>
    </row>
    <row r="937" spans="1:11" ht="12.5" x14ac:dyDescent="0.25">
      <c r="A937" s="295" t="s">
        <v>5574</v>
      </c>
      <c r="B937" s="300">
        <v>71240801</v>
      </c>
      <c r="C937" s="300" t="s">
        <v>5207</v>
      </c>
      <c r="D937" s="301" t="s">
        <v>5157</v>
      </c>
      <c r="E937" s="301"/>
      <c r="F937" s="299" t="s">
        <v>5208</v>
      </c>
      <c r="G937" s="300" t="s">
        <v>2735</v>
      </c>
      <c r="H937" s="299" t="s">
        <v>2736</v>
      </c>
      <c r="I937" s="302">
        <v>636.29999999999995</v>
      </c>
      <c r="J937" s="303">
        <v>10</v>
      </c>
      <c r="K937" s="326"/>
    </row>
    <row r="938" spans="1:11" ht="12.5" x14ac:dyDescent="0.25">
      <c r="A938" s="295" t="s">
        <v>5574</v>
      </c>
      <c r="B938" s="300">
        <v>71240802</v>
      </c>
      <c r="C938" s="300" t="s">
        <v>5209</v>
      </c>
      <c r="D938" s="301" t="s">
        <v>5157</v>
      </c>
      <c r="E938" s="301"/>
      <c r="F938" s="299" t="s">
        <v>5210</v>
      </c>
      <c r="G938" s="300" t="s">
        <v>2735</v>
      </c>
      <c r="H938" s="299" t="s">
        <v>2736</v>
      </c>
      <c r="I938" s="302">
        <v>290</v>
      </c>
      <c r="J938" s="303">
        <v>10</v>
      </c>
      <c r="K938" s="326"/>
    </row>
    <row r="939" spans="1:11" ht="20" x14ac:dyDescent="0.25">
      <c r="A939" s="295" t="s">
        <v>5574</v>
      </c>
      <c r="B939" s="300">
        <v>71240803</v>
      </c>
      <c r="C939" s="300" t="s">
        <v>5211</v>
      </c>
      <c r="D939" s="301" t="s">
        <v>5157</v>
      </c>
      <c r="E939" s="301"/>
      <c r="F939" s="299" t="s">
        <v>5212</v>
      </c>
      <c r="G939" s="300" t="s">
        <v>2735</v>
      </c>
      <c r="H939" s="299" t="s">
        <v>2736</v>
      </c>
      <c r="I939" s="302">
        <v>1740.7</v>
      </c>
      <c r="J939" s="303">
        <v>10</v>
      </c>
      <c r="K939" s="326"/>
    </row>
    <row r="940" spans="1:11" ht="12.5" x14ac:dyDescent="0.25">
      <c r="A940" s="295" t="s">
        <v>5574</v>
      </c>
      <c r="B940" s="300">
        <v>71240804</v>
      </c>
      <c r="C940" s="300" t="s">
        <v>5351</v>
      </c>
      <c r="D940" s="301" t="s">
        <v>5157</v>
      </c>
      <c r="E940" s="301"/>
      <c r="F940" s="299" t="s">
        <v>5352</v>
      </c>
      <c r="G940" s="300" t="s">
        <v>3619</v>
      </c>
      <c r="H940" s="299" t="s">
        <v>3620</v>
      </c>
      <c r="I940" s="302">
        <v>250</v>
      </c>
      <c r="J940" s="303">
        <v>10</v>
      </c>
      <c r="K940" s="326"/>
    </row>
    <row r="941" spans="1:11" ht="20" x14ac:dyDescent="0.25">
      <c r="A941" s="295" t="s">
        <v>5574</v>
      </c>
      <c r="B941" s="300">
        <v>71240805</v>
      </c>
      <c r="C941" s="300" t="s">
        <v>5353</v>
      </c>
      <c r="D941" s="301" t="s">
        <v>5157</v>
      </c>
      <c r="E941" s="301"/>
      <c r="F941" s="299" t="s">
        <v>5354</v>
      </c>
      <c r="G941" s="300" t="s">
        <v>3619</v>
      </c>
      <c r="H941" s="299" t="s">
        <v>3620</v>
      </c>
      <c r="I941" s="302">
        <v>400</v>
      </c>
      <c r="J941" s="303">
        <v>10</v>
      </c>
      <c r="K941" s="326"/>
    </row>
    <row r="942" spans="1:11" ht="20" x14ac:dyDescent="0.25">
      <c r="A942" s="295" t="s">
        <v>5574</v>
      </c>
      <c r="B942" s="300">
        <v>71240806</v>
      </c>
      <c r="C942" s="300" t="s">
        <v>5355</v>
      </c>
      <c r="D942" s="301" t="s">
        <v>5157</v>
      </c>
      <c r="E942" s="301"/>
      <c r="F942" s="299" t="s">
        <v>5356</v>
      </c>
      <c r="G942" s="300" t="s">
        <v>3619</v>
      </c>
      <c r="H942" s="299" t="s">
        <v>3620</v>
      </c>
      <c r="I942" s="302">
        <v>1550</v>
      </c>
      <c r="J942" s="303">
        <v>10</v>
      </c>
      <c r="K942" s="326"/>
    </row>
    <row r="943" spans="1:11" ht="20" x14ac:dyDescent="0.25">
      <c r="A943" s="295" t="s">
        <v>5574</v>
      </c>
      <c r="B943" s="300">
        <v>71240807</v>
      </c>
      <c r="C943" s="300" t="s">
        <v>5357</v>
      </c>
      <c r="D943" s="301" t="s">
        <v>5157</v>
      </c>
      <c r="E943" s="301"/>
      <c r="F943" s="299" t="s">
        <v>5358</v>
      </c>
      <c r="G943" s="300" t="s">
        <v>2708</v>
      </c>
      <c r="H943" s="299" t="s">
        <v>2709</v>
      </c>
      <c r="I943" s="302">
        <v>300</v>
      </c>
      <c r="J943" s="303">
        <v>10</v>
      </c>
      <c r="K943" s="326"/>
    </row>
    <row r="944" spans="1:11" ht="20" x14ac:dyDescent="0.25">
      <c r="A944" s="295" t="s">
        <v>2514</v>
      </c>
      <c r="B944" s="300">
        <v>72240052</v>
      </c>
      <c r="C944" s="300" t="s">
        <v>5760</v>
      </c>
      <c r="D944" s="301" t="s">
        <v>4768</v>
      </c>
      <c r="E944" s="301"/>
      <c r="F944" s="299" t="s">
        <v>5761</v>
      </c>
      <c r="G944" s="300" t="s">
        <v>2517</v>
      </c>
      <c r="H944" s="299" t="s">
        <v>5762</v>
      </c>
      <c r="I944" s="302">
        <v>880.99</v>
      </c>
      <c r="J944" s="303">
        <v>3</v>
      </c>
      <c r="K944" s="331"/>
    </row>
    <row r="945" spans="1:11" ht="20" x14ac:dyDescent="0.25">
      <c r="A945" s="295" t="s">
        <v>2514</v>
      </c>
      <c r="B945" s="300">
        <v>72240054</v>
      </c>
      <c r="C945" s="300" t="s">
        <v>5763</v>
      </c>
      <c r="D945" s="301" t="s">
        <v>2601</v>
      </c>
      <c r="E945" s="301"/>
      <c r="F945" s="299" t="s">
        <v>5764</v>
      </c>
      <c r="G945" s="300" t="s">
        <v>2517</v>
      </c>
      <c r="H945" s="299" t="s">
        <v>2572</v>
      </c>
      <c r="I945" s="302">
        <v>495.94</v>
      </c>
      <c r="J945" s="303">
        <v>3</v>
      </c>
      <c r="K945" s="331"/>
    </row>
    <row r="946" spans="1:11" ht="20" x14ac:dyDescent="0.25">
      <c r="A946" s="295" t="s">
        <v>2514</v>
      </c>
      <c r="B946" s="300">
        <v>72240056</v>
      </c>
      <c r="C946" s="300" t="s">
        <v>4575</v>
      </c>
      <c r="D946" s="301" t="s">
        <v>2720</v>
      </c>
      <c r="E946" s="301"/>
      <c r="F946" s="299" t="s">
        <v>5765</v>
      </c>
      <c r="G946" s="300" t="s">
        <v>2517</v>
      </c>
      <c r="H946" s="299" t="s">
        <v>3647</v>
      </c>
      <c r="I946" s="302">
        <v>501.05</v>
      </c>
      <c r="J946" s="303">
        <v>3</v>
      </c>
      <c r="K946" s="331"/>
    </row>
    <row r="947" spans="1:11" ht="12.5" x14ac:dyDescent="0.25">
      <c r="A947" s="295" t="s">
        <v>2514</v>
      </c>
      <c r="B947" s="300">
        <v>72240057</v>
      </c>
      <c r="C947" s="300" t="s">
        <v>5766</v>
      </c>
      <c r="D947" s="301" t="s">
        <v>2566</v>
      </c>
      <c r="E947" s="301">
        <v>45744</v>
      </c>
      <c r="F947" s="299" t="s">
        <v>5839</v>
      </c>
      <c r="G947" s="300" t="s">
        <v>5767</v>
      </c>
      <c r="H947" s="299" t="s">
        <v>5768</v>
      </c>
      <c r="I947" s="302">
        <v>43494.400000000001</v>
      </c>
      <c r="J947" s="303">
        <v>3</v>
      </c>
      <c r="K947" s="331"/>
    </row>
    <row r="948" spans="1:11" ht="12.5" x14ac:dyDescent="0.25">
      <c r="A948" s="295" t="s">
        <v>2514</v>
      </c>
      <c r="B948" s="300">
        <v>72240058</v>
      </c>
      <c r="C948" s="300" t="s">
        <v>5769</v>
      </c>
      <c r="D948" s="301" t="s">
        <v>3134</v>
      </c>
      <c r="E948" s="301">
        <v>45744</v>
      </c>
      <c r="F948" s="299" t="s">
        <v>5770</v>
      </c>
      <c r="G948" s="300" t="s">
        <v>3140</v>
      </c>
      <c r="H948" s="299" t="s">
        <v>3141</v>
      </c>
      <c r="I948" s="302">
        <v>28978.560000000001</v>
      </c>
      <c r="J948" s="303">
        <v>3</v>
      </c>
      <c r="K948" s="331"/>
    </row>
    <row r="949" spans="1:11" ht="12.5" x14ac:dyDescent="0.25">
      <c r="A949" s="295" t="s">
        <v>2514</v>
      </c>
      <c r="B949" s="300">
        <v>72240063</v>
      </c>
      <c r="C949" s="300" t="s">
        <v>5771</v>
      </c>
      <c r="D949" s="301" t="s">
        <v>5111</v>
      </c>
      <c r="E949" s="301" t="s">
        <v>5787</v>
      </c>
      <c r="F949" s="299" t="s">
        <v>5775</v>
      </c>
      <c r="G949" s="300" t="s">
        <v>2517</v>
      </c>
      <c r="H949" s="299" t="s">
        <v>5772</v>
      </c>
      <c r="I949" s="302">
        <v>312.81</v>
      </c>
      <c r="J949" s="303">
        <v>3</v>
      </c>
      <c r="K949" s="331"/>
    </row>
    <row r="950" spans="1:11" ht="20" x14ac:dyDescent="0.25">
      <c r="A950" s="295" t="s">
        <v>5574</v>
      </c>
      <c r="B950" s="300">
        <v>76240001</v>
      </c>
      <c r="C950" s="300" t="s">
        <v>2669</v>
      </c>
      <c r="D950" s="301" t="s">
        <v>2885</v>
      </c>
      <c r="E950" s="301"/>
      <c r="F950" s="299" t="s">
        <v>5590</v>
      </c>
      <c r="G950" s="300" t="s">
        <v>3353</v>
      </c>
      <c r="H950" s="299" t="s">
        <v>3354</v>
      </c>
      <c r="I950" s="302">
        <v>3136</v>
      </c>
      <c r="J950" s="303" t="s">
        <v>5348</v>
      </c>
      <c r="K950" s="326"/>
    </row>
    <row r="951" spans="1:11" ht="30" x14ac:dyDescent="0.25">
      <c r="A951" s="295" t="s">
        <v>5574</v>
      </c>
      <c r="B951" s="300">
        <v>76240002</v>
      </c>
      <c r="C951" s="300" t="s">
        <v>4134</v>
      </c>
      <c r="D951" s="301" t="s">
        <v>2885</v>
      </c>
      <c r="E951" s="301"/>
      <c r="F951" s="299" t="s">
        <v>5838</v>
      </c>
      <c r="G951" s="300" t="s">
        <v>5359</v>
      </c>
      <c r="H951" s="299" t="s">
        <v>5360</v>
      </c>
      <c r="I951" s="302">
        <v>1904</v>
      </c>
      <c r="J951" s="303" t="s">
        <v>5348</v>
      </c>
      <c r="K951" s="326"/>
    </row>
    <row r="952" spans="1:11" ht="20" x14ac:dyDescent="0.25">
      <c r="A952" s="295" t="s">
        <v>5574</v>
      </c>
      <c r="B952" s="300">
        <v>76240003</v>
      </c>
      <c r="C952" s="300" t="s">
        <v>2796</v>
      </c>
      <c r="D952" s="301" t="s">
        <v>3102</v>
      </c>
      <c r="E952" s="301"/>
      <c r="F952" s="299" t="s">
        <v>5591</v>
      </c>
      <c r="G952" s="300" t="s">
        <v>2627</v>
      </c>
      <c r="H952" s="299" t="s">
        <v>2628</v>
      </c>
      <c r="I952" s="302">
        <v>9184</v>
      </c>
      <c r="J952" s="303" t="s">
        <v>5348</v>
      </c>
      <c r="K952" s="326"/>
    </row>
    <row r="953" spans="1:11" ht="20" x14ac:dyDescent="0.25">
      <c r="A953" s="295" t="s">
        <v>5574</v>
      </c>
      <c r="B953" s="300">
        <v>76240004</v>
      </c>
      <c r="C953" s="300" t="s">
        <v>5361</v>
      </c>
      <c r="D953" s="301" t="s">
        <v>3102</v>
      </c>
      <c r="E953" s="301"/>
      <c r="F953" s="299" t="s">
        <v>5592</v>
      </c>
      <c r="G953" s="300" t="s">
        <v>2603</v>
      </c>
      <c r="H953" s="299" t="s">
        <v>2604</v>
      </c>
      <c r="I953" s="302">
        <v>448</v>
      </c>
      <c r="J953" s="303" t="s">
        <v>5348</v>
      </c>
      <c r="K953" s="326"/>
    </row>
    <row r="954" spans="1:11" ht="30" x14ac:dyDescent="0.25">
      <c r="A954" s="295" t="s">
        <v>5574</v>
      </c>
      <c r="B954" s="300">
        <v>76240005</v>
      </c>
      <c r="C954" s="300" t="s">
        <v>5348</v>
      </c>
      <c r="D954" s="301" t="s">
        <v>3102</v>
      </c>
      <c r="E954" s="301"/>
      <c r="F954" s="299" t="s">
        <v>5837</v>
      </c>
      <c r="G954" s="300" t="s">
        <v>5362</v>
      </c>
      <c r="H954" s="299" t="s">
        <v>5363</v>
      </c>
      <c r="I954" s="302">
        <v>1344</v>
      </c>
      <c r="J954" s="303" t="s">
        <v>5348</v>
      </c>
      <c r="K954" s="326"/>
    </row>
    <row r="955" spans="1:11" ht="30" x14ac:dyDescent="0.25">
      <c r="A955" s="295" t="s">
        <v>5574</v>
      </c>
      <c r="B955" s="300">
        <v>76240006</v>
      </c>
      <c r="C955" s="300" t="s">
        <v>2662</v>
      </c>
      <c r="D955" s="301" t="s">
        <v>3102</v>
      </c>
      <c r="E955" s="301"/>
      <c r="F955" s="299" t="s">
        <v>5593</v>
      </c>
      <c r="G955" s="300" t="s">
        <v>5364</v>
      </c>
      <c r="H955" s="299" t="s">
        <v>5365</v>
      </c>
      <c r="I955" s="302">
        <v>5264</v>
      </c>
      <c r="J955" s="303" t="s">
        <v>5348</v>
      </c>
      <c r="K955" s="326"/>
    </row>
    <row r="956" spans="1:11" ht="30" x14ac:dyDescent="0.25">
      <c r="A956" s="295" t="s">
        <v>5574</v>
      </c>
      <c r="B956" s="300">
        <v>76240007</v>
      </c>
      <c r="C956" s="300" t="s">
        <v>3242</v>
      </c>
      <c r="D956" s="301" t="s">
        <v>3102</v>
      </c>
      <c r="E956" s="301"/>
      <c r="F956" s="299" t="s">
        <v>5836</v>
      </c>
      <c r="G956" s="300" t="s">
        <v>5366</v>
      </c>
      <c r="H956" s="299" t="s">
        <v>5367</v>
      </c>
      <c r="I956" s="302">
        <v>7728</v>
      </c>
      <c r="J956" s="303" t="s">
        <v>5348</v>
      </c>
      <c r="K956" s="326"/>
    </row>
    <row r="957" spans="1:11" ht="30" x14ac:dyDescent="0.25">
      <c r="A957" s="295" t="s">
        <v>5574</v>
      </c>
      <c r="B957" s="300">
        <v>76240008</v>
      </c>
      <c r="C957" s="300" t="s">
        <v>2664</v>
      </c>
      <c r="D957" s="301" t="s">
        <v>3371</v>
      </c>
      <c r="E957" s="301"/>
      <c r="F957" s="299" t="s">
        <v>5594</v>
      </c>
      <c r="G957" s="300" t="s">
        <v>5368</v>
      </c>
      <c r="H957" s="299" t="s">
        <v>5369</v>
      </c>
      <c r="I957" s="302">
        <v>2352</v>
      </c>
      <c r="J957" s="303" t="s">
        <v>5348</v>
      </c>
      <c r="K957" s="326"/>
    </row>
    <row r="958" spans="1:11" ht="20" x14ac:dyDescent="0.25">
      <c r="A958" s="295" t="s">
        <v>5574</v>
      </c>
      <c r="B958" s="300">
        <v>76240009</v>
      </c>
      <c r="C958" s="300" t="s">
        <v>4032</v>
      </c>
      <c r="D958" s="301" t="s">
        <v>3371</v>
      </c>
      <c r="E958" s="301"/>
      <c r="F958" s="299" t="s">
        <v>5595</v>
      </c>
      <c r="G958" s="300" t="s">
        <v>2502</v>
      </c>
      <c r="H958" s="299" t="s">
        <v>5370</v>
      </c>
      <c r="I958" s="302">
        <v>672</v>
      </c>
      <c r="J958" s="303" t="s">
        <v>5348</v>
      </c>
      <c r="K958" s="326"/>
    </row>
    <row r="959" spans="1:11" ht="20" x14ac:dyDescent="0.25">
      <c r="A959" s="295" t="s">
        <v>5574</v>
      </c>
      <c r="B959" s="300">
        <v>76240010</v>
      </c>
      <c r="C959" s="300" t="s">
        <v>3351</v>
      </c>
      <c r="D959" s="301" t="s">
        <v>3371</v>
      </c>
      <c r="E959" s="301"/>
      <c r="F959" s="299" t="s">
        <v>5596</v>
      </c>
      <c r="G959" s="300" t="s">
        <v>5371</v>
      </c>
      <c r="H959" s="299" t="s">
        <v>5372</v>
      </c>
      <c r="I959" s="302">
        <v>1456</v>
      </c>
      <c r="J959" s="303" t="s">
        <v>5348</v>
      </c>
      <c r="K959" s="326"/>
    </row>
    <row r="960" spans="1:11" ht="20" x14ac:dyDescent="0.25">
      <c r="A960" s="295" t="s">
        <v>5574</v>
      </c>
      <c r="B960" s="300">
        <v>76240011</v>
      </c>
      <c r="C960" s="300" t="s">
        <v>5373</v>
      </c>
      <c r="D960" s="301" t="s">
        <v>3371</v>
      </c>
      <c r="E960" s="301"/>
      <c r="F960" s="299" t="s">
        <v>5597</v>
      </c>
      <c r="G960" s="300" t="s">
        <v>5374</v>
      </c>
      <c r="H960" s="299" t="s">
        <v>5375</v>
      </c>
      <c r="I960" s="302">
        <v>560</v>
      </c>
      <c r="J960" s="303" t="s">
        <v>5348</v>
      </c>
      <c r="K960" s="326"/>
    </row>
    <row r="961" spans="1:11" ht="20" x14ac:dyDescent="0.25">
      <c r="A961" s="295" t="s">
        <v>5574</v>
      </c>
      <c r="B961" s="300">
        <v>76240012</v>
      </c>
      <c r="C961" s="300" t="s">
        <v>5376</v>
      </c>
      <c r="D961" s="301" t="s">
        <v>3371</v>
      </c>
      <c r="E961" s="301"/>
      <c r="F961" s="299" t="s">
        <v>5598</v>
      </c>
      <c r="G961" s="300" t="s">
        <v>5377</v>
      </c>
      <c r="H961" s="299" t="s">
        <v>5378</v>
      </c>
      <c r="I961" s="302">
        <v>14336</v>
      </c>
      <c r="J961" s="303" t="s">
        <v>5348</v>
      </c>
      <c r="K961" s="326"/>
    </row>
    <row r="962" spans="1:11" ht="30" x14ac:dyDescent="0.25">
      <c r="A962" s="295" t="s">
        <v>5574</v>
      </c>
      <c r="B962" s="300">
        <v>76240013</v>
      </c>
      <c r="C962" s="300" t="s">
        <v>3351</v>
      </c>
      <c r="D962" s="301" t="s">
        <v>3371</v>
      </c>
      <c r="E962" s="301"/>
      <c r="F962" s="299" t="s">
        <v>5599</v>
      </c>
      <c r="G962" s="300" t="s">
        <v>5379</v>
      </c>
      <c r="H962" s="299" t="s">
        <v>5380</v>
      </c>
      <c r="I962" s="302">
        <v>2464</v>
      </c>
      <c r="J962" s="303" t="s">
        <v>5348</v>
      </c>
      <c r="K962" s="326"/>
    </row>
    <row r="963" spans="1:11" ht="30" x14ac:dyDescent="0.25">
      <c r="A963" s="295" t="s">
        <v>5574</v>
      </c>
      <c r="B963" s="300">
        <v>76240014</v>
      </c>
      <c r="C963" s="300" t="s">
        <v>2726</v>
      </c>
      <c r="D963" s="301" t="s">
        <v>3371</v>
      </c>
      <c r="E963" s="301"/>
      <c r="F963" s="299" t="s">
        <v>5600</v>
      </c>
      <c r="G963" s="300" t="s">
        <v>3273</v>
      </c>
      <c r="H963" s="299" t="s">
        <v>3274</v>
      </c>
      <c r="I963" s="302">
        <v>2128</v>
      </c>
      <c r="J963" s="303" t="s">
        <v>5348</v>
      </c>
      <c r="K963" s="326"/>
    </row>
    <row r="964" spans="1:11" ht="20" x14ac:dyDescent="0.25">
      <c r="A964" s="295" t="s">
        <v>5574</v>
      </c>
      <c r="B964" s="300">
        <v>76240015</v>
      </c>
      <c r="C964" s="300" t="s">
        <v>5381</v>
      </c>
      <c r="D964" s="301" t="s">
        <v>3371</v>
      </c>
      <c r="E964" s="301"/>
      <c r="F964" s="299" t="s">
        <v>5601</v>
      </c>
      <c r="G964" s="300" t="s">
        <v>2889</v>
      </c>
      <c r="H964" s="299" t="s">
        <v>2890</v>
      </c>
      <c r="I964" s="302">
        <v>1568</v>
      </c>
      <c r="J964" s="303" t="s">
        <v>5348</v>
      </c>
      <c r="K964" s="326"/>
    </row>
    <row r="965" spans="1:11" ht="20" x14ac:dyDescent="0.25">
      <c r="A965" s="295" t="s">
        <v>5574</v>
      </c>
      <c r="B965" s="300">
        <v>76240016</v>
      </c>
      <c r="C965" s="300" t="s">
        <v>2664</v>
      </c>
      <c r="D965" s="301" t="s">
        <v>3371</v>
      </c>
      <c r="E965" s="301"/>
      <c r="F965" s="299" t="s">
        <v>5602</v>
      </c>
      <c r="G965" s="300" t="s">
        <v>5382</v>
      </c>
      <c r="H965" s="299" t="s">
        <v>5383</v>
      </c>
      <c r="I965" s="302">
        <v>2352</v>
      </c>
      <c r="J965" s="303" t="s">
        <v>5348</v>
      </c>
      <c r="K965" s="326"/>
    </row>
    <row r="966" spans="1:11" ht="20" x14ac:dyDescent="0.25">
      <c r="A966" s="295" t="s">
        <v>5574</v>
      </c>
      <c r="B966" s="300">
        <v>76240017</v>
      </c>
      <c r="C966" s="300" t="s">
        <v>2664</v>
      </c>
      <c r="D966" s="301" t="s">
        <v>3371</v>
      </c>
      <c r="E966" s="301"/>
      <c r="F966" s="299" t="s">
        <v>5835</v>
      </c>
      <c r="G966" s="300" t="s">
        <v>5384</v>
      </c>
      <c r="H966" s="299" t="s">
        <v>5385</v>
      </c>
      <c r="I966" s="302">
        <v>2128</v>
      </c>
      <c r="J966" s="303" t="s">
        <v>5348</v>
      </c>
      <c r="K966" s="326"/>
    </row>
    <row r="967" spans="1:11" ht="20" x14ac:dyDescent="0.25">
      <c r="A967" s="295" t="s">
        <v>5574</v>
      </c>
      <c r="B967" s="300">
        <v>76240018</v>
      </c>
      <c r="C967" s="300" t="s">
        <v>5386</v>
      </c>
      <c r="D967" s="301" t="s">
        <v>3371</v>
      </c>
      <c r="E967" s="301"/>
      <c r="F967" s="299" t="s">
        <v>5603</v>
      </c>
      <c r="G967" s="300" t="s">
        <v>2743</v>
      </c>
      <c r="H967" s="299" t="s">
        <v>2744</v>
      </c>
      <c r="I967" s="302">
        <v>1120</v>
      </c>
      <c r="J967" s="303" t="s">
        <v>5348</v>
      </c>
      <c r="K967" s="326"/>
    </row>
    <row r="968" spans="1:11" ht="30" x14ac:dyDescent="0.25">
      <c r="A968" s="295" t="s">
        <v>5574</v>
      </c>
      <c r="B968" s="300">
        <v>76240019</v>
      </c>
      <c r="C968" s="300" t="s">
        <v>2796</v>
      </c>
      <c r="D968" s="301" t="s">
        <v>3371</v>
      </c>
      <c r="E968" s="301"/>
      <c r="F968" s="299" t="s">
        <v>5604</v>
      </c>
      <c r="G968" s="300" t="s">
        <v>5387</v>
      </c>
      <c r="H968" s="299" t="s">
        <v>5388</v>
      </c>
      <c r="I968" s="302">
        <v>1344</v>
      </c>
      <c r="J968" s="303" t="s">
        <v>5348</v>
      </c>
      <c r="K968" s="326"/>
    </row>
    <row r="969" spans="1:11" ht="30" x14ac:dyDescent="0.25">
      <c r="A969" s="295" t="s">
        <v>5574</v>
      </c>
      <c r="B969" s="300">
        <v>76240020</v>
      </c>
      <c r="C969" s="300" t="s">
        <v>2796</v>
      </c>
      <c r="D969" s="301" t="s">
        <v>3371</v>
      </c>
      <c r="E969" s="301"/>
      <c r="F969" s="299" t="s">
        <v>5605</v>
      </c>
      <c r="G969" s="300" t="s">
        <v>5389</v>
      </c>
      <c r="H969" s="299" t="s">
        <v>5390</v>
      </c>
      <c r="I969" s="302">
        <v>1792</v>
      </c>
      <c r="J969" s="303" t="s">
        <v>5348</v>
      </c>
      <c r="K969" s="326"/>
    </row>
    <row r="970" spans="1:11" ht="30" x14ac:dyDescent="0.25">
      <c r="A970" s="295" t="s">
        <v>5574</v>
      </c>
      <c r="B970" s="300">
        <v>76240021</v>
      </c>
      <c r="C970" s="300" t="s">
        <v>2796</v>
      </c>
      <c r="D970" s="301" t="s">
        <v>3371</v>
      </c>
      <c r="E970" s="301"/>
      <c r="F970" s="299" t="s">
        <v>5834</v>
      </c>
      <c r="G970" s="300" t="s">
        <v>5391</v>
      </c>
      <c r="H970" s="299" t="s">
        <v>5392</v>
      </c>
      <c r="I970" s="302">
        <v>224</v>
      </c>
      <c r="J970" s="303" t="s">
        <v>5348</v>
      </c>
      <c r="K970" s="326"/>
    </row>
    <row r="971" spans="1:11" ht="30" x14ac:dyDescent="0.25">
      <c r="A971" s="295" t="s">
        <v>5574</v>
      </c>
      <c r="B971" s="300">
        <v>76240022</v>
      </c>
      <c r="C971" s="300" t="s">
        <v>2664</v>
      </c>
      <c r="D971" s="301" t="s">
        <v>3371</v>
      </c>
      <c r="E971" s="301"/>
      <c r="F971" s="299" t="s">
        <v>5833</v>
      </c>
      <c r="G971" s="300" t="s">
        <v>5393</v>
      </c>
      <c r="H971" s="299" t="s">
        <v>5394</v>
      </c>
      <c r="I971" s="302">
        <v>1232</v>
      </c>
      <c r="J971" s="303" t="s">
        <v>5348</v>
      </c>
      <c r="K971" s="326"/>
    </row>
    <row r="972" spans="1:11" ht="30" x14ac:dyDescent="0.25">
      <c r="A972" s="295" t="s">
        <v>5574</v>
      </c>
      <c r="B972" s="300">
        <v>76240023</v>
      </c>
      <c r="C972" s="300" t="s">
        <v>2803</v>
      </c>
      <c r="D972" s="301" t="s">
        <v>3371</v>
      </c>
      <c r="E972" s="301"/>
      <c r="F972" s="299" t="s">
        <v>5832</v>
      </c>
      <c r="G972" s="300" t="s">
        <v>5395</v>
      </c>
      <c r="H972" s="299" t="s">
        <v>5396</v>
      </c>
      <c r="I972" s="302">
        <v>2016</v>
      </c>
      <c r="J972" s="303" t="s">
        <v>5348</v>
      </c>
      <c r="K972" s="326"/>
    </row>
    <row r="973" spans="1:11" ht="30" x14ac:dyDescent="0.25">
      <c r="A973" s="295" t="s">
        <v>5574</v>
      </c>
      <c r="B973" s="300">
        <v>76240024</v>
      </c>
      <c r="C973" s="300" t="s">
        <v>5397</v>
      </c>
      <c r="D973" s="301" t="s">
        <v>3371</v>
      </c>
      <c r="E973" s="301"/>
      <c r="F973" s="299" t="s">
        <v>5606</v>
      </c>
      <c r="G973" s="300" t="s">
        <v>2683</v>
      </c>
      <c r="H973" s="299" t="s">
        <v>2684</v>
      </c>
      <c r="I973" s="302">
        <v>1120</v>
      </c>
      <c r="J973" s="303" t="s">
        <v>5348</v>
      </c>
      <c r="K973" s="326"/>
    </row>
    <row r="974" spans="1:11" ht="20" x14ac:dyDescent="0.25">
      <c r="A974" s="295" t="s">
        <v>5574</v>
      </c>
      <c r="B974" s="300">
        <v>76240025</v>
      </c>
      <c r="C974" s="300" t="s">
        <v>5398</v>
      </c>
      <c r="D974" s="301" t="s">
        <v>3371</v>
      </c>
      <c r="E974" s="301"/>
      <c r="F974" s="299" t="s">
        <v>5607</v>
      </c>
      <c r="G974" s="300" t="s">
        <v>5399</v>
      </c>
      <c r="H974" s="299" t="s">
        <v>5400</v>
      </c>
      <c r="I974" s="302">
        <v>1568</v>
      </c>
      <c r="J974" s="303" t="s">
        <v>5348</v>
      </c>
      <c r="K974" s="326"/>
    </row>
    <row r="975" spans="1:11" ht="30" x14ac:dyDescent="0.25">
      <c r="A975" s="295" t="s">
        <v>5574</v>
      </c>
      <c r="B975" s="300">
        <v>76240026</v>
      </c>
      <c r="C975" s="300" t="s">
        <v>5348</v>
      </c>
      <c r="D975" s="301" t="s">
        <v>3371</v>
      </c>
      <c r="E975" s="301"/>
      <c r="F975" s="299" t="s">
        <v>5831</v>
      </c>
      <c r="G975" s="300" t="s">
        <v>5401</v>
      </c>
      <c r="H975" s="299" t="s">
        <v>5402</v>
      </c>
      <c r="I975" s="302">
        <v>448</v>
      </c>
      <c r="J975" s="303" t="s">
        <v>5348</v>
      </c>
      <c r="K975" s="326"/>
    </row>
    <row r="976" spans="1:11" ht="20" x14ac:dyDescent="0.25">
      <c r="A976" s="295" t="s">
        <v>5574</v>
      </c>
      <c r="B976" s="300">
        <v>76240027</v>
      </c>
      <c r="C976" s="300" t="s">
        <v>5403</v>
      </c>
      <c r="D976" s="301" t="s">
        <v>3371</v>
      </c>
      <c r="E976" s="301"/>
      <c r="F976" s="299" t="s">
        <v>5608</v>
      </c>
      <c r="G976" s="300" t="s">
        <v>2603</v>
      </c>
      <c r="H976" s="299" t="s">
        <v>2604</v>
      </c>
      <c r="I976" s="302">
        <v>1792</v>
      </c>
      <c r="J976" s="303" t="s">
        <v>5348</v>
      </c>
      <c r="K976" s="326"/>
    </row>
    <row r="977" spans="1:11" ht="30" x14ac:dyDescent="0.25">
      <c r="A977" s="295" t="s">
        <v>5574</v>
      </c>
      <c r="B977" s="300">
        <v>76240028</v>
      </c>
      <c r="C977" s="300" t="s">
        <v>5404</v>
      </c>
      <c r="D977" s="301" t="s">
        <v>3371</v>
      </c>
      <c r="E977" s="301"/>
      <c r="F977" s="299" t="s">
        <v>5609</v>
      </c>
      <c r="G977" s="300" t="s">
        <v>5374</v>
      </c>
      <c r="H977" s="299" t="s">
        <v>5375</v>
      </c>
      <c r="I977" s="302">
        <v>1792</v>
      </c>
      <c r="J977" s="303" t="s">
        <v>5348</v>
      </c>
      <c r="K977" s="326"/>
    </row>
    <row r="978" spans="1:11" ht="20" x14ac:dyDescent="0.25">
      <c r="A978" s="295" t="s">
        <v>5574</v>
      </c>
      <c r="B978" s="300">
        <v>76240029</v>
      </c>
      <c r="C978" s="300" t="s">
        <v>5405</v>
      </c>
      <c r="D978" s="301" t="s">
        <v>3371</v>
      </c>
      <c r="E978" s="301"/>
      <c r="F978" s="299" t="s">
        <v>5610</v>
      </c>
      <c r="G978" s="300" t="s">
        <v>2889</v>
      </c>
      <c r="H978" s="299" t="s">
        <v>2890</v>
      </c>
      <c r="I978" s="302">
        <v>224</v>
      </c>
      <c r="J978" s="303" t="s">
        <v>5348</v>
      </c>
      <c r="K978" s="326"/>
    </row>
    <row r="979" spans="1:11" ht="30" x14ac:dyDescent="0.25">
      <c r="A979" s="295" t="s">
        <v>5574</v>
      </c>
      <c r="B979" s="300">
        <v>76240030</v>
      </c>
      <c r="C979" s="300" t="s">
        <v>3079</v>
      </c>
      <c r="D979" s="301" t="s">
        <v>3371</v>
      </c>
      <c r="E979" s="301"/>
      <c r="F979" s="299" t="s">
        <v>5611</v>
      </c>
      <c r="G979" s="300" t="s">
        <v>85</v>
      </c>
      <c r="H979" s="299" t="s">
        <v>86</v>
      </c>
      <c r="I979" s="302">
        <v>2240</v>
      </c>
      <c r="J979" s="303" t="s">
        <v>5348</v>
      </c>
      <c r="K979" s="326"/>
    </row>
    <row r="980" spans="1:11" ht="30" x14ac:dyDescent="0.25">
      <c r="A980" s="295" t="s">
        <v>5574</v>
      </c>
      <c r="B980" s="300">
        <v>76240031</v>
      </c>
      <c r="C980" s="300" t="s">
        <v>5406</v>
      </c>
      <c r="D980" s="301" t="s">
        <v>2720</v>
      </c>
      <c r="E980" s="301"/>
      <c r="F980" s="299" t="s">
        <v>5612</v>
      </c>
      <c r="G980" s="300" t="s">
        <v>5374</v>
      </c>
      <c r="H980" s="299" t="s">
        <v>5375</v>
      </c>
      <c r="I980" s="302">
        <v>1232</v>
      </c>
      <c r="J980" s="303" t="s">
        <v>5348</v>
      </c>
      <c r="K980" s="326"/>
    </row>
    <row r="981" spans="1:11" ht="20" x14ac:dyDescent="0.25">
      <c r="A981" s="295" t="s">
        <v>5574</v>
      </c>
      <c r="B981" s="300">
        <v>76240032</v>
      </c>
      <c r="C981" s="300" t="s">
        <v>5407</v>
      </c>
      <c r="D981" s="301" t="s">
        <v>2720</v>
      </c>
      <c r="E981" s="301"/>
      <c r="F981" s="299" t="s">
        <v>5613</v>
      </c>
      <c r="G981" s="300" t="s">
        <v>3226</v>
      </c>
      <c r="H981" s="299" t="s">
        <v>3227</v>
      </c>
      <c r="I981" s="302">
        <v>1232</v>
      </c>
      <c r="J981" s="303" t="s">
        <v>5348</v>
      </c>
      <c r="K981" s="326"/>
    </row>
    <row r="982" spans="1:11" ht="30" x14ac:dyDescent="0.25">
      <c r="A982" s="295" t="s">
        <v>5574</v>
      </c>
      <c r="B982" s="300">
        <v>76240033</v>
      </c>
      <c r="C982" s="300" t="s">
        <v>2847</v>
      </c>
      <c r="D982" s="301" t="s">
        <v>2785</v>
      </c>
      <c r="E982" s="301"/>
      <c r="F982" s="299" t="s">
        <v>5830</v>
      </c>
      <c r="G982" s="300" t="s">
        <v>5408</v>
      </c>
      <c r="H982" s="299" t="s">
        <v>5409</v>
      </c>
      <c r="I982" s="302">
        <v>3024</v>
      </c>
      <c r="J982" s="303" t="s">
        <v>5348</v>
      </c>
      <c r="K982" s="326"/>
    </row>
    <row r="983" spans="1:11" ht="30" x14ac:dyDescent="0.25">
      <c r="A983" s="295" t="s">
        <v>5574</v>
      </c>
      <c r="B983" s="300">
        <v>76240034</v>
      </c>
      <c r="C983" s="300" t="s">
        <v>5410</v>
      </c>
      <c r="D983" s="301" t="s">
        <v>2720</v>
      </c>
      <c r="E983" s="301"/>
      <c r="F983" s="299" t="s">
        <v>5829</v>
      </c>
      <c r="G983" s="300" t="s">
        <v>3440</v>
      </c>
      <c r="H983" s="299" t="s">
        <v>3441</v>
      </c>
      <c r="I983" s="302">
        <v>14672</v>
      </c>
      <c r="J983" s="303" t="s">
        <v>5348</v>
      </c>
      <c r="K983" s="326"/>
    </row>
    <row r="984" spans="1:11" ht="30" x14ac:dyDescent="0.25">
      <c r="A984" s="295" t="s">
        <v>5574</v>
      </c>
      <c r="B984" s="300">
        <v>76240035</v>
      </c>
      <c r="C984" s="300" t="s">
        <v>4121</v>
      </c>
      <c r="D984" s="301" t="s">
        <v>2720</v>
      </c>
      <c r="E984" s="301"/>
      <c r="F984" s="299" t="s">
        <v>5614</v>
      </c>
      <c r="G984" s="300" t="s">
        <v>2799</v>
      </c>
      <c r="H984" s="299" t="s">
        <v>2800</v>
      </c>
      <c r="I984" s="302">
        <v>10416</v>
      </c>
      <c r="J984" s="303" t="s">
        <v>5348</v>
      </c>
      <c r="K984" s="326"/>
    </row>
    <row r="985" spans="1:11" ht="20" x14ac:dyDescent="0.25">
      <c r="A985" s="295" t="s">
        <v>5574</v>
      </c>
      <c r="B985" s="300">
        <v>76240036</v>
      </c>
      <c r="C985" s="300" t="s">
        <v>5411</v>
      </c>
      <c r="D985" s="301" t="s">
        <v>2720</v>
      </c>
      <c r="E985" s="301"/>
      <c r="F985" s="299" t="s">
        <v>5615</v>
      </c>
      <c r="G985" s="300" t="s">
        <v>5412</v>
      </c>
      <c r="H985" s="299" t="s">
        <v>5413</v>
      </c>
      <c r="I985" s="302">
        <v>560</v>
      </c>
      <c r="J985" s="303" t="s">
        <v>5348</v>
      </c>
      <c r="K985" s="326"/>
    </row>
    <row r="986" spans="1:11" ht="20" x14ac:dyDescent="0.25">
      <c r="A986" s="295" t="s">
        <v>5574</v>
      </c>
      <c r="B986" s="300">
        <v>76240037</v>
      </c>
      <c r="C986" s="300" t="s">
        <v>5349</v>
      </c>
      <c r="D986" s="301" t="s">
        <v>2785</v>
      </c>
      <c r="E986" s="301"/>
      <c r="F986" s="299" t="s">
        <v>5616</v>
      </c>
      <c r="G986" s="300" t="s">
        <v>5414</v>
      </c>
      <c r="H986" s="299" t="s">
        <v>5415</v>
      </c>
      <c r="I986" s="302">
        <v>2128</v>
      </c>
      <c r="J986" s="303" t="s">
        <v>5348</v>
      </c>
      <c r="K986" s="326"/>
    </row>
    <row r="987" spans="1:11" ht="20" x14ac:dyDescent="0.25">
      <c r="A987" s="295" t="s">
        <v>5574</v>
      </c>
      <c r="B987" s="300">
        <v>76240038</v>
      </c>
      <c r="C987" s="300" t="s">
        <v>4091</v>
      </c>
      <c r="D987" s="301" t="s">
        <v>2720</v>
      </c>
      <c r="E987" s="301"/>
      <c r="F987" s="299" t="s">
        <v>5617</v>
      </c>
      <c r="G987" s="300" t="s">
        <v>5414</v>
      </c>
      <c r="H987" s="299" t="s">
        <v>5415</v>
      </c>
      <c r="I987" s="302">
        <v>3024</v>
      </c>
      <c r="J987" s="303" t="s">
        <v>5348</v>
      </c>
      <c r="K987" s="326"/>
    </row>
    <row r="988" spans="1:11" ht="20" x14ac:dyDescent="0.25">
      <c r="A988" s="295" t="s">
        <v>5574</v>
      </c>
      <c r="B988" s="300">
        <v>76240039</v>
      </c>
      <c r="C988" s="300" t="s">
        <v>5416</v>
      </c>
      <c r="D988" s="301" t="s">
        <v>2720</v>
      </c>
      <c r="E988" s="301"/>
      <c r="F988" s="299" t="s">
        <v>5618</v>
      </c>
      <c r="G988" s="300" t="s">
        <v>5414</v>
      </c>
      <c r="H988" s="299" t="s">
        <v>5415</v>
      </c>
      <c r="I988" s="302">
        <v>3472</v>
      </c>
      <c r="J988" s="303" t="s">
        <v>5348</v>
      </c>
      <c r="K988" s="326"/>
    </row>
    <row r="989" spans="1:11" ht="30" x14ac:dyDescent="0.25">
      <c r="A989" s="295" t="s">
        <v>5574</v>
      </c>
      <c r="B989" s="300">
        <v>76240040</v>
      </c>
      <c r="C989" s="300" t="s">
        <v>5417</v>
      </c>
      <c r="D989" s="301" t="s">
        <v>2720</v>
      </c>
      <c r="E989" s="301"/>
      <c r="F989" s="299" t="s">
        <v>5828</v>
      </c>
      <c r="G989" s="300" t="s">
        <v>2731</v>
      </c>
      <c r="H989" s="299" t="s">
        <v>2732</v>
      </c>
      <c r="I989" s="302">
        <v>1008</v>
      </c>
      <c r="J989" s="303" t="s">
        <v>5348</v>
      </c>
      <c r="K989" s="326"/>
    </row>
    <row r="990" spans="1:11" ht="20" x14ac:dyDescent="0.25">
      <c r="A990" s="295" t="s">
        <v>5574</v>
      </c>
      <c r="B990" s="300">
        <v>76240041</v>
      </c>
      <c r="C990" s="300" t="s">
        <v>5418</v>
      </c>
      <c r="D990" s="301" t="s">
        <v>2720</v>
      </c>
      <c r="E990" s="301"/>
      <c r="F990" s="299" t="s">
        <v>5619</v>
      </c>
      <c r="G990" s="300" t="s">
        <v>3069</v>
      </c>
      <c r="H990" s="299" t="s">
        <v>3070</v>
      </c>
      <c r="I990" s="302">
        <v>1568</v>
      </c>
      <c r="J990" s="303" t="s">
        <v>5348</v>
      </c>
      <c r="K990" s="326"/>
    </row>
    <row r="991" spans="1:11" ht="20" x14ac:dyDescent="0.25">
      <c r="A991" s="295" t="s">
        <v>5574</v>
      </c>
      <c r="B991" s="300">
        <v>76240042</v>
      </c>
      <c r="C991" s="300" t="s">
        <v>5419</v>
      </c>
      <c r="D991" s="301" t="s">
        <v>2720</v>
      </c>
      <c r="E991" s="301"/>
      <c r="F991" s="299" t="s">
        <v>5620</v>
      </c>
      <c r="G991" s="300" t="s">
        <v>3069</v>
      </c>
      <c r="H991" s="299" t="s">
        <v>3070</v>
      </c>
      <c r="I991" s="302">
        <v>2576</v>
      </c>
      <c r="J991" s="303" t="s">
        <v>5348</v>
      </c>
      <c r="K991" s="326"/>
    </row>
    <row r="992" spans="1:11" ht="20" x14ac:dyDescent="0.25">
      <c r="A992" s="295" t="s">
        <v>5574</v>
      </c>
      <c r="B992" s="300">
        <v>76240043</v>
      </c>
      <c r="C992" s="300" t="s">
        <v>5420</v>
      </c>
      <c r="D992" s="301" t="s">
        <v>2785</v>
      </c>
      <c r="E992" s="301"/>
      <c r="F992" s="299" t="s">
        <v>5621</v>
      </c>
      <c r="G992" s="300" t="s">
        <v>3069</v>
      </c>
      <c r="H992" s="299" t="s">
        <v>3070</v>
      </c>
      <c r="I992" s="302">
        <v>672</v>
      </c>
      <c r="J992" s="303" t="s">
        <v>5348</v>
      </c>
      <c r="K992" s="326"/>
    </row>
    <row r="993" spans="1:11" ht="20" x14ac:dyDescent="0.25">
      <c r="A993" s="295" t="s">
        <v>5574</v>
      </c>
      <c r="B993" s="300">
        <v>76240044</v>
      </c>
      <c r="C993" s="300" t="s">
        <v>5421</v>
      </c>
      <c r="D993" s="301" t="s">
        <v>2720</v>
      </c>
      <c r="E993" s="301"/>
      <c r="F993" s="299" t="s">
        <v>5622</v>
      </c>
      <c r="G993" s="300" t="s">
        <v>3069</v>
      </c>
      <c r="H993" s="299" t="s">
        <v>3070</v>
      </c>
      <c r="I993" s="302">
        <v>224</v>
      </c>
      <c r="J993" s="303" t="s">
        <v>5348</v>
      </c>
      <c r="K993" s="326"/>
    </row>
    <row r="994" spans="1:11" ht="20" x14ac:dyDescent="0.25">
      <c r="A994" s="295" t="s">
        <v>5574</v>
      </c>
      <c r="B994" s="300">
        <v>76240045</v>
      </c>
      <c r="C994" s="300" t="s">
        <v>5422</v>
      </c>
      <c r="D994" s="301" t="s">
        <v>2720</v>
      </c>
      <c r="E994" s="301"/>
      <c r="F994" s="299" t="s">
        <v>5623</v>
      </c>
      <c r="G994" s="300" t="s">
        <v>3069</v>
      </c>
      <c r="H994" s="299" t="s">
        <v>3070</v>
      </c>
      <c r="I994" s="302">
        <v>3248</v>
      </c>
      <c r="J994" s="303" t="s">
        <v>5348</v>
      </c>
      <c r="K994" s="326"/>
    </row>
    <row r="995" spans="1:11" ht="20" x14ac:dyDescent="0.25">
      <c r="A995" s="295" t="s">
        <v>5574</v>
      </c>
      <c r="B995" s="300">
        <v>76240046</v>
      </c>
      <c r="C995" s="300" t="s">
        <v>5423</v>
      </c>
      <c r="D995" s="301" t="s">
        <v>3134</v>
      </c>
      <c r="E995" s="301"/>
      <c r="F995" s="299" t="s">
        <v>5624</v>
      </c>
      <c r="G995" s="300" t="s">
        <v>3069</v>
      </c>
      <c r="H995" s="299" t="s">
        <v>3070</v>
      </c>
      <c r="I995" s="302">
        <v>896</v>
      </c>
      <c r="J995" s="303" t="s">
        <v>5348</v>
      </c>
      <c r="K995" s="326"/>
    </row>
    <row r="996" spans="1:11" ht="20" x14ac:dyDescent="0.25">
      <c r="A996" s="295" t="s">
        <v>5574</v>
      </c>
      <c r="B996" s="300">
        <v>76240047</v>
      </c>
      <c r="C996" s="300" t="s">
        <v>5424</v>
      </c>
      <c r="D996" s="301" t="s">
        <v>2720</v>
      </c>
      <c r="E996" s="301"/>
      <c r="F996" s="299" t="s">
        <v>5625</v>
      </c>
      <c r="G996" s="300" t="s">
        <v>5425</v>
      </c>
      <c r="H996" s="299" t="s">
        <v>5426</v>
      </c>
      <c r="I996" s="302">
        <v>784</v>
      </c>
      <c r="J996" s="303" t="s">
        <v>5348</v>
      </c>
      <c r="K996" s="326"/>
    </row>
    <row r="997" spans="1:11" ht="20" x14ac:dyDescent="0.25">
      <c r="A997" s="295" t="s">
        <v>5574</v>
      </c>
      <c r="B997" s="300">
        <v>76240048</v>
      </c>
      <c r="C997" s="300" t="s">
        <v>5427</v>
      </c>
      <c r="D997" s="301" t="s">
        <v>2785</v>
      </c>
      <c r="E997" s="301"/>
      <c r="F997" s="299" t="s">
        <v>5626</v>
      </c>
      <c r="G997" s="300" t="s">
        <v>5428</v>
      </c>
      <c r="H997" s="299" t="s">
        <v>2480</v>
      </c>
      <c r="I997" s="302">
        <v>896</v>
      </c>
      <c r="J997" s="303" t="s">
        <v>5348</v>
      </c>
      <c r="K997" s="326"/>
    </row>
    <row r="998" spans="1:11" ht="30" x14ac:dyDescent="0.25">
      <c r="A998" s="295" t="s">
        <v>5574</v>
      </c>
      <c r="B998" s="300">
        <v>76240049</v>
      </c>
      <c r="C998" s="300" t="s">
        <v>5429</v>
      </c>
      <c r="D998" s="301" t="s">
        <v>2785</v>
      </c>
      <c r="E998" s="301"/>
      <c r="F998" s="299" t="s">
        <v>5827</v>
      </c>
      <c r="G998" s="300" t="s">
        <v>5430</v>
      </c>
      <c r="H998" s="299" t="s">
        <v>5431</v>
      </c>
      <c r="I998" s="302">
        <v>3584</v>
      </c>
      <c r="J998" s="303" t="s">
        <v>5348</v>
      </c>
      <c r="K998" s="326"/>
    </row>
    <row r="999" spans="1:11" ht="20" x14ac:dyDescent="0.25">
      <c r="A999" s="295" t="s">
        <v>5574</v>
      </c>
      <c r="B999" s="300">
        <v>76240050</v>
      </c>
      <c r="C999" s="300" t="s">
        <v>2664</v>
      </c>
      <c r="D999" s="301" t="s">
        <v>3134</v>
      </c>
      <c r="E999" s="301"/>
      <c r="F999" s="299" t="s">
        <v>5627</v>
      </c>
      <c r="G999" s="300" t="s">
        <v>5432</v>
      </c>
      <c r="H999" s="299" t="s">
        <v>5433</v>
      </c>
      <c r="I999" s="302">
        <v>2800</v>
      </c>
      <c r="J999" s="303" t="s">
        <v>5348</v>
      </c>
      <c r="K999" s="326"/>
    </row>
    <row r="1000" spans="1:11" ht="20" x14ac:dyDescent="0.25">
      <c r="A1000" s="295" t="s">
        <v>5574</v>
      </c>
      <c r="B1000" s="300">
        <v>76240051</v>
      </c>
      <c r="C1000" s="300" t="s">
        <v>5434</v>
      </c>
      <c r="D1000" s="301" t="s">
        <v>2785</v>
      </c>
      <c r="E1000" s="301"/>
      <c r="F1000" s="299" t="s">
        <v>5628</v>
      </c>
      <c r="G1000" s="300" t="s">
        <v>3307</v>
      </c>
      <c r="H1000" s="299" t="s">
        <v>3308</v>
      </c>
      <c r="I1000" s="302">
        <v>3024</v>
      </c>
      <c r="J1000" s="303" t="s">
        <v>5348</v>
      </c>
      <c r="K1000" s="326"/>
    </row>
    <row r="1001" spans="1:11" ht="20" x14ac:dyDescent="0.25">
      <c r="A1001" s="295" t="s">
        <v>5574</v>
      </c>
      <c r="B1001" s="300">
        <v>76240052</v>
      </c>
      <c r="C1001" s="300" t="s">
        <v>5435</v>
      </c>
      <c r="D1001" s="301" t="s">
        <v>2785</v>
      </c>
      <c r="E1001" s="301"/>
      <c r="F1001" s="299" t="s">
        <v>5629</v>
      </c>
      <c r="G1001" s="300" t="s">
        <v>2603</v>
      </c>
      <c r="H1001" s="299" t="s">
        <v>2604</v>
      </c>
      <c r="I1001" s="302">
        <v>2921.15</v>
      </c>
      <c r="J1001" s="303" t="s">
        <v>5348</v>
      </c>
      <c r="K1001" s="326"/>
    </row>
    <row r="1002" spans="1:11" ht="30" x14ac:dyDescent="0.25">
      <c r="A1002" s="295" t="s">
        <v>5574</v>
      </c>
      <c r="B1002" s="300">
        <v>76240053</v>
      </c>
      <c r="C1002" s="300" t="s">
        <v>2796</v>
      </c>
      <c r="D1002" s="301" t="s">
        <v>2785</v>
      </c>
      <c r="E1002" s="301"/>
      <c r="F1002" s="299" t="s">
        <v>5826</v>
      </c>
      <c r="G1002" s="300" t="s">
        <v>5436</v>
      </c>
      <c r="H1002" s="299" t="s">
        <v>5437</v>
      </c>
      <c r="I1002" s="302">
        <v>560</v>
      </c>
      <c r="J1002" s="303" t="s">
        <v>5348</v>
      </c>
      <c r="K1002" s="326"/>
    </row>
    <row r="1003" spans="1:11" ht="20" x14ac:dyDescent="0.25">
      <c r="A1003" s="295" t="s">
        <v>5574</v>
      </c>
      <c r="B1003" s="300">
        <v>76240054</v>
      </c>
      <c r="C1003" s="300" t="s">
        <v>5438</v>
      </c>
      <c r="D1003" s="301" t="s">
        <v>2785</v>
      </c>
      <c r="E1003" s="301"/>
      <c r="F1003" s="299" t="s">
        <v>5630</v>
      </c>
      <c r="G1003" s="300" t="s">
        <v>5374</v>
      </c>
      <c r="H1003" s="299" t="s">
        <v>5375</v>
      </c>
      <c r="I1003" s="302">
        <v>1232</v>
      </c>
      <c r="J1003" s="303" t="s">
        <v>5348</v>
      </c>
      <c r="K1003" s="326"/>
    </row>
    <row r="1004" spans="1:11" ht="20" x14ac:dyDescent="0.25">
      <c r="A1004" s="295" t="s">
        <v>5574</v>
      </c>
      <c r="B1004" s="300">
        <v>76240055</v>
      </c>
      <c r="C1004" s="300" t="s">
        <v>5439</v>
      </c>
      <c r="D1004" s="301" t="s">
        <v>5048</v>
      </c>
      <c r="E1004" s="301"/>
      <c r="F1004" s="299" t="s">
        <v>5631</v>
      </c>
      <c r="G1004" s="300" t="s">
        <v>2603</v>
      </c>
      <c r="H1004" s="299" t="s">
        <v>2604</v>
      </c>
      <c r="I1004" s="302">
        <v>784</v>
      </c>
      <c r="J1004" s="303" t="s">
        <v>5348</v>
      </c>
      <c r="K1004" s="326"/>
    </row>
    <row r="1005" spans="1:11" ht="20" x14ac:dyDescent="0.25">
      <c r="A1005" s="295" t="s">
        <v>5574</v>
      </c>
      <c r="B1005" s="300">
        <v>76240056</v>
      </c>
      <c r="C1005" s="300" t="s">
        <v>5440</v>
      </c>
      <c r="D1005" s="301" t="s">
        <v>2785</v>
      </c>
      <c r="E1005" s="301"/>
      <c r="F1005" s="299" t="s">
        <v>5632</v>
      </c>
      <c r="G1005" s="300" t="s">
        <v>2603</v>
      </c>
      <c r="H1005" s="299" t="s">
        <v>2604</v>
      </c>
      <c r="I1005" s="302">
        <v>1454.3</v>
      </c>
      <c r="J1005" s="303" t="s">
        <v>5348</v>
      </c>
      <c r="K1005" s="326"/>
    </row>
    <row r="1006" spans="1:11" ht="30" x14ac:dyDescent="0.25">
      <c r="A1006" s="295" t="s">
        <v>5574</v>
      </c>
      <c r="B1006" s="300">
        <v>76240057</v>
      </c>
      <c r="C1006" s="300" t="s">
        <v>2669</v>
      </c>
      <c r="D1006" s="301" t="s">
        <v>2785</v>
      </c>
      <c r="E1006" s="301"/>
      <c r="F1006" s="299" t="s">
        <v>5825</v>
      </c>
      <c r="G1006" s="300" t="s">
        <v>5441</v>
      </c>
      <c r="H1006" s="299" t="s">
        <v>5442</v>
      </c>
      <c r="I1006" s="302">
        <v>2128</v>
      </c>
      <c r="J1006" s="303" t="s">
        <v>5348</v>
      </c>
      <c r="K1006" s="326"/>
    </row>
    <row r="1007" spans="1:11" ht="20" x14ac:dyDescent="0.25">
      <c r="A1007" s="295" t="s">
        <v>5574</v>
      </c>
      <c r="B1007" s="300">
        <v>76240058</v>
      </c>
      <c r="C1007" s="300" t="s">
        <v>5443</v>
      </c>
      <c r="D1007" s="301" t="s">
        <v>2785</v>
      </c>
      <c r="E1007" s="301"/>
      <c r="F1007" s="299" t="s">
        <v>5633</v>
      </c>
      <c r="G1007" s="300" t="s">
        <v>3307</v>
      </c>
      <c r="H1007" s="299" t="s">
        <v>3308</v>
      </c>
      <c r="I1007" s="302">
        <v>1008</v>
      </c>
      <c r="J1007" s="303" t="s">
        <v>5348</v>
      </c>
      <c r="K1007" s="326"/>
    </row>
    <row r="1008" spans="1:11" ht="20" x14ac:dyDescent="0.25">
      <c r="A1008" s="295" t="s">
        <v>5574</v>
      </c>
      <c r="B1008" s="300">
        <v>76240059</v>
      </c>
      <c r="C1008" s="300" t="s">
        <v>5444</v>
      </c>
      <c r="D1008" s="301" t="s">
        <v>2785</v>
      </c>
      <c r="E1008" s="301"/>
      <c r="F1008" s="299" t="s">
        <v>5445</v>
      </c>
      <c r="G1008" s="300" t="s">
        <v>3307</v>
      </c>
      <c r="H1008" s="299" t="s">
        <v>3308</v>
      </c>
      <c r="I1008" s="302">
        <v>560</v>
      </c>
      <c r="J1008" s="303" t="s">
        <v>5348</v>
      </c>
      <c r="K1008" s="326"/>
    </row>
    <row r="1009" spans="1:11" ht="30" x14ac:dyDescent="0.25">
      <c r="A1009" s="295" t="s">
        <v>5574</v>
      </c>
      <c r="B1009" s="300">
        <v>76240060</v>
      </c>
      <c r="C1009" s="300" t="s">
        <v>5446</v>
      </c>
      <c r="D1009" s="301" t="s">
        <v>2785</v>
      </c>
      <c r="E1009" s="301"/>
      <c r="F1009" s="299" t="s">
        <v>5634</v>
      </c>
      <c r="G1009" s="300" t="s">
        <v>5447</v>
      </c>
      <c r="H1009" s="299" t="s">
        <v>5448</v>
      </c>
      <c r="I1009" s="302">
        <v>5936</v>
      </c>
      <c r="J1009" s="303" t="s">
        <v>5348</v>
      </c>
      <c r="K1009" s="326"/>
    </row>
    <row r="1010" spans="1:11" ht="20" x14ac:dyDescent="0.25">
      <c r="A1010" s="295" t="s">
        <v>5574</v>
      </c>
      <c r="B1010" s="300">
        <v>76240061</v>
      </c>
      <c r="C1010" s="300" t="s">
        <v>5449</v>
      </c>
      <c r="D1010" s="301" t="s">
        <v>2785</v>
      </c>
      <c r="E1010" s="301"/>
      <c r="F1010" s="299" t="s">
        <v>5635</v>
      </c>
      <c r="G1010" s="300" t="s">
        <v>3307</v>
      </c>
      <c r="H1010" s="299" t="s">
        <v>3308</v>
      </c>
      <c r="I1010" s="302">
        <v>1456</v>
      </c>
      <c r="J1010" s="303" t="s">
        <v>5348</v>
      </c>
      <c r="K1010" s="326"/>
    </row>
    <row r="1011" spans="1:11" ht="20" x14ac:dyDescent="0.25">
      <c r="A1011" s="295" t="s">
        <v>5574</v>
      </c>
      <c r="B1011" s="300">
        <v>76240062</v>
      </c>
      <c r="C1011" s="300" t="s">
        <v>5450</v>
      </c>
      <c r="D1011" s="301" t="s">
        <v>2785</v>
      </c>
      <c r="E1011" s="301"/>
      <c r="F1011" s="299" t="s">
        <v>5636</v>
      </c>
      <c r="G1011" s="300" t="s">
        <v>3307</v>
      </c>
      <c r="H1011" s="299" t="s">
        <v>3308</v>
      </c>
      <c r="I1011" s="302">
        <v>1008</v>
      </c>
      <c r="J1011" s="303" t="s">
        <v>5348</v>
      </c>
      <c r="K1011" s="326"/>
    </row>
    <row r="1012" spans="1:11" ht="20" x14ac:dyDescent="0.25">
      <c r="A1012" s="295" t="s">
        <v>5574</v>
      </c>
      <c r="B1012" s="300">
        <v>76240063</v>
      </c>
      <c r="C1012" s="300" t="s">
        <v>5451</v>
      </c>
      <c r="D1012" s="301" t="s">
        <v>2785</v>
      </c>
      <c r="E1012" s="301"/>
      <c r="F1012" s="299" t="s">
        <v>5637</v>
      </c>
      <c r="G1012" s="300" t="s">
        <v>3307</v>
      </c>
      <c r="H1012" s="299" t="s">
        <v>3308</v>
      </c>
      <c r="I1012" s="302">
        <v>672</v>
      </c>
      <c r="J1012" s="303" t="s">
        <v>5348</v>
      </c>
      <c r="K1012" s="326"/>
    </row>
    <row r="1013" spans="1:11" ht="20" x14ac:dyDescent="0.25">
      <c r="A1013" s="295" t="s">
        <v>5574</v>
      </c>
      <c r="B1013" s="300">
        <v>76240064</v>
      </c>
      <c r="C1013" s="300" t="s">
        <v>5452</v>
      </c>
      <c r="D1013" s="301" t="s">
        <v>2785</v>
      </c>
      <c r="E1013" s="301"/>
      <c r="F1013" s="299" t="s">
        <v>5638</v>
      </c>
      <c r="G1013" s="300" t="s">
        <v>2603</v>
      </c>
      <c r="H1013" s="299" t="s">
        <v>2604</v>
      </c>
      <c r="I1013" s="302">
        <v>672</v>
      </c>
      <c r="J1013" s="303" t="s">
        <v>5348</v>
      </c>
      <c r="K1013" s="326"/>
    </row>
    <row r="1014" spans="1:11" ht="20" x14ac:dyDescent="0.25">
      <c r="A1014" s="295" t="s">
        <v>5574</v>
      </c>
      <c r="B1014" s="300">
        <v>76240065</v>
      </c>
      <c r="C1014" s="300" t="s">
        <v>3495</v>
      </c>
      <c r="D1014" s="301" t="s">
        <v>2785</v>
      </c>
      <c r="E1014" s="301"/>
      <c r="F1014" s="299" t="s">
        <v>5639</v>
      </c>
      <c r="G1014" s="300" t="s">
        <v>2607</v>
      </c>
      <c r="H1014" s="299" t="s">
        <v>2608</v>
      </c>
      <c r="I1014" s="302">
        <v>504</v>
      </c>
      <c r="J1014" s="303" t="s">
        <v>5348</v>
      </c>
      <c r="K1014" s="326"/>
    </row>
    <row r="1015" spans="1:11" ht="20" x14ac:dyDescent="0.25">
      <c r="A1015" s="295" t="s">
        <v>5574</v>
      </c>
      <c r="B1015" s="300">
        <v>76240066</v>
      </c>
      <c r="C1015" s="300" t="s">
        <v>3320</v>
      </c>
      <c r="D1015" s="301" t="s">
        <v>2785</v>
      </c>
      <c r="E1015" s="301"/>
      <c r="F1015" s="299" t="s">
        <v>5639</v>
      </c>
      <c r="G1015" s="300" t="s">
        <v>2653</v>
      </c>
      <c r="H1015" s="299" t="s">
        <v>2654</v>
      </c>
      <c r="I1015" s="302">
        <v>504</v>
      </c>
      <c r="J1015" s="303" t="s">
        <v>5348</v>
      </c>
      <c r="K1015" s="326"/>
    </row>
    <row r="1016" spans="1:11" ht="20" x14ac:dyDescent="0.25">
      <c r="A1016" s="295" t="s">
        <v>5574</v>
      </c>
      <c r="B1016" s="300">
        <v>76240067</v>
      </c>
      <c r="C1016" s="300" t="s">
        <v>3142</v>
      </c>
      <c r="D1016" s="301" t="s">
        <v>2785</v>
      </c>
      <c r="E1016" s="301"/>
      <c r="F1016" s="299" t="s">
        <v>5639</v>
      </c>
      <c r="G1016" s="300" t="s">
        <v>2657</v>
      </c>
      <c r="H1016" s="299" t="s">
        <v>2658</v>
      </c>
      <c r="I1016" s="302">
        <v>504</v>
      </c>
      <c r="J1016" s="303" t="s">
        <v>5348</v>
      </c>
      <c r="K1016" s="326"/>
    </row>
    <row r="1017" spans="1:11" ht="20" x14ac:dyDescent="0.25">
      <c r="A1017" s="295" t="s">
        <v>5574</v>
      </c>
      <c r="B1017" s="300">
        <v>76240068</v>
      </c>
      <c r="C1017" s="300" t="s">
        <v>3320</v>
      </c>
      <c r="D1017" s="301" t="s">
        <v>2785</v>
      </c>
      <c r="E1017" s="301"/>
      <c r="F1017" s="299" t="s">
        <v>5640</v>
      </c>
      <c r="G1017" s="300" t="s">
        <v>2660</v>
      </c>
      <c r="H1017" s="299" t="s">
        <v>2661</v>
      </c>
      <c r="I1017" s="302">
        <v>504</v>
      </c>
      <c r="J1017" s="303" t="s">
        <v>5348</v>
      </c>
      <c r="K1017" s="326"/>
    </row>
    <row r="1018" spans="1:11" ht="20" x14ac:dyDescent="0.25">
      <c r="A1018" s="295" t="s">
        <v>5574</v>
      </c>
      <c r="B1018" s="300">
        <v>76240069</v>
      </c>
      <c r="C1018" s="300" t="s">
        <v>4440</v>
      </c>
      <c r="D1018" s="301" t="s">
        <v>2785</v>
      </c>
      <c r="E1018" s="301"/>
      <c r="F1018" s="299" t="s">
        <v>5641</v>
      </c>
      <c r="G1018" s="300" t="s">
        <v>5453</v>
      </c>
      <c r="H1018" s="299" t="s">
        <v>5454</v>
      </c>
      <c r="I1018" s="302">
        <v>1200</v>
      </c>
      <c r="J1018" s="303" t="s">
        <v>5348</v>
      </c>
      <c r="K1018" s="326"/>
    </row>
    <row r="1019" spans="1:11" ht="20" x14ac:dyDescent="0.25">
      <c r="A1019" s="295" t="s">
        <v>5574</v>
      </c>
      <c r="B1019" s="300">
        <v>76240070</v>
      </c>
      <c r="C1019" s="300" t="s">
        <v>5455</v>
      </c>
      <c r="D1019" s="301" t="s">
        <v>2785</v>
      </c>
      <c r="E1019" s="301"/>
      <c r="F1019" s="299" t="s">
        <v>5642</v>
      </c>
      <c r="G1019" s="300" t="s">
        <v>5456</v>
      </c>
      <c r="H1019" s="299" t="s">
        <v>5457</v>
      </c>
      <c r="I1019" s="302">
        <v>704</v>
      </c>
      <c r="J1019" s="303" t="s">
        <v>5348</v>
      </c>
      <c r="K1019" s="326"/>
    </row>
    <row r="1020" spans="1:11" ht="30" x14ac:dyDescent="0.25">
      <c r="A1020" s="295" t="s">
        <v>5574</v>
      </c>
      <c r="B1020" s="300">
        <v>76240071</v>
      </c>
      <c r="C1020" s="300" t="s">
        <v>5458</v>
      </c>
      <c r="D1020" s="301" t="s">
        <v>2785</v>
      </c>
      <c r="E1020" s="301"/>
      <c r="F1020" s="299" t="s">
        <v>5824</v>
      </c>
      <c r="G1020" s="300" t="s">
        <v>5459</v>
      </c>
      <c r="H1020" s="299" t="s">
        <v>5460</v>
      </c>
      <c r="I1020" s="302">
        <v>2352</v>
      </c>
      <c r="J1020" s="303" t="s">
        <v>5348</v>
      </c>
      <c r="K1020" s="326"/>
    </row>
    <row r="1021" spans="1:11" ht="30" x14ac:dyDescent="0.25">
      <c r="A1021" s="295" t="s">
        <v>5574</v>
      </c>
      <c r="B1021" s="300">
        <v>76240072</v>
      </c>
      <c r="C1021" s="300" t="s">
        <v>4440</v>
      </c>
      <c r="D1021" s="301" t="s">
        <v>2785</v>
      </c>
      <c r="E1021" s="301"/>
      <c r="F1021" s="299" t="s">
        <v>5643</v>
      </c>
      <c r="G1021" s="300" t="s">
        <v>5461</v>
      </c>
      <c r="H1021" s="299" t="s">
        <v>5462</v>
      </c>
      <c r="I1021" s="302">
        <v>1456</v>
      </c>
      <c r="J1021" s="303" t="s">
        <v>5348</v>
      </c>
      <c r="K1021" s="326"/>
    </row>
    <row r="1022" spans="1:11" ht="20" x14ac:dyDescent="0.25">
      <c r="A1022" s="295" t="s">
        <v>5574</v>
      </c>
      <c r="B1022" s="300">
        <v>76240073</v>
      </c>
      <c r="C1022" s="300" t="s">
        <v>5463</v>
      </c>
      <c r="D1022" s="301" t="s">
        <v>2785</v>
      </c>
      <c r="E1022" s="301"/>
      <c r="F1022" s="299" t="s">
        <v>5644</v>
      </c>
      <c r="G1022" s="300" t="s">
        <v>2603</v>
      </c>
      <c r="H1022" s="299" t="s">
        <v>2604</v>
      </c>
      <c r="I1022" s="302">
        <v>2016</v>
      </c>
      <c r="J1022" s="303" t="s">
        <v>5348</v>
      </c>
      <c r="K1022" s="326"/>
    </row>
    <row r="1023" spans="1:11" ht="20" x14ac:dyDescent="0.25">
      <c r="A1023" s="295" t="s">
        <v>5574</v>
      </c>
      <c r="B1023" s="300">
        <v>76240074</v>
      </c>
      <c r="C1023" s="300" t="s">
        <v>5464</v>
      </c>
      <c r="D1023" s="301" t="s">
        <v>2785</v>
      </c>
      <c r="E1023" s="301"/>
      <c r="F1023" s="299" t="s">
        <v>5645</v>
      </c>
      <c r="G1023" s="300" t="s">
        <v>3069</v>
      </c>
      <c r="H1023" s="299" t="s">
        <v>3070</v>
      </c>
      <c r="I1023" s="302">
        <v>448</v>
      </c>
      <c r="J1023" s="303" t="s">
        <v>5348</v>
      </c>
      <c r="K1023" s="326"/>
    </row>
    <row r="1024" spans="1:11" ht="20" x14ac:dyDescent="0.25">
      <c r="A1024" s="295" t="s">
        <v>5574</v>
      </c>
      <c r="B1024" s="300">
        <v>76240075</v>
      </c>
      <c r="C1024" s="300" t="s">
        <v>5465</v>
      </c>
      <c r="D1024" s="301" t="s">
        <v>2785</v>
      </c>
      <c r="E1024" s="301"/>
      <c r="F1024" s="299" t="s">
        <v>5646</v>
      </c>
      <c r="G1024" s="300" t="s">
        <v>3069</v>
      </c>
      <c r="H1024" s="299" t="s">
        <v>3070</v>
      </c>
      <c r="I1024" s="302">
        <v>1456</v>
      </c>
      <c r="J1024" s="303" t="s">
        <v>5348</v>
      </c>
      <c r="K1024" s="326"/>
    </row>
    <row r="1025" spans="1:11" ht="20" x14ac:dyDescent="0.25">
      <c r="A1025" s="295" t="s">
        <v>5574</v>
      </c>
      <c r="B1025" s="300">
        <v>76240076</v>
      </c>
      <c r="C1025" s="300" t="s">
        <v>5466</v>
      </c>
      <c r="D1025" s="301" t="s">
        <v>2785</v>
      </c>
      <c r="E1025" s="301"/>
      <c r="F1025" s="299" t="s">
        <v>5647</v>
      </c>
      <c r="G1025" s="300" t="s">
        <v>3069</v>
      </c>
      <c r="H1025" s="299" t="s">
        <v>3070</v>
      </c>
      <c r="I1025" s="302">
        <v>1568</v>
      </c>
      <c r="J1025" s="303" t="s">
        <v>5348</v>
      </c>
      <c r="K1025" s="326"/>
    </row>
    <row r="1026" spans="1:11" ht="30" x14ac:dyDescent="0.25">
      <c r="A1026" s="295" t="s">
        <v>5574</v>
      </c>
      <c r="B1026" s="300">
        <v>76240077</v>
      </c>
      <c r="C1026" s="300" t="s">
        <v>5467</v>
      </c>
      <c r="D1026" s="301" t="s">
        <v>2785</v>
      </c>
      <c r="E1026" s="301"/>
      <c r="F1026" s="299" t="s">
        <v>5648</v>
      </c>
      <c r="G1026" s="300" t="s">
        <v>3069</v>
      </c>
      <c r="H1026" s="299" t="s">
        <v>3070</v>
      </c>
      <c r="I1026" s="302">
        <v>1568</v>
      </c>
      <c r="J1026" s="303" t="s">
        <v>5348</v>
      </c>
      <c r="K1026" s="326"/>
    </row>
    <row r="1027" spans="1:11" ht="20" x14ac:dyDescent="0.25">
      <c r="A1027" s="295" t="s">
        <v>5574</v>
      </c>
      <c r="B1027" s="300">
        <v>76240078</v>
      </c>
      <c r="C1027" s="300" t="s">
        <v>5468</v>
      </c>
      <c r="D1027" s="301" t="s">
        <v>2785</v>
      </c>
      <c r="E1027" s="301"/>
      <c r="F1027" s="299" t="s">
        <v>5649</v>
      </c>
      <c r="G1027" s="300" t="s">
        <v>3069</v>
      </c>
      <c r="H1027" s="299" t="s">
        <v>3070</v>
      </c>
      <c r="I1027" s="302">
        <v>1120</v>
      </c>
      <c r="J1027" s="303" t="s">
        <v>5348</v>
      </c>
      <c r="K1027" s="326"/>
    </row>
    <row r="1028" spans="1:11" ht="30" x14ac:dyDescent="0.25">
      <c r="A1028" s="295" t="s">
        <v>5574</v>
      </c>
      <c r="B1028" s="300">
        <v>76240079</v>
      </c>
      <c r="C1028" s="300" t="s">
        <v>5469</v>
      </c>
      <c r="D1028" s="301" t="s">
        <v>2785</v>
      </c>
      <c r="E1028" s="301"/>
      <c r="F1028" s="299" t="s">
        <v>5650</v>
      </c>
      <c r="G1028" s="300" t="s">
        <v>2603</v>
      </c>
      <c r="H1028" s="299" t="s">
        <v>2604</v>
      </c>
      <c r="I1028" s="302">
        <v>1200</v>
      </c>
      <c r="J1028" s="303" t="s">
        <v>5348</v>
      </c>
      <c r="K1028" s="326"/>
    </row>
    <row r="1029" spans="1:11" ht="30" x14ac:dyDescent="0.25">
      <c r="A1029" s="295" t="s">
        <v>5574</v>
      </c>
      <c r="B1029" s="300">
        <v>76240080</v>
      </c>
      <c r="C1029" s="300" t="s">
        <v>5470</v>
      </c>
      <c r="D1029" s="301" t="s">
        <v>2785</v>
      </c>
      <c r="E1029" s="301"/>
      <c r="F1029" s="299" t="s">
        <v>5651</v>
      </c>
      <c r="G1029" s="300" t="s">
        <v>2603</v>
      </c>
      <c r="H1029" s="299" t="s">
        <v>2604</v>
      </c>
      <c r="I1029" s="302">
        <v>448</v>
      </c>
      <c r="J1029" s="303" t="s">
        <v>5348</v>
      </c>
      <c r="K1029" s="326"/>
    </row>
    <row r="1030" spans="1:11" ht="20" x14ac:dyDescent="0.25">
      <c r="A1030" s="295" t="s">
        <v>5574</v>
      </c>
      <c r="B1030" s="300">
        <v>76240081</v>
      </c>
      <c r="C1030" s="300" t="s">
        <v>5471</v>
      </c>
      <c r="D1030" s="301" t="s">
        <v>2785</v>
      </c>
      <c r="E1030" s="301"/>
      <c r="F1030" s="299" t="s">
        <v>5652</v>
      </c>
      <c r="G1030" s="300" t="s">
        <v>2603</v>
      </c>
      <c r="H1030" s="299" t="s">
        <v>2604</v>
      </c>
      <c r="I1030" s="302">
        <v>336</v>
      </c>
      <c r="J1030" s="303" t="s">
        <v>5348</v>
      </c>
      <c r="K1030" s="326"/>
    </row>
    <row r="1031" spans="1:11" ht="20" x14ac:dyDescent="0.25">
      <c r="A1031" s="295" t="s">
        <v>5574</v>
      </c>
      <c r="B1031" s="300">
        <v>76240082</v>
      </c>
      <c r="C1031" s="300" t="s">
        <v>5472</v>
      </c>
      <c r="D1031" s="301" t="s">
        <v>2785</v>
      </c>
      <c r="E1031" s="301"/>
      <c r="F1031" s="299" t="s">
        <v>5653</v>
      </c>
      <c r="G1031" s="300" t="s">
        <v>2603</v>
      </c>
      <c r="H1031" s="299" t="s">
        <v>2604</v>
      </c>
      <c r="I1031" s="302">
        <v>2688</v>
      </c>
      <c r="J1031" s="303" t="s">
        <v>5348</v>
      </c>
      <c r="K1031" s="326"/>
    </row>
    <row r="1032" spans="1:11" ht="20" x14ac:dyDescent="0.25">
      <c r="A1032" s="295" t="s">
        <v>5574</v>
      </c>
      <c r="B1032" s="300">
        <v>76240083</v>
      </c>
      <c r="C1032" s="300" t="s">
        <v>5473</v>
      </c>
      <c r="D1032" s="301" t="s">
        <v>2785</v>
      </c>
      <c r="E1032" s="301"/>
      <c r="F1032" s="299" t="s">
        <v>5654</v>
      </c>
      <c r="G1032" s="300" t="s">
        <v>5414</v>
      </c>
      <c r="H1032" s="299" t="s">
        <v>5415</v>
      </c>
      <c r="I1032" s="302">
        <v>1456</v>
      </c>
      <c r="J1032" s="303" t="s">
        <v>5348</v>
      </c>
      <c r="K1032" s="326"/>
    </row>
    <row r="1033" spans="1:11" ht="30" x14ac:dyDescent="0.25">
      <c r="A1033" s="295" t="s">
        <v>5574</v>
      </c>
      <c r="B1033" s="300">
        <v>76240084</v>
      </c>
      <c r="C1033" s="300" t="s">
        <v>3365</v>
      </c>
      <c r="D1033" s="301" t="s">
        <v>2785</v>
      </c>
      <c r="E1033" s="301"/>
      <c r="F1033" s="299" t="s">
        <v>5655</v>
      </c>
      <c r="G1033" s="300" t="s">
        <v>5474</v>
      </c>
      <c r="H1033" s="299" t="s">
        <v>5475</v>
      </c>
      <c r="I1033" s="302">
        <v>336</v>
      </c>
      <c r="J1033" s="303" t="s">
        <v>5348</v>
      </c>
      <c r="K1033" s="326"/>
    </row>
    <row r="1034" spans="1:11" ht="20" x14ac:dyDescent="0.25">
      <c r="A1034" s="295" t="s">
        <v>5574</v>
      </c>
      <c r="B1034" s="300">
        <v>76240085</v>
      </c>
      <c r="C1034" s="300" t="s">
        <v>5476</v>
      </c>
      <c r="D1034" s="301" t="s">
        <v>2566</v>
      </c>
      <c r="E1034" s="301"/>
      <c r="F1034" s="299" t="s">
        <v>5656</v>
      </c>
      <c r="G1034" s="300" t="s">
        <v>2603</v>
      </c>
      <c r="H1034" s="299" t="s">
        <v>2604</v>
      </c>
      <c r="I1034" s="302">
        <v>1456</v>
      </c>
      <c r="J1034" s="303" t="s">
        <v>5348</v>
      </c>
      <c r="K1034" s="326"/>
    </row>
    <row r="1035" spans="1:11" ht="20" x14ac:dyDescent="0.25">
      <c r="A1035" s="295" t="s">
        <v>5574</v>
      </c>
      <c r="B1035" s="300">
        <v>76240086</v>
      </c>
      <c r="C1035" s="300" t="s">
        <v>5477</v>
      </c>
      <c r="D1035" s="301" t="s">
        <v>2566</v>
      </c>
      <c r="E1035" s="301"/>
      <c r="F1035" s="299" t="s">
        <v>5657</v>
      </c>
      <c r="G1035" s="300" t="s">
        <v>2603</v>
      </c>
      <c r="H1035" s="299" t="s">
        <v>2604</v>
      </c>
      <c r="I1035" s="302">
        <v>896</v>
      </c>
      <c r="J1035" s="303" t="s">
        <v>5348</v>
      </c>
      <c r="K1035" s="326"/>
    </row>
    <row r="1036" spans="1:11" ht="20" x14ac:dyDescent="0.25">
      <c r="A1036" s="295" t="s">
        <v>5574</v>
      </c>
      <c r="B1036" s="300">
        <v>76240087</v>
      </c>
      <c r="C1036" s="300" t="s">
        <v>5478</v>
      </c>
      <c r="D1036" s="301" t="s">
        <v>3134</v>
      </c>
      <c r="E1036" s="301"/>
      <c r="F1036" s="299" t="s">
        <v>5658</v>
      </c>
      <c r="G1036" s="300" t="s">
        <v>2743</v>
      </c>
      <c r="H1036" s="299" t="s">
        <v>2744</v>
      </c>
      <c r="I1036" s="302">
        <v>1276</v>
      </c>
      <c r="J1036" s="303" t="s">
        <v>5348</v>
      </c>
      <c r="K1036" s="326"/>
    </row>
    <row r="1037" spans="1:11" ht="30" x14ac:dyDescent="0.25">
      <c r="A1037" s="295" t="s">
        <v>5574</v>
      </c>
      <c r="B1037" s="300">
        <v>76240088</v>
      </c>
      <c r="C1037" s="300" t="s">
        <v>3075</v>
      </c>
      <c r="D1037" s="301" t="s">
        <v>2566</v>
      </c>
      <c r="E1037" s="301"/>
      <c r="F1037" s="299" t="s">
        <v>5659</v>
      </c>
      <c r="G1037" s="300" t="s">
        <v>5479</v>
      </c>
      <c r="H1037" s="299" t="s">
        <v>5480</v>
      </c>
      <c r="I1037" s="302">
        <v>1904</v>
      </c>
      <c r="J1037" s="303" t="s">
        <v>5348</v>
      </c>
      <c r="K1037" s="326"/>
    </row>
    <row r="1038" spans="1:11" ht="30" x14ac:dyDescent="0.25">
      <c r="A1038" s="295" t="s">
        <v>5574</v>
      </c>
      <c r="B1038" s="300">
        <v>76240089</v>
      </c>
      <c r="C1038" s="300" t="s">
        <v>2849</v>
      </c>
      <c r="D1038" s="301" t="s">
        <v>3134</v>
      </c>
      <c r="E1038" s="301"/>
      <c r="F1038" s="299" t="s">
        <v>5660</v>
      </c>
      <c r="G1038" s="300" t="s">
        <v>3244</v>
      </c>
      <c r="H1038" s="299" t="s">
        <v>3245</v>
      </c>
      <c r="I1038" s="302">
        <v>6262.85</v>
      </c>
      <c r="J1038" s="303" t="s">
        <v>5348</v>
      </c>
      <c r="K1038" s="326"/>
    </row>
    <row r="1039" spans="1:11" ht="30" x14ac:dyDescent="0.25">
      <c r="A1039" s="295" t="s">
        <v>5574</v>
      </c>
      <c r="B1039" s="300">
        <v>76240090</v>
      </c>
      <c r="C1039" s="300" t="s">
        <v>2662</v>
      </c>
      <c r="D1039" s="301" t="s">
        <v>3134</v>
      </c>
      <c r="E1039" s="301"/>
      <c r="F1039" s="299" t="s">
        <v>5661</v>
      </c>
      <c r="G1039" s="300" t="s">
        <v>5481</v>
      </c>
      <c r="H1039" s="299" t="s">
        <v>5482</v>
      </c>
      <c r="I1039" s="302">
        <v>5376</v>
      </c>
      <c r="J1039" s="303" t="s">
        <v>5348</v>
      </c>
      <c r="K1039" s="326"/>
    </row>
    <row r="1040" spans="1:11" ht="20" x14ac:dyDescent="0.25">
      <c r="A1040" s="295" t="s">
        <v>5574</v>
      </c>
      <c r="B1040" s="300">
        <v>76240091</v>
      </c>
      <c r="C1040" s="300" t="s">
        <v>4440</v>
      </c>
      <c r="D1040" s="301" t="s">
        <v>3134</v>
      </c>
      <c r="E1040" s="301"/>
      <c r="F1040" s="299" t="s">
        <v>5662</v>
      </c>
      <c r="G1040" s="300" t="s">
        <v>5483</v>
      </c>
      <c r="H1040" s="299" t="s">
        <v>5484</v>
      </c>
      <c r="I1040" s="302">
        <v>896</v>
      </c>
      <c r="J1040" s="303" t="s">
        <v>5348</v>
      </c>
      <c r="K1040" s="326"/>
    </row>
    <row r="1041" spans="1:11" ht="30" x14ac:dyDescent="0.25">
      <c r="A1041" s="295" t="s">
        <v>5574</v>
      </c>
      <c r="B1041" s="300">
        <v>76240092</v>
      </c>
      <c r="C1041" s="300" t="s">
        <v>5485</v>
      </c>
      <c r="D1041" s="301" t="s">
        <v>3134</v>
      </c>
      <c r="E1041" s="301"/>
      <c r="F1041" s="299" t="s">
        <v>5663</v>
      </c>
      <c r="G1041" s="300" t="s">
        <v>3031</v>
      </c>
      <c r="H1041" s="299" t="s">
        <v>3032</v>
      </c>
      <c r="I1041" s="302">
        <v>2016</v>
      </c>
      <c r="J1041" s="303" t="s">
        <v>5348</v>
      </c>
      <c r="K1041" s="326"/>
    </row>
    <row r="1042" spans="1:11" ht="20" x14ac:dyDescent="0.25">
      <c r="A1042" s="295" t="s">
        <v>5574</v>
      </c>
      <c r="B1042" s="300">
        <v>76240093</v>
      </c>
      <c r="C1042" s="300" t="s">
        <v>5486</v>
      </c>
      <c r="D1042" s="301" t="s">
        <v>3134</v>
      </c>
      <c r="E1042" s="301"/>
      <c r="F1042" s="299" t="s">
        <v>5664</v>
      </c>
      <c r="G1042" s="300" t="s">
        <v>2603</v>
      </c>
      <c r="H1042" s="299" t="s">
        <v>2604</v>
      </c>
      <c r="I1042" s="302">
        <v>784</v>
      </c>
      <c r="J1042" s="303" t="s">
        <v>5348</v>
      </c>
      <c r="K1042" s="326"/>
    </row>
    <row r="1043" spans="1:11" ht="30" x14ac:dyDescent="0.25">
      <c r="A1043" s="295" t="s">
        <v>5574</v>
      </c>
      <c r="B1043" s="300">
        <v>76240094</v>
      </c>
      <c r="C1043" s="300" t="s">
        <v>3079</v>
      </c>
      <c r="D1043" s="301" t="s">
        <v>3134</v>
      </c>
      <c r="E1043" s="301"/>
      <c r="F1043" s="299" t="s">
        <v>5665</v>
      </c>
      <c r="G1043" s="300" t="s">
        <v>5487</v>
      </c>
      <c r="H1043" s="299" t="s">
        <v>5488</v>
      </c>
      <c r="I1043" s="302">
        <v>560</v>
      </c>
      <c r="J1043" s="303" t="s">
        <v>5348</v>
      </c>
      <c r="K1043" s="326"/>
    </row>
    <row r="1044" spans="1:11" ht="20" x14ac:dyDescent="0.25">
      <c r="A1044" s="295" t="s">
        <v>5574</v>
      </c>
      <c r="B1044" s="300">
        <v>76240095</v>
      </c>
      <c r="C1044" s="300" t="s">
        <v>5489</v>
      </c>
      <c r="D1044" s="301" t="s">
        <v>3134</v>
      </c>
      <c r="E1044" s="301"/>
      <c r="F1044" s="299" t="s">
        <v>5666</v>
      </c>
      <c r="G1044" s="300" t="s">
        <v>2603</v>
      </c>
      <c r="H1044" s="299" t="s">
        <v>2604</v>
      </c>
      <c r="I1044" s="302">
        <v>672</v>
      </c>
      <c r="J1044" s="303" t="s">
        <v>5348</v>
      </c>
      <c r="K1044" s="326"/>
    </row>
    <row r="1045" spans="1:11" ht="20" x14ac:dyDescent="0.25">
      <c r="A1045" s="295" t="s">
        <v>5574</v>
      </c>
      <c r="B1045" s="300">
        <v>76240096</v>
      </c>
      <c r="C1045" s="300" t="s">
        <v>5490</v>
      </c>
      <c r="D1045" s="301" t="s">
        <v>3134</v>
      </c>
      <c r="E1045" s="301"/>
      <c r="F1045" s="299" t="s">
        <v>5667</v>
      </c>
      <c r="G1045" s="300" t="s">
        <v>2603</v>
      </c>
      <c r="H1045" s="299" t="s">
        <v>2604</v>
      </c>
      <c r="I1045" s="302">
        <v>2016</v>
      </c>
      <c r="J1045" s="303" t="s">
        <v>5348</v>
      </c>
      <c r="K1045" s="326"/>
    </row>
    <row r="1046" spans="1:11" ht="20" x14ac:dyDescent="0.25">
      <c r="A1046" s="295" t="s">
        <v>5574</v>
      </c>
      <c r="B1046" s="300">
        <v>76240097</v>
      </c>
      <c r="C1046" s="300" t="s">
        <v>5491</v>
      </c>
      <c r="D1046" s="301" t="s">
        <v>3134</v>
      </c>
      <c r="E1046" s="301"/>
      <c r="F1046" s="299" t="s">
        <v>5668</v>
      </c>
      <c r="G1046" s="300" t="s">
        <v>2603</v>
      </c>
      <c r="H1046" s="299" t="s">
        <v>2604</v>
      </c>
      <c r="I1046" s="302">
        <v>1456</v>
      </c>
      <c r="J1046" s="303" t="s">
        <v>5348</v>
      </c>
      <c r="K1046" s="326"/>
    </row>
    <row r="1047" spans="1:11" ht="20" x14ac:dyDescent="0.25">
      <c r="A1047" s="295" t="s">
        <v>5574</v>
      </c>
      <c r="B1047" s="300">
        <v>76240098</v>
      </c>
      <c r="C1047" s="300" t="s">
        <v>5492</v>
      </c>
      <c r="D1047" s="301" t="s">
        <v>3134</v>
      </c>
      <c r="E1047" s="301"/>
      <c r="F1047" s="299" t="s">
        <v>5669</v>
      </c>
      <c r="G1047" s="300" t="s">
        <v>2603</v>
      </c>
      <c r="H1047" s="299" t="s">
        <v>2604</v>
      </c>
      <c r="I1047" s="302">
        <v>1120</v>
      </c>
      <c r="J1047" s="303" t="s">
        <v>5348</v>
      </c>
      <c r="K1047" s="326"/>
    </row>
    <row r="1048" spans="1:11" ht="20" x14ac:dyDescent="0.25">
      <c r="A1048" s="295" t="s">
        <v>5574</v>
      </c>
      <c r="B1048" s="300">
        <v>76240099</v>
      </c>
      <c r="C1048" s="300" t="s">
        <v>5493</v>
      </c>
      <c r="D1048" s="301" t="s">
        <v>3134</v>
      </c>
      <c r="E1048" s="301"/>
      <c r="F1048" s="299" t="s">
        <v>5669</v>
      </c>
      <c r="G1048" s="300" t="s">
        <v>3069</v>
      </c>
      <c r="H1048" s="299" t="s">
        <v>3070</v>
      </c>
      <c r="I1048" s="302">
        <v>896</v>
      </c>
      <c r="J1048" s="303" t="s">
        <v>5348</v>
      </c>
      <c r="K1048" s="326"/>
    </row>
    <row r="1049" spans="1:11" ht="20" x14ac:dyDescent="0.25">
      <c r="A1049" s="295" t="s">
        <v>5574</v>
      </c>
      <c r="B1049" s="300">
        <v>76240100</v>
      </c>
      <c r="C1049" s="300" t="s">
        <v>2826</v>
      </c>
      <c r="D1049" s="301" t="s">
        <v>3134</v>
      </c>
      <c r="E1049" s="301"/>
      <c r="F1049" s="299" t="s">
        <v>5670</v>
      </c>
      <c r="G1049" s="300" t="s">
        <v>2960</v>
      </c>
      <c r="H1049" s="299" t="s">
        <v>2961</v>
      </c>
      <c r="I1049" s="302">
        <v>896</v>
      </c>
      <c r="J1049" s="303" t="s">
        <v>5348</v>
      </c>
      <c r="K1049" s="326"/>
    </row>
    <row r="1050" spans="1:11" ht="20" x14ac:dyDescent="0.25">
      <c r="A1050" s="295" t="s">
        <v>5574</v>
      </c>
      <c r="B1050" s="300">
        <v>76240101</v>
      </c>
      <c r="C1050" s="300" t="s">
        <v>5494</v>
      </c>
      <c r="D1050" s="301" t="s">
        <v>3134</v>
      </c>
      <c r="E1050" s="301"/>
      <c r="F1050" s="299" t="s">
        <v>5671</v>
      </c>
      <c r="G1050" s="300" t="s">
        <v>5495</v>
      </c>
      <c r="H1050" s="299" t="s">
        <v>5496</v>
      </c>
      <c r="I1050" s="302">
        <v>1120</v>
      </c>
      <c r="J1050" s="303" t="s">
        <v>5348</v>
      </c>
      <c r="K1050" s="326"/>
    </row>
    <row r="1051" spans="1:11" ht="20" x14ac:dyDescent="0.25">
      <c r="A1051" s="295" t="s">
        <v>5574</v>
      </c>
      <c r="B1051" s="300">
        <v>76240102</v>
      </c>
      <c r="C1051" s="300" t="s">
        <v>5497</v>
      </c>
      <c r="D1051" s="301" t="s">
        <v>3134</v>
      </c>
      <c r="E1051" s="301"/>
      <c r="F1051" s="299" t="s">
        <v>5672</v>
      </c>
      <c r="G1051" s="300" t="s">
        <v>2603</v>
      </c>
      <c r="H1051" s="299" t="s">
        <v>2604</v>
      </c>
      <c r="I1051" s="302">
        <v>3248</v>
      </c>
      <c r="J1051" s="303" t="s">
        <v>5348</v>
      </c>
      <c r="K1051" s="326"/>
    </row>
    <row r="1052" spans="1:11" ht="30" x14ac:dyDescent="0.25">
      <c r="A1052" s="295" t="s">
        <v>5574</v>
      </c>
      <c r="B1052" s="300">
        <v>76240103</v>
      </c>
      <c r="C1052" s="300" t="s">
        <v>5498</v>
      </c>
      <c r="D1052" s="301" t="s">
        <v>3134</v>
      </c>
      <c r="E1052" s="301"/>
      <c r="F1052" s="299" t="s">
        <v>5673</v>
      </c>
      <c r="G1052" s="300" t="s">
        <v>5499</v>
      </c>
      <c r="H1052" s="299" t="s">
        <v>5500</v>
      </c>
      <c r="I1052" s="302">
        <v>16016</v>
      </c>
      <c r="J1052" s="303" t="s">
        <v>5348</v>
      </c>
      <c r="K1052" s="326"/>
    </row>
    <row r="1053" spans="1:11" ht="20" x14ac:dyDescent="0.25">
      <c r="A1053" s="295" t="s">
        <v>5574</v>
      </c>
      <c r="B1053" s="300">
        <v>76240104</v>
      </c>
      <c r="C1053" s="300" t="s">
        <v>5501</v>
      </c>
      <c r="D1053" s="301" t="s">
        <v>3134</v>
      </c>
      <c r="E1053" s="301"/>
      <c r="F1053" s="299" t="s">
        <v>5674</v>
      </c>
      <c r="G1053" s="300" t="s">
        <v>2603</v>
      </c>
      <c r="H1053" s="299" t="s">
        <v>2604</v>
      </c>
      <c r="I1053" s="302">
        <v>2352</v>
      </c>
      <c r="J1053" s="303" t="s">
        <v>5348</v>
      </c>
      <c r="K1053" s="326"/>
    </row>
    <row r="1054" spans="1:11" ht="20" x14ac:dyDescent="0.25">
      <c r="A1054" s="295" t="s">
        <v>5574</v>
      </c>
      <c r="B1054" s="300">
        <v>76240105</v>
      </c>
      <c r="C1054" s="300" t="s">
        <v>5502</v>
      </c>
      <c r="D1054" s="301" t="s">
        <v>3134</v>
      </c>
      <c r="E1054" s="301"/>
      <c r="F1054" s="299" t="s">
        <v>5675</v>
      </c>
      <c r="G1054" s="300" t="s">
        <v>5503</v>
      </c>
      <c r="H1054" s="299" t="s">
        <v>5504</v>
      </c>
      <c r="I1054" s="302">
        <v>794</v>
      </c>
      <c r="J1054" s="303" t="s">
        <v>5348</v>
      </c>
      <c r="K1054" s="326"/>
    </row>
    <row r="1055" spans="1:11" ht="20" x14ac:dyDescent="0.25">
      <c r="A1055" s="295" t="s">
        <v>5574</v>
      </c>
      <c r="B1055" s="300">
        <v>76240106</v>
      </c>
      <c r="C1055" s="300" t="s">
        <v>5505</v>
      </c>
      <c r="D1055" s="301" t="s">
        <v>3134</v>
      </c>
      <c r="E1055" s="301"/>
      <c r="F1055" s="299" t="s">
        <v>5676</v>
      </c>
      <c r="G1055" s="300" t="s">
        <v>5374</v>
      </c>
      <c r="H1055" s="299" t="s">
        <v>5375</v>
      </c>
      <c r="I1055" s="302">
        <v>3910</v>
      </c>
      <c r="J1055" s="303" t="s">
        <v>5348</v>
      </c>
      <c r="K1055" s="326"/>
    </row>
    <row r="1056" spans="1:11" ht="20" x14ac:dyDescent="0.25">
      <c r="A1056" s="295" t="s">
        <v>5574</v>
      </c>
      <c r="B1056" s="300">
        <v>76240107</v>
      </c>
      <c r="C1056" s="300" t="s">
        <v>5506</v>
      </c>
      <c r="D1056" s="301" t="s">
        <v>3134</v>
      </c>
      <c r="E1056" s="301"/>
      <c r="F1056" s="299" t="s">
        <v>5677</v>
      </c>
      <c r="G1056" s="300" t="s">
        <v>2603</v>
      </c>
      <c r="H1056" s="299" t="s">
        <v>2604</v>
      </c>
      <c r="I1056" s="302">
        <v>1568</v>
      </c>
      <c r="J1056" s="303" t="s">
        <v>5348</v>
      </c>
      <c r="K1056" s="326"/>
    </row>
    <row r="1057" spans="1:11" ht="20" x14ac:dyDescent="0.25">
      <c r="A1057" s="295" t="s">
        <v>5574</v>
      </c>
      <c r="B1057" s="300">
        <v>76240108</v>
      </c>
      <c r="C1057" s="300" t="s">
        <v>5507</v>
      </c>
      <c r="D1057" s="301" t="s">
        <v>3186</v>
      </c>
      <c r="E1057" s="301"/>
      <c r="F1057" s="299" t="s">
        <v>5658</v>
      </c>
      <c r="G1057" s="300" t="s">
        <v>2603</v>
      </c>
      <c r="H1057" s="299" t="s">
        <v>2604</v>
      </c>
      <c r="I1057" s="302">
        <v>1300</v>
      </c>
      <c r="J1057" s="303" t="s">
        <v>5348</v>
      </c>
      <c r="K1057" s="326"/>
    </row>
    <row r="1058" spans="1:11" ht="20" x14ac:dyDescent="0.25">
      <c r="A1058" s="295" t="s">
        <v>5574</v>
      </c>
      <c r="B1058" s="300">
        <v>76240109</v>
      </c>
      <c r="C1058" s="300" t="s">
        <v>5508</v>
      </c>
      <c r="D1058" s="301" t="s">
        <v>3186</v>
      </c>
      <c r="E1058" s="301"/>
      <c r="F1058" s="299" t="s">
        <v>5678</v>
      </c>
      <c r="G1058" s="300" t="s">
        <v>2603</v>
      </c>
      <c r="H1058" s="299" t="s">
        <v>2604</v>
      </c>
      <c r="I1058" s="302">
        <v>560</v>
      </c>
      <c r="J1058" s="303" t="s">
        <v>5348</v>
      </c>
      <c r="K1058" s="326"/>
    </row>
    <row r="1059" spans="1:11" ht="20" x14ac:dyDescent="0.25">
      <c r="A1059" s="295" t="s">
        <v>5574</v>
      </c>
      <c r="B1059" s="300">
        <v>76240110</v>
      </c>
      <c r="C1059" s="300" t="s">
        <v>5509</v>
      </c>
      <c r="D1059" s="301" t="s">
        <v>3186</v>
      </c>
      <c r="E1059" s="301"/>
      <c r="F1059" s="299" t="s">
        <v>5679</v>
      </c>
      <c r="G1059" s="300" t="s">
        <v>2603</v>
      </c>
      <c r="H1059" s="299" t="s">
        <v>2604</v>
      </c>
      <c r="I1059" s="302">
        <v>2352</v>
      </c>
      <c r="J1059" s="303" t="s">
        <v>5348</v>
      </c>
      <c r="K1059" s="326"/>
    </row>
    <row r="1060" spans="1:11" ht="30" x14ac:dyDescent="0.25">
      <c r="A1060" s="295" t="s">
        <v>5574</v>
      </c>
      <c r="B1060" s="300">
        <v>76240111</v>
      </c>
      <c r="C1060" s="300" t="s">
        <v>5056</v>
      </c>
      <c r="D1060" s="301" t="s">
        <v>3186</v>
      </c>
      <c r="E1060" s="301"/>
      <c r="F1060" s="299" t="s">
        <v>5680</v>
      </c>
      <c r="G1060" s="300" t="s">
        <v>5510</v>
      </c>
      <c r="H1060" s="299" t="s">
        <v>5511</v>
      </c>
      <c r="I1060" s="302">
        <v>336</v>
      </c>
      <c r="J1060" s="303" t="s">
        <v>5348</v>
      </c>
      <c r="K1060" s="326"/>
    </row>
    <row r="1061" spans="1:11" ht="20" x14ac:dyDescent="0.25">
      <c r="A1061" s="295" t="s">
        <v>5574</v>
      </c>
      <c r="B1061" s="300">
        <v>76240112</v>
      </c>
      <c r="C1061" s="300" t="s">
        <v>5512</v>
      </c>
      <c r="D1061" s="301" t="s">
        <v>3186</v>
      </c>
      <c r="E1061" s="301"/>
      <c r="F1061" s="299" t="s">
        <v>5681</v>
      </c>
      <c r="G1061" s="300" t="s">
        <v>5513</v>
      </c>
      <c r="H1061" s="299" t="s">
        <v>5514</v>
      </c>
      <c r="I1061" s="302">
        <v>2576</v>
      </c>
      <c r="J1061" s="303" t="s">
        <v>5348</v>
      </c>
      <c r="K1061" s="326"/>
    </row>
    <row r="1062" spans="1:11" ht="20" x14ac:dyDescent="0.25">
      <c r="A1062" s="295" t="s">
        <v>5574</v>
      </c>
      <c r="B1062" s="300">
        <v>76240113</v>
      </c>
      <c r="C1062" s="300" t="s">
        <v>2796</v>
      </c>
      <c r="D1062" s="301" t="s">
        <v>3186</v>
      </c>
      <c r="E1062" s="301"/>
      <c r="F1062" s="299" t="s">
        <v>5682</v>
      </c>
      <c r="G1062" s="300" t="s">
        <v>3294</v>
      </c>
      <c r="H1062" s="299" t="s">
        <v>3295</v>
      </c>
      <c r="I1062" s="302">
        <v>1904</v>
      </c>
      <c r="J1062" s="303" t="s">
        <v>5348</v>
      </c>
      <c r="K1062" s="326"/>
    </row>
    <row r="1063" spans="1:11" ht="30" x14ac:dyDescent="0.25">
      <c r="A1063" s="295" t="s">
        <v>5574</v>
      </c>
      <c r="B1063" s="300">
        <v>76240114</v>
      </c>
      <c r="C1063" s="300" t="s">
        <v>3351</v>
      </c>
      <c r="D1063" s="301" t="s">
        <v>3186</v>
      </c>
      <c r="E1063" s="301"/>
      <c r="F1063" s="299" t="s">
        <v>5683</v>
      </c>
      <c r="G1063" s="300" t="s">
        <v>5515</v>
      </c>
      <c r="H1063" s="299" t="s">
        <v>5516</v>
      </c>
      <c r="I1063" s="302">
        <v>1568</v>
      </c>
      <c r="J1063" s="303" t="s">
        <v>5348</v>
      </c>
      <c r="K1063" s="326"/>
    </row>
    <row r="1064" spans="1:11" ht="20" x14ac:dyDescent="0.25">
      <c r="A1064" s="295" t="s">
        <v>5574</v>
      </c>
      <c r="B1064" s="300">
        <v>76240115</v>
      </c>
      <c r="C1064" s="300" t="s">
        <v>5348</v>
      </c>
      <c r="D1064" s="301" t="s">
        <v>3186</v>
      </c>
      <c r="E1064" s="301"/>
      <c r="F1064" s="299" t="s">
        <v>5684</v>
      </c>
      <c r="G1064" s="300" t="s">
        <v>5517</v>
      </c>
      <c r="H1064" s="299" t="s">
        <v>5518</v>
      </c>
      <c r="I1064" s="302">
        <v>448</v>
      </c>
      <c r="J1064" s="303" t="s">
        <v>5348</v>
      </c>
      <c r="K1064" s="326"/>
    </row>
    <row r="1065" spans="1:11" ht="20" x14ac:dyDescent="0.25">
      <c r="A1065" s="295" t="s">
        <v>5574</v>
      </c>
      <c r="B1065" s="300">
        <v>76240116</v>
      </c>
      <c r="C1065" s="300" t="s">
        <v>3351</v>
      </c>
      <c r="D1065" s="301" t="s">
        <v>3186</v>
      </c>
      <c r="E1065" s="301"/>
      <c r="F1065" s="299" t="s">
        <v>5685</v>
      </c>
      <c r="G1065" s="300" t="s">
        <v>5519</v>
      </c>
      <c r="H1065" s="299" t="s">
        <v>5520</v>
      </c>
      <c r="I1065" s="302">
        <v>2128</v>
      </c>
      <c r="J1065" s="303" t="s">
        <v>5348</v>
      </c>
      <c r="K1065" s="326"/>
    </row>
    <row r="1066" spans="1:11" ht="30" x14ac:dyDescent="0.25">
      <c r="A1066" s="295" t="s">
        <v>5574</v>
      </c>
      <c r="B1066" s="300">
        <v>76240117</v>
      </c>
      <c r="C1066" s="300" t="s">
        <v>4633</v>
      </c>
      <c r="D1066" s="301" t="s">
        <v>3186</v>
      </c>
      <c r="E1066" s="301"/>
      <c r="F1066" s="299" t="s">
        <v>5686</v>
      </c>
      <c r="G1066" s="300" t="s">
        <v>5521</v>
      </c>
      <c r="H1066" s="299" t="s">
        <v>5522</v>
      </c>
      <c r="I1066" s="302">
        <v>672</v>
      </c>
      <c r="J1066" s="303" t="s">
        <v>5348</v>
      </c>
      <c r="K1066" s="326"/>
    </row>
    <row r="1067" spans="1:11" ht="30" x14ac:dyDescent="0.25">
      <c r="A1067" s="295" t="s">
        <v>5574</v>
      </c>
      <c r="B1067" s="300">
        <v>76240118</v>
      </c>
      <c r="C1067" s="300" t="s">
        <v>3112</v>
      </c>
      <c r="D1067" s="301" t="s">
        <v>3186</v>
      </c>
      <c r="E1067" s="301"/>
      <c r="F1067" s="299" t="s">
        <v>5687</v>
      </c>
      <c r="G1067" s="300" t="s">
        <v>5523</v>
      </c>
      <c r="H1067" s="299" t="s">
        <v>5524</v>
      </c>
      <c r="I1067" s="302">
        <v>2800</v>
      </c>
      <c r="J1067" s="303" t="s">
        <v>5348</v>
      </c>
      <c r="K1067" s="326"/>
    </row>
    <row r="1068" spans="1:11" ht="20" x14ac:dyDescent="0.25">
      <c r="A1068" s="295" t="s">
        <v>5574</v>
      </c>
      <c r="B1068" s="300">
        <v>76240119</v>
      </c>
      <c r="C1068" s="300" t="s">
        <v>5525</v>
      </c>
      <c r="D1068" s="301" t="s">
        <v>3186</v>
      </c>
      <c r="E1068" s="301"/>
      <c r="F1068" s="299" t="s">
        <v>5688</v>
      </c>
      <c r="G1068" s="300" t="s">
        <v>2889</v>
      </c>
      <c r="H1068" s="299" t="s">
        <v>2890</v>
      </c>
      <c r="I1068" s="302">
        <v>1792</v>
      </c>
      <c r="J1068" s="303" t="s">
        <v>5348</v>
      </c>
      <c r="K1068" s="326"/>
    </row>
    <row r="1069" spans="1:11" ht="20" x14ac:dyDescent="0.25">
      <c r="A1069" s="295" t="s">
        <v>5574</v>
      </c>
      <c r="B1069" s="300">
        <v>76240120</v>
      </c>
      <c r="C1069" s="300" t="s">
        <v>5526</v>
      </c>
      <c r="D1069" s="301" t="s">
        <v>3186</v>
      </c>
      <c r="E1069" s="301"/>
      <c r="F1069" s="299" t="s">
        <v>5689</v>
      </c>
      <c r="G1069" s="300" t="s">
        <v>2889</v>
      </c>
      <c r="H1069" s="299" t="s">
        <v>2890</v>
      </c>
      <c r="I1069" s="302">
        <v>28</v>
      </c>
      <c r="J1069" s="303" t="s">
        <v>5348</v>
      </c>
      <c r="K1069" s="326"/>
    </row>
    <row r="1070" spans="1:11" ht="20" x14ac:dyDescent="0.25">
      <c r="A1070" s="295" t="s">
        <v>5574</v>
      </c>
      <c r="B1070" s="300">
        <v>76240121</v>
      </c>
      <c r="C1070" s="300" t="s">
        <v>5527</v>
      </c>
      <c r="D1070" s="301" t="s">
        <v>3186</v>
      </c>
      <c r="E1070" s="301"/>
      <c r="F1070" s="299" t="s">
        <v>5690</v>
      </c>
      <c r="G1070" s="300" t="s">
        <v>5528</v>
      </c>
      <c r="H1070" s="299" t="s">
        <v>5529</v>
      </c>
      <c r="I1070" s="302">
        <v>420</v>
      </c>
      <c r="J1070" s="303" t="s">
        <v>5348</v>
      </c>
      <c r="K1070" s="326"/>
    </row>
    <row r="1071" spans="1:11" ht="30" x14ac:dyDescent="0.25">
      <c r="A1071" s="295" t="s">
        <v>5574</v>
      </c>
      <c r="B1071" s="300">
        <v>76240122</v>
      </c>
      <c r="C1071" s="300" t="s">
        <v>3351</v>
      </c>
      <c r="D1071" s="301" t="s">
        <v>3186</v>
      </c>
      <c r="E1071" s="301"/>
      <c r="F1071" s="299" t="s">
        <v>5691</v>
      </c>
      <c r="G1071" s="300" t="s">
        <v>5530</v>
      </c>
      <c r="H1071" s="299" t="s">
        <v>5531</v>
      </c>
      <c r="I1071" s="302">
        <v>2576</v>
      </c>
      <c r="J1071" s="303" t="s">
        <v>5348</v>
      </c>
      <c r="K1071" s="326"/>
    </row>
    <row r="1072" spans="1:11" ht="30" x14ac:dyDescent="0.25">
      <c r="A1072" s="295" t="s">
        <v>5574</v>
      </c>
      <c r="B1072" s="300">
        <v>76240123</v>
      </c>
      <c r="C1072" s="300" t="s">
        <v>4440</v>
      </c>
      <c r="D1072" s="301" t="s">
        <v>3186</v>
      </c>
      <c r="E1072" s="301"/>
      <c r="F1072" s="299" t="s">
        <v>5692</v>
      </c>
      <c r="G1072" s="300" t="s">
        <v>5532</v>
      </c>
      <c r="H1072" s="299" t="s">
        <v>5533</v>
      </c>
      <c r="I1072" s="302">
        <v>1456</v>
      </c>
      <c r="J1072" s="303" t="s">
        <v>5348</v>
      </c>
      <c r="K1072" s="326"/>
    </row>
    <row r="1073" spans="1:11" ht="30" x14ac:dyDescent="0.25">
      <c r="A1073" s="295" t="s">
        <v>5574</v>
      </c>
      <c r="B1073" s="300">
        <v>76240124</v>
      </c>
      <c r="C1073" s="300" t="s">
        <v>4277</v>
      </c>
      <c r="D1073" s="301" t="s">
        <v>3206</v>
      </c>
      <c r="E1073" s="301"/>
      <c r="F1073" s="299" t="s">
        <v>5693</v>
      </c>
      <c r="G1073" s="300" t="s">
        <v>2667</v>
      </c>
      <c r="H1073" s="299" t="s">
        <v>2668</v>
      </c>
      <c r="I1073" s="302">
        <v>2576</v>
      </c>
      <c r="J1073" s="303" t="s">
        <v>5348</v>
      </c>
      <c r="K1073" s="326"/>
    </row>
    <row r="1074" spans="1:11" ht="30" x14ac:dyDescent="0.25">
      <c r="A1074" s="295" t="s">
        <v>5574</v>
      </c>
      <c r="B1074" s="300">
        <v>76240125</v>
      </c>
      <c r="C1074" s="300" t="s">
        <v>2678</v>
      </c>
      <c r="D1074" s="301" t="s">
        <v>3206</v>
      </c>
      <c r="E1074" s="301"/>
      <c r="F1074" s="299" t="s">
        <v>5694</v>
      </c>
      <c r="G1074" s="300" t="s">
        <v>2911</v>
      </c>
      <c r="H1074" s="299" t="s">
        <v>2912</v>
      </c>
      <c r="I1074" s="302">
        <v>3248</v>
      </c>
      <c r="J1074" s="303" t="s">
        <v>5348</v>
      </c>
      <c r="K1074" s="326"/>
    </row>
    <row r="1075" spans="1:11" ht="30" x14ac:dyDescent="0.25">
      <c r="A1075" s="295" t="s">
        <v>5574</v>
      </c>
      <c r="B1075" s="300">
        <v>76240126</v>
      </c>
      <c r="C1075" s="300" t="s">
        <v>4440</v>
      </c>
      <c r="D1075" s="301" t="s">
        <v>4271</v>
      </c>
      <c r="E1075" s="301"/>
      <c r="F1075" s="299" t="s">
        <v>5695</v>
      </c>
      <c r="G1075" s="300" t="s">
        <v>5534</v>
      </c>
      <c r="H1075" s="299" t="s">
        <v>5535</v>
      </c>
      <c r="I1075" s="302">
        <v>560</v>
      </c>
      <c r="J1075" s="303" t="s">
        <v>5348</v>
      </c>
      <c r="K1075" s="326"/>
    </row>
    <row r="1076" spans="1:11" ht="20" x14ac:dyDescent="0.25">
      <c r="A1076" s="295" t="s">
        <v>5574</v>
      </c>
      <c r="B1076" s="300">
        <v>76240127</v>
      </c>
      <c r="C1076" s="300" t="s">
        <v>3514</v>
      </c>
      <c r="D1076" s="301" t="s">
        <v>4271</v>
      </c>
      <c r="E1076" s="301"/>
      <c r="F1076" s="299" t="s">
        <v>5696</v>
      </c>
      <c r="G1076" s="300" t="s">
        <v>2828</v>
      </c>
      <c r="H1076" s="299" t="s">
        <v>2829</v>
      </c>
      <c r="I1076" s="302">
        <v>2240</v>
      </c>
      <c r="J1076" s="303" t="s">
        <v>5348</v>
      </c>
      <c r="K1076" s="326"/>
    </row>
    <row r="1077" spans="1:11" ht="20" x14ac:dyDescent="0.25">
      <c r="A1077" s="295" t="s">
        <v>5574</v>
      </c>
      <c r="B1077" s="300">
        <v>76240128</v>
      </c>
      <c r="C1077" s="300" t="s">
        <v>3514</v>
      </c>
      <c r="D1077" s="301" t="s">
        <v>5048</v>
      </c>
      <c r="E1077" s="301"/>
      <c r="F1077" s="299" t="s">
        <v>5536</v>
      </c>
      <c r="G1077" s="300" t="s">
        <v>5537</v>
      </c>
      <c r="H1077" s="299" t="s">
        <v>5538</v>
      </c>
      <c r="I1077" s="302">
        <v>1120</v>
      </c>
      <c r="J1077" s="303" t="s">
        <v>5348</v>
      </c>
      <c r="K1077" s="326"/>
    </row>
    <row r="1078" spans="1:11" ht="20" x14ac:dyDescent="0.25">
      <c r="A1078" s="295" t="s">
        <v>5574</v>
      </c>
      <c r="B1078" s="300">
        <v>76240129</v>
      </c>
      <c r="C1078" s="300" t="s">
        <v>5539</v>
      </c>
      <c r="D1078" s="301" t="s">
        <v>4405</v>
      </c>
      <c r="E1078" s="301"/>
      <c r="F1078" s="299" t="s">
        <v>5697</v>
      </c>
      <c r="G1078" s="300" t="s">
        <v>2889</v>
      </c>
      <c r="H1078" s="299" t="s">
        <v>2890</v>
      </c>
      <c r="I1078" s="302">
        <v>2379.9</v>
      </c>
      <c r="J1078" s="303" t="s">
        <v>5348</v>
      </c>
      <c r="K1078" s="326"/>
    </row>
    <row r="1079" spans="1:11" ht="20" x14ac:dyDescent="0.25">
      <c r="A1079" s="295" t="s">
        <v>5574</v>
      </c>
      <c r="B1079" s="300">
        <v>76240130</v>
      </c>
      <c r="C1079" s="300" t="s">
        <v>5540</v>
      </c>
      <c r="D1079" s="301" t="s">
        <v>5063</v>
      </c>
      <c r="E1079" s="301"/>
      <c r="F1079" s="299" t="s">
        <v>5698</v>
      </c>
      <c r="G1079" s="300" t="s">
        <v>5541</v>
      </c>
      <c r="H1079" s="299" t="s">
        <v>5542</v>
      </c>
      <c r="I1079" s="302">
        <v>1053.2</v>
      </c>
      <c r="J1079" s="303" t="s">
        <v>5348</v>
      </c>
      <c r="K1079" s="326"/>
    </row>
    <row r="1080" spans="1:11" ht="30" x14ac:dyDescent="0.25">
      <c r="A1080" s="295" t="s">
        <v>5574</v>
      </c>
      <c r="B1080" s="300">
        <v>76240131</v>
      </c>
      <c r="C1080" s="300" t="s">
        <v>2664</v>
      </c>
      <c r="D1080" s="301" t="s">
        <v>5063</v>
      </c>
      <c r="E1080" s="301"/>
      <c r="F1080" s="299" t="s">
        <v>5699</v>
      </c>
      <c r="G1080" s="300" t="s">
        <v>5543</v>
      </c>
      <c r="H1080" s="299" t="s">
        <v>5544</v>
      </c>
      <c r="I1080" s="302">
        <v>4592</v>
      </c>
      <c r="J1080" s="303" t="s">
        <v>5348</v>
      </c>
      <c r="K1080" s="326"/>
    </row>
    <row r="1081" spans="1:11" ht="20" x14ac:dyDescent="0.25">
      <c r="A1081" s="295" t="s">
        <v>5574</v>
      </c>
      <c r="B1081" s="300">
        <v>76240132</v>
      </c>
      <c r="C1081" s="300" t="s">
        <v>5545</v>
      </c>
      <c r="D1081" s="301" t="s">
        <v>5063</v>
      </c>
      <c r="E1081" s="301"/>
      <c r="F1081" s="299" t="s">
        <v>5700</v>
      </c>
      <c r="G1081" s="300" t="s">
        <v>2712</v>
      </c>
      <c r="H1081" s="299" t="s">
        <v>2713</v>
      </c>
      <c r="I1081" s="302">
        <v>3136</v>
      </c>
      <c r="J1081" s="303" t="s">
        <v>5348</v>
      </c>
      <c r="K1081" s="326"/>
    </row>
    <row r="1082" spans="1:11" ht="30" x14ac:dyDescent="0.25">
      <c r="A1082" s="295" t="s">
        <v>5574</v>
      </c>
      <c r="B1082" s="300">
        <v>76240133</v>
      </c>
      <c r="C1082" s="300" t="s">
        <v>2631</v>
      </c>
      <c r="D1082" s="301" t="s">
        <v>5063</v>
      </c>
      <c r="E1082" s="301"/>
      <c r="F1082" s="299" t="s">
        <v>5701</v>
      </c>
      <c r="G1082" s="300" t="s">
        <v>5546</v>
      </c>
      <c r="H1082" s="299" t="s">
        <v>5547</v>
      </c>
      <c r="I1082" s="302">
        <v>7504</v>
      </c>
      <c r="J1082" s="303" t="s">
        <v>5348</v>
      </c>
      <c r="K1082" s="326"/>
    </row>
    <row r="1083" spans="1:11" ht="30" x14ac:dyDescent="0.25">
      <c r="A1083" s="295" t="s">
        <v>5574</v>
      </c>
      <c r="B1083" s="300">
        <v>76240134</v>
      </c>
      <c r="C1083" s="300" t="s">
        <v>5473</v>
      </c>
      <c r="D1083" s="301" t="s">
        <v>5063</v>
      </c>
      <c r="E1083" s="301"/>
      <c r="F1083" s="299" t="s">
        <v>5702</v>
      </c>
      <c r="G1083" s="300" t="s">
        <v>2650</v>
      </c>
      <c r="H1083" s="299" t="s">
        <v>2651</v>
      </c>
      <c r="I1083" s="302">
        <v>4032</v>
      </c>
      <c r="J1083" s="303" t="s">
        <v>5348</v>
      </c>
      <c r="K1083" s="326"/>
    </row>
    <row r="1084" spans="1:11" ht="30" x14ac:dyDescent="0.25">
      <c r="A1084" s="295" t="s">
        <v>5574</v>
      </c>
      <c r="B1084" s="300">
        <v>76240135</v>
      </c>
      <c r="C1084" s="300" t="s">
        <v>2664</v>
      </c>
      <c r="D1084" s="301" t="s">
        <v>5066</v>
      </c>
      <c r="E1084" s="301"/>
      <c r="F1084" s="299" t="s">
        <v>5703</v>
      </c>
      <c r="G1084" s="300" t="s">
        <v>5548</v>
      </c>
      <c r="H1084" s="299" t="s">
        <v>5549</v>
      </c>
      <c r="I1084" s="302">
        <v>1456</v>
      </c>
      <c r="J1084" s="303" t="s">
        <v>5348</v>
      </c>
      <c r="K1084" s="326"/>
    </row>
    <row r="1085" spans="1:11" ht="20" x14ac:dyDescent="0.25">
      <c r="A1085" s="295" t="s">
        <v>5574</v>
      </c>
      <c r="B1085" s="300">
        <v>76240136</v>
      </c>
      <c r="C1085" s="300" t="s">
        <v>2669</v>
      </c>
      <c r="D1085" s="301" t="s">
        <v>5066</v>
      </c>
      <c r="E1085" s="301"/>
      <c r="F1085" s="299" t="s">
        <v>5704</v>
      </c>
      <c r="G1085" s="300" t="s">
        <v>5550</v>
      </c>
      <c r="H1085" s="299" t="s">
        <v>5551</v>
      </c>
      <c r="I1085" s="302">
        <v>336</v>
      </c>
      <c r="J1085" s="303" t="s">
        <v>5348</v>
      </c>
      <c r="K1085" s="326"/>
    </row>
    <row r="1086" spans="1:11" ht="30" x14ac:dyDescent="0.25">
      <c r="A1086" s="295" t="s">
        <v>5574</v>
      </c>
      <c r="B1086" s="300">
        <v>76240137</v>
      </c>
      <c r="C1086" s="300" t="s">
        <v>4032</v>
      </c>
      <c r="D1086" s="301" t="s">
        <v>5092</v>
      </c>
      <c r="E1086" s="301"/>
      <c r="F1086" s="299" t="s">
        <v>5705</v>
      </c>
      <c r="G1086" s="300" t="s">
        <v>5552</v>
      </c>
      <c r="H1086" s="299" t="s">
        <v>5553</v>
      </c>
      <c r="I1086" s="302">
        <v>2352</v>
      </c>
      <c r="J1086" s="303" t="s">
        <v>5348</v>
      </c>
      <c r="K1086" s="326"/>
    </row>
    <row r="1087" spans="1:11" ht="30" x14ac:dyDescent="0.25">
      <c r="A1087" s="295" t="s">
        <v>5574</v>
      </c>
      <c r="B1087" s="300">
        <v>76240138</v>
      </c>
      <c r="C1087" s="300" t="s">
        <v>5554</v>
      </c>
      <c r="D1087" s="301" t="s">
        <v>5100</v>
      </c>
      <c r="E1087" s="301"/>
      <c r="F1087" s="299" t="s">
        <v>5706</v>
      </c>
      <c r="G1087" s="300" t="s">
        <v>5197</v>
      </c>
      <c r="H1087" s="299" t="s">
        <v>5198</v>
      </c>
      <c r="I1087" s="302">
        <v>1008</v>
      </c>
      <c r="J1087" s="303" t="s">
        <v>5348</v>
      </c>
      <c r="K1087" s="326"/>
    </row>
    <row r="1088" spans="1:11" ht="12.5" x14ac:dyDescent="0.25">
      <c r="A1088" s="14" t="s">
        <v>5577</v>
      </c>
      <c r="B1088" s="300" t="s">
        <v>5730</v>
      </c>
      <c r="C1088" s="305" t="s">
        <v>5735</v>
      </c>
      <c r="D1088" s="301">
        <v>45415</v>
      </c>
      <c r="E1088" s="16"/>
      <c r="F1088" s="14" t="s">
        <v>5731</v>
      </c>
      <c r="G1088" s="300" t="s">
        <v>3619</v>
      </c>
      <c r="H1088" s="14" t="s">
        <v>3620</v>
      </c>
      <c r="I1088" s="15">
        <v>60</v>
      </c>
      <c r="J1088" s="77">
        <v>10</v>
      </c>
      <c r="K1088" s="326"/>
    </row>
    <row r="1089" spans="1:11" ht="20" x14ac:dyDescent="0.25">
      <c r="A1089" s="14" t="s">
        <v>5577</v>
      </c>
      <c r="B1089" s="305" t="s">
        <v>5729</v>
      </c>
      <c r="C1089" s="305" t="s">
        <v>5734</v>
      </c>
      <c r="D1089" s="301">
        <v>45621</v>
      </c>
      <c r="E1089" s="16"/>
      <c r="F1089" s="14" t="s">
        <v>5732</v>
      </c>
      <c r="G1089" s="300" t="s">
        <v>3619</v>
      </c>
      <c r="H1089" s="14" t="s">
        <v>3620</v>
      </c>
      <c r="I1089" s="15">
        <v>100</v>
      </c>
      <c r="J1089" s="77">
        <v>10</v>
      </c>
      <c r="K1089" s="326"/>
    </row>
    <row r="1090" spans="1:11" ht="12.5" x14ac:dyDescent="0.25">
      <c r="A1090" s="14" t="s">
        <v>5577</v>
      </c>
      <c r="B1090" s="305" t="s">
        <v>5736</v>
      </c>
      <c r="C1090" s="305" t="s">
        <v>5097</v>
      </c>
      <c r="D1090" s="301">
        <v>45642</v>
      </c>
      <c r="E1090" s="16"/>
      <c r="F1090" s="14" t="s">
        <v>5733</v>
      </c>
      <c r="G1090" s="300" t="s">
        <v>3752</v>
      </c>
      <c r="H1090" s="14" t="s">
        <v>3753</v>
      </c>
      <c r="I1090" s="15">
        <v>500</v>
      </c>
      <c r="J1090" s="77">
        <v>10</v>
      </c>
      <c r="K1090" s="326"/>
    </row>
    <row r="1091" spans="1:11" ht="20" x14ac:dyDescent="0.25">
      <c r="A1091" s="295" t="s">
        <v>2514</v>
      </c>
      <c r="B1091" s="300" t="s">
        <v>4666</v>
      </c>
      <c r="C1091" s="300" t="s">
        <v>4666</v>
      </c>
      <c r="D1091" s="301" t="s">
        <v>4667</v>
      </c>
      <c r="E1091" s="301"/>
      <c r="F1091" s="299" t="s">
        <v>4668</v>
      </c>
      <c r="G1091" s="300" t="s">
        <v>4669</v>
      </c>
      <c r="H1091" s="299" t="s">
        <v>4670</v>
      </c>
      <c r="I1091" s="302">
        <v>1088.28</v>
      </c>
      <c r="J1091" s="303" t="s">
        <v>2897</v>
      </c>
      <c r="K1091" s="326"/>
    </row>
    <row r="1092" spans="1:11" ht="12.5" x14ac:dyDescent="0.25">
      <c r="A1092" s="295" t="s">
        <v>2514</v>
      </c>
      <c r="B1092" s="300" t="s">
        <v>4569</v>
      </c>
      <c r="C1092" s="300" t="s">
        <v>4569</v>
      </c>
      <c r="D1092" s="301" t="s">
        <v>4570</v>
      </c>
      <c r="E1092" s="301"/>
      <c r="F1092" s="299" t="s">
        <v>3584</v>
      </c>
      <c r="G1092" s="300" t="s">
        <v>2517</v>
      </c>
      <c r="H1092" s="299" t="s">
        <v>4239</v>
      </c>
      <c r="I1092" s="302">
        <v>100.8</v>
      </c>
      <c r="J1092" s="303" t="s">
        <v>528</v>
      </c>
      <c r="K1092" s="326"/>
    </row>
    <row r="1093" spans="1:11" ht="12.5" x14ac:dyDescent="0.25">
      <c r="A1093" s="295" t="s">
        <v>2514</v>
      </c>
      <c r="B1093" s="300" t="s">
        <v>3792</v>
      </c>
      <c r="C1093" s="300" t="s">
        <v>3792</v>
      </c>
      <c r="D1093" s="301" t="s">
        <v>2881</v>
      </c>
      <c r="E1093" s="301"/>
      <c r="F1093" s="299" t="s">
        <v>5555</v>
      </c>
      <c r="G1093" s="300" t="s">
        <v>3793</v>
      </c>
      <c r="H1093" s="299" t="s">
        <v>3794</v>
      </c>
      <c r="I1093" s="302">
        <v>212.67</v>
      </c>
      <c r="J1093" s="303" t="s">
        <v>528</v>
      </c>
      <c r="K1093" s="326"/>
    </row>
    <row r="1094" spans="1:11" ht="12.5" x14ac:dyDescent="0.25">
      <c r="A1094" s="295" t="s">
        <v>2514</v>
      </c>
      <c r="B1094" s="300" t="s">
        <v>3792</v>
      </c>
      <c r="C1094" s="300" t="s">
        <v>3792</v>
      </c>
      <c r="D1094" s="301" t="s">
        <v>2881</v>
      </c>
      <c r="E1094" s="301"/>
      <c r="F1094" s="299" t="s">
        <v>5555</v>
      </c>
      <c r="G1094" s="300" t="s">
        <v>3793</v>
      </c>
      <c r="H1094" s="299" t="s">
        <v>3794</v>
      </c>
      <c r="I1094" s="302">
        <v>425.32</v>
      </c>
      <c r="J1094" s="303">
        <v>3</v>
      </c>
      <c r="K1094" s="331"/>
    </row>
    <row r="1095" spans="1:11" ht="12.5" x14ac:dyDescent="0.25">
      <c r="A1095" s="295" t="s">
        <v>2514</v>
      </c>
      <c r="B1095" s="300" t="s">
        <v>3115</v>
      </c>
      <c r="C1095" s="300" t="s">
        <v>3115</v>
      </c>
      <c r="D1095" s="301" t="s">
        <v>3113</v>
      </c>
      <c r="E1095" s="301"/>
      <c r="F1095" s="299" t="s">
        <v>5556</v>
      </c>
      <c r="G1095" s="300" t="s">
        <v>2517</v>
      </c>
      <c r="H1095" s="299" t="s">
        <v>2817</v>
      </c>
      <c r="I1095" s="302">
        <v>600</v>
      </c>
      <c r="J1095" s="303" t="s">
        <v>2605</v>
      </c>
      <c r="K1095" s="326"/>
    </row>
    <row r="1096" spans="1:11" ht="12.5" x14ac:dyDescent="0.25">
      <c r="A1096" s="295" t="s">
        <v>2514</v>
      </c>
      <c r="B1096" s="300" t="s">
        <v>4727</v>
      </c>
      <c r="C1096" s="300" t="s">
        <v>4727</v>
      </c>
      <c r="D1096" s="301" t="s">
        <v>3113</v>
      </c>
      <c r="E1096" s="301"/>
      <c r="F1096" s="299" t="s">
        <v>4728</v>
      </c>
      <c r="G1096" s="300" t="s">
        <v>2838</v>
      </c>
      <c r="H1096" s="299" t="s">
        <v>2839</v>
      </c>
      <c r="I1096" s="302">
        <v>90.72</v>
      </c>
      <c r="J1096" s="303" t="s">
        <v>2897</v>
      </c>
      <c r="K1096" s="326"/>
    </row>
    <row r="1097" spans="1:11" ht="12.5" x14ac:dyDescent="0.25">
      <c r="A1097" s="295" t="s">
        <v>2514</v>
      </c>
      <c r="B1097" s="300" t="s">
        <v>4729</v>
      </c>
      <c r="C1097" s="300" t="s">
        <v>4729</v>
      </c>
      <c r="D1097" s="301" t="s">
        <v>3113</v>
      </c>
      <c r="E1097" s="301"/>
      <c r="F1097" s="299" t="s">
        <v>4730</v>
      </c>
      <c r="G1097" s="300" t="s">
        <v>2517</v>
      </c>
      <c r="H1097" s="299" t="s">
        <v>2995</v>
      </c>
      <c r="I1097" s="302">
        <v>247.98</v>
      </c>
      <c r="J1097" s="303" t="s">
        <v>2897</v>
      </c>
      <c r="K1097" s="326"/>
    </row>
    <row r="1098" spans="1:11" ht="12.5" x14ac:dyDescent="0.25">
      <c r="A1098" s="295" t="s">
        <v>2514</v>
      </c>
      <c r="B1098" s="300" t="s">
        <v>4731</v>
      </c>
      <c r="C1098" s="300" t="s">
        <v>4731</v>
      </c>
      <c r="D1098" s="301" t="s">
        <v>3113</v>
      </c>
      <c r="E1098" s="301"/>
      <c r="F1098" s="299" t="s">
        <v>4728</v>
      </c>
      <c r="G1098" s="300" t="s">
        <v>2517</v>
      </c>
      <c r="H1098" s="299" t="s">
        <v>2772</v>
      </c>
      <c r="I1098" s="302">
        <v>171.36</v>
      </c>
      <c r="J1098" s="303" t="s">
        <v>2897</v>
      </c>
      <c r="K1098" s="326"/>
    </row>
    <row r="1099" spans="1:11" ht="12.5" x14ac:dyDescent="0.25">
      <c r="A1099" s="295" t="s">
        <v>2514</v>
      </c>
      <c r="B1099" s="300" t="s">
        <v>4732</v>
      </c>
      <c r="C1099" s="300" t="s">
        <v>4732</v>
      </c>
      <c r="D1099" s="301" t="s">
        <v>3113</v>
      </c>
      <c r="E1099" s="301"/>
      <c r="F1099" s="299" t="s">
        <v>4728</v>
      </c>
      <c r="G1099" s="300" t="s">
        <v>2517</v>
      </c>
      <c r="H1099" s="299" t="s">
        <v>2565</v>
      </c>
      <c r="I1099" s="302">
        <v>112.92</v>
      </c>
      <c r="J1099" s="303" t="s">
        <v>2897</v>
      </c>
      <c r="K1099" s="326"/>
    </row>
    <row r="1100" spans="1:11" ht="12.5" x14ac:dyDescent="0.25">
      <c r="A1100" s="295" t="s">
        <v>2514</v>
      </c>
      <c r="B1100" s="300" t="s">
        <v>4733</v>
      </c>
      <c r="C1100" s="300" t="s">
        <v>4733</v>
      </c>
      <c r="D1100" s="301" t="s">
        <v>3113</v>
      </c>
      <c r="E1100" s="301"/>
      <c r="F1100" s="299" t="s">
        <v>4728</v>
      </c>
      <c r="G1100" s="300" t="s">
        <v>2517</v>
      </c>
      <c r="H1100" s="299" t="s">
        <v>4104</v>
      </c>
      <c r="I1100" s="302">
        <v>22.18</v>
      </c>
      <c r="J1100" s="303" t="s">
        <v>2897</v>
      </c>
      <c r="K1100" s="326"/>
    </row>
    <row r="1101" spans="1:11" ht="20" x14ac:dyDescent="0.25">
      <c r="A1101" s="295" t="s">
        <v>2514</v>
      </c>
      <c r="B1101" s="300" t="s">
        <v>3700</v>
      </c>
      <c r="C1101" s="300" t="s">
        <v>3700</v>
      </c>
      <c r="D1101" s="301" t="s">
        <v>3698</v>
      </c>
      <c r="E1101" s="301"/>
      <c r="F1101" s="299" t="s">
        <v>5823</v>
      </c>
      <c r="G1101" s="300" t="s">
        <v>3701</v>
      </c>
      <c r="H1101" s="299" t="s">
        <v>3702</v>
      </c>
      <c r="I1101" s="302">
        <v>5750</v>
      </c>
      <c r="J1101" s="303" t="s">
        <v>528</v>
      </c>
      <c r="K1101" s="326"/>
    </row>
    <row r="1102" spans="1:11" ht="20" x14ac:dyDescent="0.25">
      <c r="A1102" s="295" t="s">
        <v>2514</v>
      </c>
      <c r="B1102" s="300" t="s">
        <v>3700</v>
      </c>
      <c r="C1102" s="300" t="s">
        <v>3700</v>
      </c>
      <c r="D1102" s="301" t="s">
        <v>3698</v>
      </c>
      <c r="E1102" s="301"/>
      <c r="F1102" s="299" t="s">
        <v>5823</v>
      </c>
      <c r="G1102" s="300" t="s">
        <v>3701</v>
      </c>
      <c r="H1102" s="299" t="s">
        <v>3702</v>
      </c>
      <c r="I1102" s="302">
        <v>1190</v>
      </c>
      <c r="J1102" s="303">
        <v>3</v>
      </c>
      <c r="K1102" s="331"/>
    </row>
    <row r="1103" spans="1:11" ht="20" x14ac:dyDescent="0.25">
      <c r="A1103" s="295" t="s">
        <v>2514</v>
      </c>
      <c r="B1103" s="300" t="s">
        <v>3703</v>
      </c>
      <c r="C1103" s="300" t="s">
        <v>3703</v>
      </c>
      <c r="D1103" s="301" t="s">
        <v>3698</v>
      </c>
      <c r="E1103" s="301"/>
      <c r="F1103" s="299" t="s">
        <v>3704</v>
      </c>
      <c r="G1103" s="300" t="s">
        <v>3701</v>
      </c>
      <c r="H1103" s="299" t="s">
        <v>3702</v>
      </c>
      <c r="I1103" s="302">
        <v>120</v>
      </c>
      <c r="J1103" s="303" t="s">
        <v>528</v>
      </c>
      <c r="K1103" s="326"/>
    </row>
    <row r="1104" spans="1:11" ht="20" x14ac:dyDescent="0.25">
      <c r="A1104" s="295" t="s">
        <v>2514</v>
      </c>
      <c r="B1104" s="300" t="s">
        <v>3703</v>
      </c>
      <c r="C1104" s="300" t="s">
        <v>3703</v>
      </c>
      <c r="D1104" s="301" t="s">
        <v>3698</v>
      </c>
      <c r="E1104" s="301"/>
      <c r="F1104" s="299" t="s">
        <v>3704</v>
      </c>
      <c r="G1104" s="300" t="s">
        <v>3701</v>
      </c>
      <c r="H1104" s="299" t="s">
        <v>3702</v>
      </c>
      <c r="I1104" s="302">
        <v>30</v>
      </c>
      <c r="J1104" s="303">
        <v>3</v>
      </c>
      <c r="K1104" s="331"/>
    </row>
    <row r="1105" spans="1:11" ht="12.5" x14ac:dyDescent="0.25">
      <c r="A1105" s="295" t="s">
        <v>2514</v>
      </c>
      <c r="B1105" s="300" t="s">
        <v>3985</v>
      </c>
      <c r="C1105" s="300" t="s">
        <v>3985</v>
      </c>
      <c r="D1105" s="301" t="s">
        <v>2591</v>
      </c>
      <c r="E1105" s="301"/>
      <c r="F1105" s="299" t="s">
        <v>3986</v>
      </c>
      <c r="G1105" s="300" t="s">
        <v>3987</v>
      </c>
      <c r="H1105" s="299" t="s">
        <v>3988</v>
      </c>
      <c r="I1105" s="302">
        <v>1100.8499999999999</v>
      </c>
      <c r="J1105" s="303" t="s">
        <v>528</v>
      </c>
      <c r="K1105" s="326"/>
    </row>
    <row r="1106" spans="1:11" ht="12.5" x14ac:dyDescent="0.25">
      <c r="A1106" s="295" t="s">
        <v>2514</v>
      </c>
      <c r="B1106" s="300" t="s">
        <v>3989</v>
      </c>
      <c r="C1106" s="300" t="s">
        <v>3989</v>
      </c>
      <c r="D1106" s="301" t="s">
        <v>2591</v>
      </c>
      <c r="E1106" s="301"/>
      <c r="F1106" s="299" t="s">
        <v>3990</v>
      </c>
      <c r="G1106" s="300" t="s">
        <v>2517</v>
      </c>
      <c r="H1106" s="299" t="s">
        <v>3991</v>
      </c>
      <c r="I1106" s="302">
        <v>218.25</v>
      </c>
      <c r="J1106" s="303" t="s">
        <v>528</v>
      </c>
      <c r="K1106" s="326"/>
    </row>
    <row r="1107" spans="1:11" ht="12.5" x14ac:dyDescent="0.25">
      <c r="A1107" s="295" t="s">
        <v>2514</v>
      </c>
      <c r="B1107" s="300" t="s">
        <v>3071</v>
      </c>
      <c r="C1107" s="300" t="s">
        <v>3071</v>
      </c>
      <c r="D1107" s="301" t="s">
        <v>2591</v>
      </c>
      <c r="E1107" s="301"/>
      <c r="F1107" s="299" t="s">
        <v>2837</v>
      </c>
      <c r="G1107" s="300" t="s">
        <v>2838</v>
      </c>
      <c r="H1107" s="299" t="s">
        <v>2839</v>
      </c>
      <c r="I1107" s="302">
        <v>97</v>
      </c>
      <c r="J1107" s="303" t="s">
        <v>2605</v>
      </c>
      <c r="K1107" s="326"/>
    </row>
    <row r="1108" spans="1:11" ht="12.5" x14ac:dyDescent="0.25">
      <c r="A1108" s="295" t="s">
        <v>2514</v>
      </c>
      <c r="B1108" s="300" t="s">
        <v>3071</v>
      </c>
      <c r="C1108" s="300" t="s">
        <v>3071</v>
      </c>
      <c r="D1108" s="301" t="s">
        <v>2591</v>
      </c>
      <c r="E1108" s="301"/>
      <c r="F1108" s="299" t="s">
        <v>2837</v>
      </c>
      <c r="G1108" s="300" t="s">
        <v>2838</v>
      </c>
      <c r="H1108" s="299" t="s">
        <v>2839</v>
      </c>
      <c r="I1108" s="302">
        <v>60</v>
      </c>
      <c r="J1108" s="303" t="s">
        <v>2897</v>
      </c>
      <c r="K1108" s="326"/>
    </row>
    <row r="1109" spans="1:11" ht="12.5" x14ac:dyDescent="0.25">
      <c r="A1109" s="295" t="s">
        <v>2514</v>
      </c>
      <c r="B1109" s="300" t="s">
        <v>3992</v>
      </c>
      <c r="C1109" s="300" t="s">
        <v>3992</v>
      </c>
      <c r="D1109" s="301" t="s">
        <v>2591</v>
      </c>
      <c r="E1109" s="301"/>
      <c r="F1109" s="299" t="s">
        <v>3993</v>
      </c>
      <c r="G1109" s="300" t="s">
        <v>3888</v>
      </c>
      <c r="H1109" s="299" t="s">
        <v>3889</v>
      </c>
      <c r="I1109" s="302">
        <v>609.28</v>
      </c>
      <c r="J1109" s="303" t="s">
        <v>528</v>
      </c>
      <c r="K1109" s="326"/>
    </row>
    <row r="1110" spans="1:11" ht="20" x14ac:dyDescent="0.25">
      <c r="A1110" s="14" t="s">
        <v>5581</v>
      </c>
      <c r="B1110" s="300" t="s">
        <v>5737</v>
      </c>
      <c r="C1110" s="300" t="s">
        <v>5737</v>
      </c>
      <c r="D1110" s="301">
        <v>45348</v>
      </c>
      <c r="E1110" s="16"/>
      <c r="F1110" s="14" t="s">
        <v>5742</v>
      </c>
      <c r="G1110" s="295" t="s">
        <v>3610</v>
      </c>
      <c r="H1110" s="295" t="s">
        <v>3611</v>
      </c>
      <c r="I1110" s="15">
        <v>40</v>
      </c>
      <c r="J1110" s="77">
        <v>10</v>
      </c>
      <c r="K1110" s="326"/>
    </row>
    <row r="1111" spans="1:11" ht="20" x14ac:dyDescent="0.25">
      <c r="A1111" s="14" t="s">
        <v>5581</v>
      </c>
      <c r="B1111" s="300" t="s">
        <v>5738</v>
      </c>
      <c r="C1111" s="300" t="s">
        <v>5738</v>
      </c>
      <c r="D1111" s="301">
        <v>45348</v>
      </c>
      <c r="E1111" s="16"/>
      <c r="F1111" s="14" t="s">
        <v>5743</v>
      </c>
      <c r="G1111" s="295" t="s">
        <v>2517</v>
      </c>
      <c r="H1111" s="295" t="s">
        <v>3611</v>
      </c>
      <c r="I1111" s="15">
        <v>247</v>
      </c>
      <c r="J1111" s="77">
        <v>10</v>
      </c>
      <c r="K1111" s="326"/>
    </row>
    <row r="1112" spans="1:11" ht="20" x14ac:dyDescent="0.25">
      <c r="A1112" s="14" t="s">
        <v>5581</v>
      </c>
      <c r="B1112" s="300" t="s">
        <v>5739</v>
      </c>
      <c r="C1112" s="300" t="s">
        <v>5739</v>
      </c>
      <c r="D1112" s="301">
        <v>45348</v>
      </c>
      <c r="E1112" s="16"/>
      <c r="F1112" s="14" t="s">
        <v>5744</v>
      </c>
      <c r="G1112" s="295" t="s">
        <v>2517</v>
      </c>
      <c r="H1112" s="295" t="s">
        <v>3611</v>
      </c>
      <c r="I1112" s="15">
        <v>285.60000000000002</v>
      </c>
      <c r="J1112" s="77">
        <v>10</v>
      </c>
      <c r="K1112" s="326"/>
    </row>
    <row r="1113" spans="1:11" ht="20" x14ac:dyDescent="0.25">
      <c r="A1113" s="295" t="s">
        <v>2514</v>
      </c>
      <c r="B1113" s="300" t="s">
        <v>4760</v>
      </c>
      <c r="C1113" s="300" t="s">
        <v>4760</v>
      </c>
      <c r="D1113" s="301" t="s">
        <v>4258</v>
      </c>
      <c r="E1113" s="301"/>
      <c r="F1113" s="299" t="s">
        <v>4761</v>
      </c>
      <c r="G1113" s="300" t="s">
        <v>4669</v>
      </c>
      <c r="H1113" s="299" t="s">
        <v>4670</v>
      </c>
      <c r="I1113" s="302">
        <v>373.15</v>
      </c>
      <c r="J1113" s="303" t="s">
        <v>2897</v>
      </c>
      <c r="K1113" s="326"/>
    </row>
    <row r="1114" spans="1:11" ht="12.5" x14ac:dyDescent="0.25">
      <c r="A1114" s="295" t="s">
        <v>2514</v>
      </c>
      <c r="B1114" s="300" t="s">
        <v>3174</v>
      </c>
      <c r="C1114" s="300" t="s">
        <v>3174</v>
      </c>
      <c r="D1114" s="301" t="s">
        <v>3172</v>
      </c>
      <c r="E1114" s="301"/>
      <c r="F1114" s="299" t="s">
        <v>3024</v>
      </c>
      <c r="G1114" s="300" t="s">
        <v>2673</v>
      </c>
      <c r="H1114" s="299" t="s">
        <v>2674</v>
      </c>
      <c r="I1114" s="302">
        <v>73.08</v>
      </c>
      <c r="J1114" s="303" t="s">
        <v>2605</v>
      </c>
      <c r="K1114" s="326"/>
    </row>
    <row r="1115" spans="1:11" ht="12.5" x14ac:dyDescent="0.25">
      <c r="A1115" s="295" t="s">
        <v>2514</v>
      </c>
      <c r="B1115" s="300" t="s">
        <v>4163</v>
      </c>
      <c r="C1115" s="300" t="s">
        <v>4163</v>
      </c>
      <c r="D1115" s="301" t="s">
        <v>3172</v>
      </c>
      <c r="E1115" s="301"/>
      <c r="F1115" s="299" t="s">
        <v>4164</v>
      </c>
      <c r="G1115" s="300" t="s">
        <v>2673</v>
      </c>
      <c r="H1115" s="299" t="s">
        <v>2674</v>
      </c>
      <c r="I1115" s="302">
        <v>114.61</v>
      </c>
      <c r="J1115" s="303" t="s">
        <v>528</v>
      </c>
      <c r="K1115" s="326"/>
    </row>
    <row r="1116" spans="1:11" ht="12.5" x14ac:dyDescent="0.25">
      <c r="A1116" s="295" t="s">
        <v>2514</v>
      </c>
      <c r="B1116" s="300" t="s">
        <v>3840</v>
      </c>
      <c r="C1116" s="300" t="s">
        <v>3840</v>
      </c>
      <c r="D1116" s="301" t="s">
        <v>2963</v>
      </c>
      <c r="E1116" s="301"/>
      <c r="F1116" s="299" t="s">
        <v>3841</v>
      </c>
      <c r="G1116" s="300" t="s">
        <v>2517</v>
      </c>
      <c r="H1116" s="299" t="s">
        <v>3842</v>
      </c>
      <c r="I1116" s="302">
        <v>40.99</v>
      </c>
      <c r="J1116" s="303" t="s">
        <v>528</v>
      </c>
      <c r="K1116" s="326"/>
    </row>
    <row r="1117" spans="1:11" ht="12.5" x14ac:dyDescent="0.25">
      <c r="A1117" s="295" t="s">
        <v>2514</v>
      </c>
      <c r="B1117" s="300" t="s">
        <v>4241</v>
      </c>
      <c r="C1117" s="300" t="s">
        <v>4241</v>
      </c>
      <c r="D1117" s="301" t="s">
        <v>4242</v>
      </c>
      <c r="E1117" s="301"/>
      <c r="F1117" s="299" t="s">
        <v>3990</v>
      </c>
      <c r="G1117" s="300" t="s">
        <v>2517</v>
      </c>
      <c r="H1117" s="299" t="s">
        <v>3842</v>
      </c>
      <c r="I1117" s="302">
        <v>151.19999999999999</v>
      </c>
      <c r="J1117" s="303" t="s">
        <v>528</v>
      </c>
      <c r="K1117" s="326"/>
    </row>
    <row r="1118" spans="1:11" ht="20" x14ac:dyDescent="0.25">
      <c r="A1118" s="295" t="s">
        <v>2514</v>
      </c>
      <c r="B1118" s="300" t="s">
        <v>4257</v>
      </c>
      <c r="C1118" s="300" t="s">
        <v>4257</v>
      </c>
      <c r="D1118" s="301" t="s">
        <v>4258</v>
      </c>
      <c r="E1118" s="301"/>
      <c r="F1118" s="299" t="s">
        <v>5557</v>
      </c>
      <c r="G1118" s="300" t="s">
        <v>4259</v>
      </c>
      <c r="H1118" s="299" t="s">
        <v>4260</v>
      </c>
      <c r="I1118" s="302">
        <v>1412.9</v>
      </c>
      <c r="J1118" s="303" t="s">
        <v>528</v>
      </c>
      <c r="K1118" s="326"/>
    </row>
    <row r="1119" spans="1:11" ht="20" x14ac:dyDescent="0.25">
      <c r="A1119" s="295" t="s">
        <v>2514</v>
      </c>
      <c r="B1119" s="300" t="s">
        <v>4257</v>
      </c>
      <c r="C1119" s="300" t="s">
        <v>4257</v>
      </c>
      <c r="D1119" s="301" t="s">
        <v>4258</v>
      </c>
      <c r="E1119" s="301"/>
      <c r="F1119" s="299" t="s">
        <v>5557</v>
      </c>
      <c r="G1119" s="300" t="s">
        <v>4259</v>
      </c>
      <c r="H1119" s="299" t="s">
        <v>4260</v>
      </c>
      <c r="I1119" s="302">
        <v>1412.9</v>
      </c>
      <c r="J1119" s="303" t="s">
        <v>2897</v>
      </c>
      <c r="K1119" s="326"/>
    </row>
    <row r="1120" spans="1:11" ht="12.5" x14ac:dyDescent="0.25">
      <c r="A1120" s="295" t="s">
        <v>2514</v>
      </c>
      <c r="B1120" s="300" t="s">
        <v>3107</v>
      </c>
      <c r="C1120" s="300" t="s">
        <v>3107</v>
      </c>
      <c r="D1120" s="301" t="s">
        <v>3105</v>
      </c>
      <c r="E1120" s="301"/>
      <c r="F1120" s="299" t="s">
        <v>5558</v>
      </c>
      <c r="G1120" s="300" t="s">
        <v>2517</v>
      </c>
      <c r="H1120" s="299" t="s">
        <v>2817</v>
      </c>
      <c r="I1120" s="302">
        <v>600</v>
      </c>
      <c r="J1120" s="303" t="s">
        <v>2605</v>
      </c>
      <c r="K1120" s="326"/>
    </row>
    <row r="1121" spans="1:11" ht="12.5" x14ac:dyDescent="0.25">
      <c r="A1121" s="295" t="s">
        <v>2514</v>
      </c>
      <c r="B1121" s="300" t="s">
        <v>4131</v>
      </c>
      <c r="C1121" s="300" t="s">
        <v>4131</v>
      </c>
      <c r="D1121" s="301" t="s">
        <v>4132</v>
      </c>
      <c r="E1121" s="301"/>
      <c r="F1121" s="299" t="s">
        <v>4133</v>
      </c>
      <c r="G1121" s="300" t="s">
        <v>2517</v>
      </c>
      <c r="H1121" s="299" t="s">
        <v>3482</v>
      </c>
      <c r="I1121" s="302">
        <v>152.09</v>
      </c>
      <c r="J1121" s="303" t="s">
        <v>528</v>
      </c>
      <c r="K1121" s="326"/>
    </row>
    <row r="1122" spans="1:11" ht="12.5" x14ac:dyDescent="0.25">
      <c r="A1122" s="295" t="s">
        <v>2514</v>
      </c>
      <c r="B1122" s="300" t="s">
        <v>4518</v>
      </c>
      <c r="C1122" s="300" t="s">
        <v>4518</v>
      </c>
      <c r="D1122" s="301" t="s">
        <v>4519</v>
      </c>
      <c r="E1122" s="301"/>
      <c r="F1122" s="299" t="s">
        <v>4106</v>
      </c>
      <c r="G1122" s="300" t="s">
        <v>2517</v>
      </c>
      <c r="H1122" s="299" t="s">
        <v>4104</v>
      </c>
      <c r="I1122" s="302">
        <v>360</v>
      </c>
      <c r="J1122" s="303" t="s">
        <v>528</v>
      </c>
      <c r="K1122" s="326"/>
    </row>
    <row r="1123" spans="1:11" ht="20" x14ac:dyDescent="0.25">
      <c r="A1123" s="295" t="s">
        <v>2514</v>
      </c>
      <c r="B1123" s="300" t="s">
        <v>3488</v>
      </c>
      <c r="C1123" s="300" t="s">
        <v>3488</v>
      </c>
      <c r="D1123" s="301" t="s">
        <v>2559</v>
      </c>
      <c r="E1123" s="301"/>
      <c r="F1123" s="299" t="s">
        <v>3489</v>
      </c>
      <c r="G1123" s="300" t="s">
        <v>2517</v>
      </c>
      <c r="H1123" s="299" t="s">
        <v>3490</v>
      </c>
      <c r="I1123" s="302">
        <v>6760</v>
      </c>
      <c r="J1123" s="303" t="s">
        <v>528</v>
      </c>
      <c r="K1123" s="326"/>
    </row>
    <row r="1124" spans="1:11" ht="20" x14ac:dyDescent="0.25">
      <c r="A1124" s="295" t="s">
        <v>2514</v>
      </c>
      <c r="B1124" s="300" t="s">
        <v>3488</v>
      </c>
      <c r="C1124" s="300" t="s">
        <v>3488</v>
      </c>
      <c r="D1124" s="301" t="s">
        <v>2559</v>
      </c>
      <c r="E1124" s="301"/>
      <c r="F1124" s="299" t="s">
        <v>3489</v>
      </c>
      <c r="G1124" s="300" t="s">
        <v>2517</v>
      </c>
      <c r="H1124" s="299" t="s">
        <v>3490</v>
      </c>
      <c r="I1124" s="302">
        <v>920</v>
      </c>
      <c r="J1124" s="303">
        <v>3</v>
      </c>
      <c r="K1124" s="331"/>
    </row>
    <row r="1125" spans="1:11" ht="12.5" x14ac:dyDescent="0.25">
      <c r="A1125" s="295" t="s">
        <v>2514</v>
      </c>
      <c r="B1125" s="300" t="s">
        <v>4412</v>
      </c>
      <c r="C1125" s="300" t="s">
        <v>4412</v>
      </c>
      <c r="D1125" s="301" t="s">
        <v>3291</v>
      </c>
      <c r="E1125" s="301"/>
      <c r="F1125" s="299" t="s">
        <v>4413</v>
      </c>
      <c r="G1125" s="300" t="s">
        <v>3888</v>
      </c>
      <c r="H1125" s="299" t="s">
        <v>3889</v>
      </c>
      <c r="I1125" s="302">
        <v>807.74</v>
      </c>
      <c r="J1125" s="303" t="s">
        <v>528</v>
      </c>
      <c r="K1125" s="326"/>
    </row>
    <row r="1126" spans="1:11" ht="12.5" x14ac:dyDescent="0.25">
      <c r="A1126" s="295" t="s">
        <v>2514</v>
      </c>
      <c r="B1126" s="300" t="s">
        <v>4414</v>
      </c>
      <c r="C1126" s="300" t="s">
        <v>4414</v>
      </c>
      <c r="D1126" s="301" t="s">
        <v>3291</v>
      </c>
      <c r="E1126" s="301"/>
      <c r="F1126" s="299" t="s">
        <v>3809</v>
      </c>
      <c r="G1126" s="300" t="s">
        <v>2517</v>
      </c>
      <c r="H1126" s="299" t="s">
        <v>2565</v>
      </c>
      <c r="I1126" s="302">
        <v>395.22</v>
      </c>
      <c r="J1126" s="303" t="s">
        <v>528</v>
      </c>
      <c r="K1126" s="326"/>
    </row>
    <row r="1127" spans="1:11" ht="12.5" x14ac:dyDescent="0.25">
      <c r="A1127" s="295" t="s">
        <v>2514</v>
      </c>
      <c r="B1127" s="300" t="s">
        <v>4415</v>
      </c>
      <c r="C1127" s="300" t="s">
        <v>4415</v>
      </c>
      <c r="D1127" s="301" t="s">
        <v>3291</v>
      </c>
      <c r="E1127" s="301"/>
      <c r="F1127" s="299" t="s">
        <v>4416</v>
      </c>
      <c r="G1127" s="300" t="s">
        <v>2517</v>
      </c>
      <c r="H1127" s="299" t="s">
        <v>2565</v>
      </c>
      <c r="I1127" s="302">
        <v>338.76</v>
      </c>
      <c r="J1127" s="303" t="s">
        <v>528</v>
      </c>
      <c r="K1127" s="326"/>
    </row>
    <row r="1128" spans="1:11" ht="12.5" x14ac:dyDescent="0.25">
      <c r="A1128" s="295" t="s">
        <v>2514</v>
      </c>
      <c r="B1128" s="300" t="s">
        <v>2901</v>
      </c>
      <c r="C1128" s="300" t="s">
        <v>2901</v>
      </c>
      <c r="D1128" s="301" t="s">
        <v>2895</v>
      </c>
      <c r="E1128" s="301"/>
      <c r="F1128" s="299" t="s">
        <v>2902</v>
      </c>
      <c r="G1128" s="300" t="s">
        <v>2517</v>
      </c>
      <c r="H1128" s="299" t="s">
        <v>2820</v>
      </c>
      <c r="I1128" s="302">
        <v>78.62</v>
      </c>
      <c r="J1128" s="303" t="s">
        <v>2605</v>
      </c>
      <c r="K1128" s="326"/>
    </row>
    <row r="1129" spans="1:11" ht="12.5" x14ac:dyDescent="0.25">
      <c r="A1129" s="295" t="s">
        <v>2514</v>
      </c>
      <c r="B1129" s="300" t="s">
        <v>2815</v>
      </c>
      <c r="C1129" s="300" t="s">
        <v>2815</v>
      </c>
      <c r="D1129" s="301" t="s">
        <v>2813</v>
      </c>
      <c r="E1129" s="301"/>
      <c r="F1129" s="299" t="s">
        <v>2816</v>
      </c>
      <c r="G1129" s="300" t="s">
        <v>2517</v>
      </c>
      <c r="H1129" s="299" t="s">
        <v>2817</v>
      </c>
      <c r="I1129" s="302">
        <v>600</v>
      </c>
      <c r="J1129" s="303" t="s">
        <v>2605</v>
      </c>
      <c r="K1129" s="326"/>
    </row>
    <row r="1130" spans="1:11" ht="12.5" x14ac:dyDescent="0.25">
      <c r="A1130" s="295" t="s">
        <v>2514</v>
      </c>
      <c r="B1130" s="300" t="s">
        <v>3930</v>
      </c>
      <c r="C1130" s="300" t="s">
        <v>3930</v>
      </c>
      <c r="D1130" s="301" t="s">
        <v>3025</v>
      </c>
      <c r="E1130" s="301"/>
      <c r="F1130" s="299" t="s">
        <v>5559</v>
      </c>
      <c r="G1130" s="300" t="s">
        <v>2517</v>
      </c>
      <c r="H1130" s="299" t="s">
        <v>3771</v>
      </c>
      <c r="I1130" s="302">
        <v>3292.51</v>
      </c>
      <c r="J1130" s="303" t="s">
        <v>528</v>
      </c>
      <c r="K1130" s="326"/>
    </row>
    <row r="1131" spans="1:11" ht="20" x14ac:dyDescent="0.25">
      <c r="A1131" s="295" t="s">
        <v>5581</v>
      </c>
      <c r="B1131" s="304" t="s">
        <v>3930</v>
      </c>
      <c r="C1131" s="304" t="s">
        <v>3930</v>
      </c>
      <c r="D1131" s="301" t="s">
        <v>3025</v>
      </c>
      <c r="E1131" s="307"/>
      <c r="F1131" s="295" t="s">
        <v>5584</v>
      </c>
      <c r="G1131" s="295" t="s">
        <v>2517</v>
      </c>
      <c r="H1131" s="295" t="s">
        <v>3771</v>
      </c>
      <c r="I1131" s="297">
        <v>540</v>
      </c>
      <c r="J1131" s="298">
        <v>10</v>
      </c>
      <c r="K1131" s="326"/>
    </row>
    <row r="1132" spans="1:11" ht="20" x14ac:dyDescent="0.25">
      <c r="A1132" s="295" t="s">
        <v>5580</v>
      </c>
      <c r="B1132" s="304" t="s">
        <v>3930</v>
      </c>
      <c r="C1132" s="304" t="s">
        <v>3930</v>
      </c>
      <c r="D1132" s="301" t="s">
        <v>3025</v>
      </c>
      <c r="E1132" s="307"/>
      <c r="F1132" s="295" t="s">
        <v>5585</v>
      </c>
      <c r="G1132" s="295" t="s">
        <v>2517</v>
      </c>
      <c r="H1132" s="295" t="s">
        <v>3771</v>
      </c>
      <c r="I1132" s="297">
        <v>1264.6500000000001</v>
      </c>
      <c r="J1132" s="298">
        <v>10</v>
      </c>
      <c r="K1132" s="326"/>
    </row>
    <row r="1133" spans="1:11" ht="20" x14ac:dyDescent="0.25">
      <c r="A1133" s="295" t="s">
        <v>5578</v>
      </c>
      <c r="B1133" s="304" t="s">
        <v>3930</v>
      </c>
      <c r="C1133" s="304" t="s">
        <v>3930</v>
      </c>
      <c r="D1133" s="301" t="s">
        <v>3025</v>
      </c>
      <c r="E1133" s="307"/>
      <c r="F1133" s="295" t="s">
        <v>5586</v>
      </c>
      <c r="G1133" s="295" t="s">
        <v>2517</v>
      </c>
      <c r="H1133" s="295" t="s">
        <v>3771</v>
      </c>
      <c r="I1133" s="297">
        <v>1020</v>
      </c>
      <c r="J1133" s="298">
        <v>10</v>
      </c>
      <c r="K1133" s="326"/>
    </row>
    <row r="1134" spans="1:11" ht="20" x14ac:dyDescent="0.25">
      <c r="A1134" s="295" t="s">
        <v>5577</v>
      </c>
      <c r="B1134" s="304" t="s">
        <v>3930</v>
      </c>
      <c r="C1134" s="304" t="s">
        <v>3930</v>
      </c>
      <c r="D1134" s="301" t="s">
        <v>3025</v>
      </c>
      <c r="E1134" s="307"/>
      <c r="F1134" s="295" t="s">
        <v>5587</v>
      </c>
      <c r="G1134" s="295" t="s">
        <v>2517</v>
      </c>
      <c r="H1134" s="295" t="s">
        <v>3771</v>
      </c>
      <c r="I1134" s="297">
        <v>697.49</v>
      </c>
      <c r="J1134" s="298">
        <v>10</v>
      </c>
      <c r="K1134" s="326"/>
    </row>
    <row r="1135" spans="1:11" ht="12.5" x14ac:dyDescent="0.25">
      <c r="A1135" s="295" t="s">
        <v>2514</v>
      </c>
      <c r="B1135" s="300" t="s">
        <v>3930</v>
      </c>
      <c r="C1135" s="300" t="s">
        <v>3930</v>
      </c>
      <c r="D1135" s="301" t="s">
        <v>3025</v>
      </c>
      <c r="E1135" s="301"/>
      <c r="F1135" s="299" t="s">
        <v>5559</v>
      </c>
      <c r="G1135" s="300" t="s">
        <v>2517</v>
      </c>
      <c r="H1135" s="299" t="s">
        <v>3771</v>
      </c>
      <c r="I1135" s="302">
        <v>550</v>
      </c>
      <c r="J1135" s="303">
        <v>3</v>
      </c>
      <c r="K1135" s="331"/>
    </row>
    <row r="1136" spans="1:11" ht="20" x14ac:dyDescent="0.25">
      <c r="A1136" s="295" t="s">
        <v>2514</v>
      </c>
      <c r="B1136" s="300" t="s">
        <v>3931</v>
      </c>
      <c r="C1136" s="300" t="s">
        <v>3931</v>
      </c>
      <c r="D1136" s="301" t="s">
        <v>3025</v>
      </c>
      <c r="E1136" s="301"/>
      <c r="F1136" s="299" t="s">
        <v>3932</v>
      </c>
      <c r="G1136" s="300" t="s">
        <v>3793</v>
      </c>
      <c r="H1136" s="299" t="s">
        <v>3794</v>
      </c>
      <c r="I1136" s="302">
        <v>1133.02</v>
      </c>
      <c r="J1136" s="303" t="s">
        <v>528</v>
      </c>
      <c r="K1136" s="326"/>
    </row>
    <row r="1137" spans="1:11" ht="12.5" x14ac:dyDescent="0.25">
      <c r="A1137" s="295" t="s">
        <v>2514</v>
      </c>
      <c r="B1137" s="300" t="s">
        <v>2818</v>
      </c>
      <c r="C1137" s="300" t="s">
        <v>2818</v>
      </c>
      <c r="D1137" s="301" t="s">
        <v>2813</v>
      </c>
      <c r="E1137" s="301"/>
      <c r="F1137" s="299" t="s">
        <v>2819</v>
      </c>
      <c r="G1137" s="300" t="s">
        <v>2517</v>
      </c>
      <c r="H1137" s="299" t="s">
        <v>2820</v>
      </c>
      <c r="I1137" s="302">
        <v>78.62</v>
      </c>
      <c r="J1137" s="303" t="s">
        <v>2605</v>
      </c>
      <c r="K1137" s="326"/>
    </row>
    <row r="1138" spans="1:11" ht="12.5" x14ac:dyDescent="0.25">
      <c r="A1138" s="295" t="s">
        <v>2514</v>
      </c>
      <c r="B1138" s="300" t="s">
        <v>3029</v>
      </c>
      <c r="C1138" s="300" t="s">
        <v>3029</v>
      </c>
      <c r="D1138" s="301" t="s">
        <v>3025</v>
      </c>
      <c r="E1138" s="301"/>
      <c r="F1138" s="299" t="s">
        <v>3030</v>
      </c>
      <c r="G1138" s="300" t="s">
        <v>3031</v>
      </c>
      <c r="H1138" s="299" t="s">
        <v>3032</v>
      </c>
      <c r="I1138" s="302">
        <v>330</v>
      </c>
      <c r="J1138" s="303" t="s">
        <v>2605</v>
      </c>
      <c r="K1138" s="326"/>
    </row>
    <row r="1139" spans="1:11" ht="12.5" x14ac:dyDescent="0.25">
      <c r="A1139" s="295" t="s">
        <v>2514</v>
      </c>
      <c r="B1139" s="300" t="s">
        <v>3033</v>
      </c>
      <c r="C1139" s="300" t="s">
        <v>3033</v>
      </c>
      <c r="D1139" s="301" t="s">
        <v>3025</v>
      </c>
      <c r="E1139" s="301"/>
      <c r="F1139" s="299" t="s">
        <v>3034</v>
      </c>
      <c r="G1139" s="300" t="s">
        <v>3031</v>
      </c>
      <c r="H1139" s="299" t="s">
        <v>3032</v>
      </c>
      <c r="I1139" s="302">
        <v>330</v>
      </c>
      <c r="J1139" s="303" t="s">
        <v>2605</v>
      </c>
      <c r="K1139" s="326"/>
    </row>
    <row r="1140" spans="1:11" ht="12.5" x14ac:dyDescent="0.25">
      <c r="A1140" s="295" t="s">
        <v>2514</v>
      </c>
      <c r="B1140" s="300" t="s">
        <v>4713</v>
      </c>
      <c r="C1140" s="300" t="s">
        <v>4713</v>
      </c>
      <c r="D1140" s="301" t="s">
        <v>4714</v>
      </c>
      <c r="E1140" s="301"/>
      <c r="F1140" s="299" t="s">
        <v>4715</v>
      </c>
      <c r="G1140" s="300" t="s">
        <v>4716</v>
      </c>
      <c r="H1140" s="299" t="s">
        <v>4717</v>
      </c>
      <c r="I1140" s="302">
        <v>60</v>
      </c>
      <c r="J1140" s="303" t="s">
        <v>2897</v>
      </c>
      <c r="K1140" s="326"/>
    </row>
    <row r="1141" spans="1:11" ht="12.5" x14ac:dyDescent="0.25">
      <c r="A1141" s="295" t="s">
        <v>2514</v>
      </c>
      <c r="B1141" s="300" t="s">
        <v>3890</v>
      </c>
      <c r="C1141" s="300" t="s">
        <v>3890</v>
      </c>
      <c r="D1141" s="301" t="s">
        <v>3004</v>
      </c>
      <c r="E1141" s="301"/>
      <c r="F1141" s="299" t="s">
        <v>3891</v>
      </c>
      <c r="G1141" s="300" t="s">
        <v>2517</v>
      </c>
      <c r="H1141" s="299" t="s">
        <v>3892</v>
      </c>
      <c r="I1141" s="302">
        <v>100</v>
      </c>
      <c r="J1141" s="303" t="s">
        <v>528</v>
      </c>
      <c r="K1141" s="326"/>
    </row>
    <row r="1142" spans="1:11" ht="12.5" x14ac:dyDescent="0.25">
      <c r="A1142" s="295" t="s">
        <v>2514</v>
      </c>
      <c r="B1142" s="300" t="s">
        <v>2595</v>
      </c>
      <c r="C1142" s="300" t="s">
        <v>2595</v>
      </c>
      <c r="D1142" s="301" t="s">
        <v>2596</v>
      </c>
      <c r="E1142" s="301"/>
      <c r="F1142" s="299" t="s">
        <v>2597</v>
      </c>
      <c r="G1142" s="300" t="s">
        <v>2517</v>
      </c>
      <c r="H1142" s="299" t="s">
        <v>2598</v>
      </c>
      <c r="I1142" s="302">
        <v>350.47</v>
      </c>
      <c r="J1142" s="303" t="s">
        <v>528</v>
      </c>
      <c r="K1142" s="326"/>
    </row>
    <row r="1143" spans="1:11" ht="12.5" x14ac:dyDescent="0.25">
      <c r="A1143" s="295" t="s">
        <v>2514</v>
      </c>
      <c r="B1143" s="300" t="s">
        <v>2595</v>
      </c>
      <c r="C1143" s="300" t="s">
        <v>2595</v>
      </c>
      <c r="D1143" s="301" t="s">
        <v>2596</v>
      </c>
      <c r="E1143" s="301"/>
      <c r="F1143" s="299" t="s">
        <v>2597</v>
      </c>
      <c r="G1143" s="300" t="s">
        <v>2517</v>
      </c>
      <c r="H1143" s="299" t="s">
        <v>2598</v>
      </c>
      <c r="I1143" s="302">
        <v>112.92</v>
      </c>
      <c r="J1143" s="303" t="s">
        <v>2897</v>
      </c>
      <c r="K1143" s="326"/>
    </row>
    <row r="1144" spans="1:11" ht="12.5" x14ac:dyDescent="0.25">
      <c r="A1144" s="295" t="s">
        <v>2514</v>
      </c>
      <c r="B1144" s="300" t="s">
        <v>4221</v>
      </c>
      <c r="C1144" s="300" t="s">
        <v>4221</v>
      </c>
      <c r="D1144" s="301" t="s">
        <v>2596</v>
      </c>
      <c r="E1144" s="301"/>
      <c r="F1144" s="299" t="s">
        <v>4222</v>
      </c>
      <c r="G1144" s="300" t="s">
        <v>2517</v>
      </c>
      <c r="H1144" s="299" t="s">
        <v>3666</v>
      </c>
      <c r="I1144" s="302">
        <v>177.78</v>
      </c>
      <c r="J1144" s="303" t="s">
        <v>528</v>
      </c>
      <c r="K1144" s="326"/>
    </row>
    <row r="1145" spans="1:11" ht="12.5" x14ac:dyDescent="0.25">
      <c r="A1145" s="295" t="s">
        <v>2514</v>
      </c>
      <c r="B1145" s="300" t="s">
        <v>3190</v>
      </c>
      <c r="C1145" s="300" t="s">
        <v>3190</v>
      </c>
      <c r="D1145" s="301" t="s">
        <v>2596</v>
      </c>
      <c r="E1145" s="301"/>
      <c r="F1145" s="299" t="s">
        <v>3191</v>
      </c>
      <c r="G1145" s="300" t="s">
        <v>3192</v>
      </c>
      <c r="H1145" s="299" t="s">
        <v>3193</v>
      </c>
      <c r="I1145" s="302">
        <v>272.99</v>
      </c>
      <c r="J1145" s="303" t="s">
        <v>2605</v>
      </c>
      <c r="K1145" s="326"/>
    </row>
    <row r="1146" spans="1:11" ht="12.5" x14ac:dyDescent="0.25">
      <c r="A1146" s="295" t="s">
        <v>2514</v>
      </c>
      <c r="B1146" s="300" t="s">
        <v>3190</v>
      </c>
      <c r="C1146" s="300" t="s">
        <v>3190</v>
      </c>
      <c r="D1146" s="301" t="s">
        <v>2596</v>
      </c>
      <c r="E1146" s="301"/>
      <c r="F1146" s="299" t="s">
        <v>3191</v>
      </c>
      <c r="G1146" s="300" t="s">
        <v>3192</v>
      </c>
      <c r="H1146" s="299" t="s">
        <v>3193</v>
      </c>
      <c r="I1146" s="302">
        <v>17</v>
      </c>
      <c r="J1146" s="303" t="s">
        <v>2897</v>
      </c>
      <c r="K1146" s="326"/>
    </row>
    <row r="1147" spans="1:11" ht="12.5" x14ac:dyDescent="0.25">
      <c r="A1147" s="295" t="s">
        <v>2514</v>
      </c>
      <c r="B1147" s="300" t="s">
        <v>3146</v>
      </c>
      <c r="C1147" s="300" t="s">
        <v>3146</v>
      </c>
      <c r="D1147" s="301" t="s">
        <v>3147</v>
      </c>
      <c r="E1147" s="301"/>
      <c r="F1147" s="299" t="s">
        <v>3148</v>
      </c>
      <c r="G1147" s="300" t="s">
        <v>2627</v>
      </c>
      <c r="H1147" s="299" t="s">
        <v>2628</v>
      </c>
      <c r="I1147" s="302">
        <v>330</v>
      </c>
      <c r="J1147" s="303" t="s">
        <v>2605</v>
      </c>
      <c r="K1147" s="326"/>
    </row>
    <row r="1148" spans="1:11" ht="12.5" x14ac:dyDescent="0.25">
      <c r="A1148" s="295" t="s">
        <v>2514</v>
      </c>
      <c r="B1148" s="300" t="s">
        <v>3149</v>
      </c>
      <c r="C1148" s="300" t="s">
        <v>3149</v>
      </c>
      <c r="D1148" s="301" t="s">
        <v>3147</v>
      </c>
      <c r="E1148" s="301"/>
      <c r="F1148" s="299" t="s">
        <v>3150</v>
      </c>
      <c r="G1148" s="300" t="s">
        <v>2627</v>
      </c>
      <c r="H1148" s="299" t="s">
        <v>2628</v>
      </c>
      <c r="I1148" s="302">
        <v>330</v>
      </c>
      <c r="J1148" s="303" t="s">
        <v>2605</v>
      </c>
      <c r="K1148" s="326"/>
    </row>
    <row r="1149" spans="1:11" ht="12.5" x14ac:dyDescent="0.25">
      <c r="A1149" s="295" t="s">
        <v>2514</v>
      </c>
      <c r="B1149" s="300" t="s">
        <v>4139</v>
      </c>
      <c r="C1149" s="300" t="s">
        <v>4139</v>
      </c>
      <c r="D1149" s="301" t="s">
        <v>3147</v>
      </c>
      <c r="E1149" s="301"/>
      <c r="F1149" s="299" t="s">
        <v>4140</v>
      </c>
      <c r="G1149" s="300" t="s">
        <v>2517</v>
      </c>
      <c r="H1149" s="299" t="s">
        <v>4141</v>
      </c>
      <c r="I1149" s="302">
        <v>540</v>
      </c>
      <c r="J1149" s="303" t="s">
        <v>528</v>
      </c>
      <c r="K1149" s="326"/>
    </row>
    <row r="1150" spans="1:11" ht="12.5" x14ac:dyDescent="0.25">
      <c r="A1150" s="295" t="s">
        <v>5581</v>
      </c>
      <c r="B1150" s="304" t="s">
        <v>4139</v>
      </c>
      <c r="C1150" s="304" t="s">
        <v>4139</v>
      </c>
      <c r="D1150" s="301" t="s">
        <v>3147</v>
      </c>
      <c r="E1150" s="307"/>
      <c r="F1150" s="295" t="s">
        <v>4140</v>
      </c>
      <c r="G1150" s="295" t="s">
        <v>2517</v>
      </c>
      <c r="H1150" s="295" t="s">
        <v>4141</v>
      </c>
      <c r="I1150" s="297">
        <v>450</v>
      </c>
      <c r="J1150" s="298">
        <v>10</v>
      </c>
      <c r="K1150" s="326"/>
    </row>
    <row r="1151" spans="1:11" ht="12.5" x14ac:dyDescent="0.25">
      <c r="A1151" s="295" t="s">
        <v>5580</v>
      </c>
      <c r="B1151" s="304" t="s">
        <v>4139</v>
      </c>
      <c r="C1151" s="304" t="s">
        <v>4139</v>
      </c>
      <c r="D1151" s="301" t="s">
        <v>3147</v>
      </c>
      <c r="E1151" s="307"/>
      <c r="F1151" s="295" t="s">
        <v>4140</v>
      </c>
      <c r="G1151" s="295" t="s">
        <v>2517</v>
      </c>
      <c r="H1151" s="295" t="s">
        <v>4141</v>
      </c>
      <c r="I1151" s="297">
        <v>900</v>
      </c>
      <c r="J1151" s="298">
        <v>10</v>
      </c>
      <c r="K1151" s="326"/>
    </row>
    <row r="1152" spans="1:11" ht="12.5" x14ac:dyDescent="0.25">
      <c r="A1152" s="295" t="s">
        <v>5578</v>
      </c>
      <c r="B1152" s="304" t="s">
        <v>4139</v>
      </c>
      <c r="C1152" s="304" t="s">
        <v>4139</v>
      </c>
      <c r="D1152" s="301" t="s">
        <v>3147</v>
      </c>
      <c r="E1152" s="307"/>
      <c r="F1152" s="295" t="s">
        <v>4140</v>
      </c>
      <c r="G1152" s="295" t="s">
        <v>2517</v>
      </c>
      <c r="H1152" s="295" t="s">
        <v>4141</v>
      </c>
      <c r="I1152" s="297">
        <v>900</v>
      </c>
      <c r="J1152" s="298">
        <v>10</v>
      </c>
      <c r="K1152" s="326"/>
    </row>
    <row r="1153" spans="1:11" ht="12.5" x14ac:dyDescent="0.25">
      <c r="A1153" s="295" t="s">
        <v>5577</v>
      </c>
      <c r="B1153" s="304" t="s">
        <v>4139</v>
      </c>
      <c r="C1153" s="304" t="s">
        <v>4139</v>
      </c>
      <c r="D1153" s="301" t="s">
        <v>3147</v>
      </c>
      <c r="E1153" s="307"/>
      <c r="F1153" s="295" t="s">
        <v>4140</v>
      </c>
      <c r="G1153" s="295" t="s">
        <v>2517</v>
      </c>
      <c r="H1153" s="295" t="s">
        <v>4141</v>
      </c>
      <c r="I1153" s="297">
        <v>450</v>
      </c>
      <c r="J1153" s="298">
        <v>10</v>
      </c>
      <c r="K1153" s="326"/>
    </row>
    <row r="1154" spans="1:11" ht="12.5" x14ac:dyDescent="0.25">
      <c r="A1154" s="295" t="s">
        <v>2514</v>
      </c>
      <c r="B1154" s="300" t="s">
        <v>3121</v>
      </c>
      <c r="C1154" s="300" t="s">
        <v>3121</v>
      </c>
      <c r="D1154" s="301" t="s">
        <v>3122</v>
      </c>
      <c r="E1154" s="301"/>
      <c r="F1154" s="299" t="s">
        <v>3123</v>
      </c>
      <c r="G1154" s="300" t="s">
        <v>2517</v>
      </c>
      <c r="H1154" s="299" t="s">
        <v>2598</v>
      </c>
      <c r="I1154" s="302">
        <v>169.34</v>
      </c>
      <c r="J1154" s="303" t="s">
        <v>2605</v>
      </c>
      <c r="K1154" s="326"/>
    </row>
    <row r="1155" spans="1:11" ht="12.5" x14ac:dyDescent="0.25">
      <c r="A1155" s="295" t="s">
        <v>2514</v>
      </c>
      <c r="B1155" s="300" t="s">
        <v>4168</v>
      </c>
      <c r="C1155" s="300" t="s">
        <v>4168</v>
      </c>
      <c r="D1155" s="301" t="s">
        <v>4167</v>
      </c>
      <c r="E1155" s="301"/>
      <c r="F1155" s="299" t="s">
        <v>4169</v>
      </c>
      <c r="G1155" s="300" t="s">
        <v>3793</v>
      </c>
      <c r="H1155" s="299" t="s">
        <v>3794</v>
      </c>
      <c r="I1155" s="302">
        <v>35</v>
      </c>
      <c r="J1155" s="303" t="s">
        <v>528</v>
      </c>
      <c r="K1155" s="326"/>
    </row>
    <row r="1156" spans="1:11" ht="12.5" x14ac:dyDescent="0.25">
      <c r="A1156" s="295" t="s">
        <v>2514</v>
      </c>
      <c r="B1156" s="300" t="s">
        <v>4053</v>
      </c>
      <c r="C1156" s="300" t="s">
        <v>4053</v>
      </c>
      <c r="D1156" s="301" t="s">
        <v>4049</v>
      </c>
      <c r="E1156" s="301"/>
      <c r="F1156" s="299" t="s">
        <v>4054</v>
      </c>
      <c r="G1156" s="300" t="s">
        <v>2623</v>
      </c>
      <c r="H1156" s="299" t="s">
        <v>2624</v>
      </c>
      <c r="I1156" s="302">
        <v>25</v>
      </c>
      <c r="J1156" s="303" t="s">
        <v>528</v>
      </c>
      <c r="K1156" s="326"/>
    </row>
    <row r="1157" spans="1:11" ht="12.5" x14ac:dyDescent="0.25">
      <c r="A1157" s="295" t="s">
        <v>2514</v>
      </c>
      <c r="B1157" s="300" t="s">
        <v>4297</v>
      </c>
      <c r="C1157" s="300" t="s">
        <v>4297</v>
      </c>
      <c r="D1157" s="301" t="s">
        <v>4298</v>
      </c>
      <c r="E1157" s="301"/>
      <c r="F1157" s="299" t="s">
        <v>4299</v>
      </c>
      <c r="G1157" s="300" t="s">
        <v>3888</v>
      </c>
      <c r="H1157" s="299" t="s">
        <v>3889</v>
      </c>
      <c r="I1157" s="302">
        <v>534.08000000000004</v>
      </c>
      <c r="J1157" s="303" t="s">
        <v>528</v>
      </c>
      <c r="K1157" s="326"/>
    </row>
    <row r="1158" spans="1:11" ht="12.5" x14ac:dyDescent="0.25">
      <c r="A1158" s="295" t="s">
        <v>2514</v>
      </c>
      <c r="B1158" s="300" t="s">
        <v>4641</v>
      </c>
      <c r="C1158" s="300" t="s">
        <v>4641</v>
      </c>
      <c r="D1158" s="301" t="s">
        <v>3634</v>
      </c>
      <c r="E1158" s="301"/>
      <c r="F1158" s="299" t="s">
        <v>4642</v>
      </c>
      <c r="G1158" s="300" t="s">
        <v>2517</v>
      </c>
      <c r="H1158" s="299" t="s">
        <v>4643</v>
      </c>
      <c r="I1158" s="302">
        <v>103.6</v>
      </c>
      <c r="J1158" s="303" t="s">
        <v>2897</v>
      </c>
      <c r="K1158" s="326"/>
    </row>
    <row r="1159" spans="1:11" ht="12.5" x14ac:dyDescent="0.25">
      <c r="A1159" s="295" t="s">
        <v>2514</v>
      </c>
      <c r="B1159" s="300" t="s">
        <v>3436</v>
      </c>
      <c r="C1159" s="300" t="s">
        <v>3436</v>
      </c>
      <c r="D1159" s="301" t="s">
        <v>3429</v>
      </c>
      <c r="E1159" s="301"/>
      <c r="F1159" s="299" t="s">
        <v>2837</v>
      </c>
      <c r="G1159" s="300" t="s">
        <v>2838</v>
      </c>
      <c r="H1159" s="299" t="s">
        <v>2839</v>
      </c>
      <c r="I1159" s="302">
        <v>330.78</v>
      </c>
      <c r="J1159" s="303" t="s">
        <v>2605</v>
      </c>
      <c r="K1159" s="326"/>
    </row>
    <row r="1160" spans="1:11" ht="12.5" x14ac:dyDescent="0.25">
      <c r="A1160" s="295" t="s">
        <v>2514</v>
      </c>
      <c r="B1160" s="300" t="s">
        <v>4055</v>
      </c>
      <c r="C1160" s="300" t="s">
        <v>4055</v>
      </c>
      <c r="D1160" s="301" t="s">
        <v>4049</v>
      </c>
      <c r="E1160" s="301"/>
      <c r="F1160" s="299" t="s">
        <v>4056</v>
      </c>
      <c r="G1160" s="300" t="s">
        <v>2517</v>
      </c>
      <c r="H1160" s="299" t="s">
        <v>3832</v>
      </c>
      <c r="I1160" s="302">
        <v>80</v>
      </c>
      <c r="J1160" s="303" t="s">
        <v>528</v>
      </c>
      <c r="K1160" s="326"/>
    </row>
    <row r="1161" spans="1:11" ht="12.5" x14ac:dyDescent="0.25">
      <c r="A1161" s="295" t="s">
        <v>2514</v>
      </c>
      <c r="B1161" s="300" t="s">
        <v>3899</v>
      </c>
      <c r="C1161" s="300" t="s">
        <v>3899</v>
      </c>
      <c r="D1161" s="301" t="s">
        <v>3008</v>
      </c>
      <c r="E1161" s="301"/>
      <c r="F1161" s="299" t="s">
        <v>3900</v>
      </c>
      <c r="G1161" s="300" t="s">
        <v>2517</v>
      </c>
      <c r="H1161" s="299" t="s">
        <v>3832</v>
      </c>
      <c r="I1161" s="302">
        <v>300</v>
      </c>
      <c r="J1161" s="303" t="s">
        <v>528</v>
      </c>
      <c r="K1161" s="326"/>
    </row>
    <row r="1162" spans="1:11" ht="12.5" x14ac:dyDescent="0.25">
      <c r="A1162" s="295" t="s">
        <v>2514</v>
      </c>
      <c r="B1162" s="300" t="s">
        <v>3491</v>
      </c>
      <c r="C1162" s="300" t="s">
        <v>3491</v>
      </c>
      <c r="D1162" s="301" t="s">
        <v>3492</v>
      </c>
      <c r="E1162" s="301"/>
      <c r="F1162" s="299" t="s">
        <v>3493</v>
      </c>
      <c r="G1162" s="300" t="s">
        <v>2517</v>
      </c>
      <c r="H1162" s="299" t="s">
        <v>3482</v>
      </c>
      <c r="I1162" s="302">
        <v>128.44</v>
      </c>
      <c r="J1162" s="303" t="s">
        <v>528</v>
      </c>
      <c r="K1162" s="326"/>
    </row>
    <row r="1163" spans="1:11" ht="20" x14ac:dyDescent="0.25">
      <c r="A1163" s="295" t="s">
        <v>2514</v>
      </c>
      <c r="B1163" s="300" t="s">
        <v>4501</v>
      </c>
      <c r="C1163" s="300" t="s">
        <v>4501</v>
      </c>
      <c r="D1163" s="301" t="s">
        <v>4502</v>
      </c>
      <c r="E1163" s="301"/>
      <c r="F1163" s="299" t="s">
        <v>4503</v>
      </c>
      <c r="G1163" s="300" t="s">
        <v>3535</v>
      </c>
      <c r="H1163" s="299" t="s">
        <v>3536</v>
      </c>
      <c r="I1163" s="302">
        <v>394.02</v>
      </c>
      <c r="J1163" s="303" t="s">
        <v>528</v>
      </c>
      <c r="K1163" s="326"/>
    </row>
    <row r="1164" spans="1:11" ht="12.5" x14ac:dyDescent="0.25">
      <c r="A1164" s="295" t="s">
        <v>2514</v>
      </c>
      <c r="B1164" s="300" t="s">
        <v>4504</v>
      </c>
      <c r="C1164" s="300" t="s">
        <v>4504</v>
      </c>
      <c r="D1164" s="301" t="s">
        <v>4502</v>
      </c>
      <c r="E1164" s="301"/>
      <c r="F1164" s="299" t="s">
        <v>4505</v>
      </c>
      <c r="G1164" s="300" t="s">
        <v>2517</v>
      </c>
      <c r="H1164" s="299" t="s">
        <v>3056</v>
      </c>
      <c r="I1164" s="302">
        <v>63.51</v>
      </c>
      <c r="J1164" s="303" t="s">
        <v>528</v>
      </c>
      <c r="K1164" s="326"/>
    </row>
    <row r="1165" spans="1:11" ht="12.5" x14ac:dyDescent="0.25">
      <c r="A1165" s="295" t="s">
        <v>2514</v>
      </c>
      <c r="B1165" s="300" t="s">
        <v>3256</v>
      </c>
      <c r="C1165" s="300" t="s">
        <v>3256</v>
      </c>
      <c r="D1165" s="301" t="s">
        <v>3257</v>
      </c>
      <c r="E1165" s="301"/>
      <c r="F1165" s="299" t="s">
        <v>3258</v>
      </c>
      <c r="G1165" s="300" t="s">
        <v>2838</v>
      </c>
      <c r="H1165" s="299" t="s">
        <v>2839</v>
      </c>
      <c r="I1165" s="302">
        <v>1452</v>
      </c>
      <c r="J1165" s="303" t="s">
        <v>2605</v>
      </c>
      <c r="K1165" s="326"/>
    </row>
    <row r="1166" spans="1:11" ht="20" x14ac:dyDescent="0.25">
      <c r="A1166" s="295" t="s">
        <v>2514</v>
      </c>
      <c r="B1166" s="300" t="s">
        <v>2908</v>
      </c>
      <c r="C1166" s="300" t="s">
        <v>2908</v>
      </c>
      <c r="D1166" s="301" t="s">
        <v>2909</v>
      </c>
      <c r="E1166" s="301"/>
      <c r="F1166" s="299" t="s">
        <v>2910</v>
      </c>
      <c r="G1166" s="300" t="s">
        <v>2911</v>
      </c>
      <c r="H1166" s="299" t="s">
        <v>2912</v>
      </c>
      <c r="I1166" s="302">
        <v>4767.46</v>
      </c>
      <c r="J1166" s="303" t="s">
        <v>2605</v>
      </c>
      <c r="K1166" s="326"/>
    </row>
    <row r="1167" spans="1:11" ht="12.5" x14ac:dyDescent="0.25">
      <c r="A1167" s="295" t="s">
        <v>2514</v>
      </c>
      <c r="B1167" s="300" t="s">
        <v>2913</v>
      </c>
      <c r="C1167" s="300" t="s">
        <v>2913</v>
      </c>
      <c r="D1167" s="301" t="s">
        <v>2909</v>
      </c>
      <c r="E1167" s="301"/>
      <c r="F1167" s="299" t="s">
        <v>2914</v>
      </c>
      <c r="G1167" s="300" t="s">
        <v>2517</v>
      </c>
      <c r="H1167" s="299" t="s">
        <v>2817</v>
      </c>
      <c r="I1167" s="302">
        <v>600</v>
      </c>
      <c r="J1167" s="303" t="s">
        <v>2605</v>
      </c>
      <c r="K1167" s="326"/>
    </row>
    <row r="1168" spans="1:11" ht="12.5" x14ac:dyDescent="0.25">
      <c r="A1168" s="295" t="s">
        <v>2514</v>
      </c>
      <c r="B1168" s="300" t="s">
        <v>2915</v>
      </c>
      <c r="C1168" s="300" t="s">
        <v>2915</v>
      </c>
      <c r="D1168" s="301" t="s">
        <v>2909</v>
      </c>
      <c r="E1168" s="301"/>
      <c r="F1168" s="299" t="s">
        <v>2916</v>
      </c>
      <c r="G1168" s="300" t="s">
        <v>2627</v>
      </c>
      <c r="H1168" s="299" t="s">
        <v>2628</v>
      </c>
      <c r="I1168" s="302">
        <v>330</v>
      </c>
      <c r="J1168" s="303" t="s">
        <v>2605</v>
      </c>
      <c r="K1168" s="326"/>
    </row>
    <row r="1169" spans="1:11" ht="12.5" x14ac:dyDescent="0.25">
      <c r="A1169" s="295" t="s">
        <v>2514</v>
      </c>
      <c r="B1169" s="300" t="s">
        <v>3808</v>
      </c>
      <c r="C1169" s="300" t="s">
        <v>3808</v>
      </c>
      <c r="D1169" s="301" t="s">
        <v>2909</v>
      </c>
      <c r="E1169" s="301"/>
      <c r="F1169" s="299" t="s">
        <v>3809</v>
      </c>
      <c r="G1169" s="300" t="s">
        <v>2517</v>
      </c>
      <c r="H1169" s="299" t="s">
        <v>2565</v>
      </c>
      <c r="I1169" s="302">
        <v>338.76</v>
      </c>
      <c r="J1169" s="303" t="s">
        <v>528</v>
      </c>
      <c r="K1169" s="326"/>
    </row>
    <row r="1170" spans="1:11" ht="20" x14ac:dyDescent="0.25">
      <c r="A1170" s="14" t="s">
        <v>5581</v>
      </c>
      <c r="B1170" s="300" t="s">
        <v>5740</v>
      </c>
      <c r="C1170" s="300" t="s">
        <v>5745</v>
      </c>
      <c r="D1170" s="322">
        <v>45290</v>
      </c>
      <c r="E1170" s="322">
        <v>45415</v>
      </c>
      <c r="F1170" s="14" t="s">
        <v>5741</v>
      </c>
      <c r="G1170" s="295" t="s">
        <v>2517</v>
      </c>
      <c r="H1170" s="295" t="s">
        <v>5747</v>
      </c>
      <c r="I1170" s="15">
        <v>1106.73</v>
      </c>
      <c r="J1170" s="77">
        <v>10</v>
      </c>
      <c r="K1170" s="326"/>
    </row>
    <row r="1171" spans="1:11" ht="20" x14ac:dyDescent="0.25">
      <c r="A1171" s="14" t="s">
        <v>5580</v>
      </c>
      <c r="B1171" s="300" t="s">
        <v>5740</v>
      </c>
      <c r="C1171" s="300" t="s">
        <v>5746</v>
      </c>
      <c r="D1171" s="322">
        <v>45290</v>
      </c>
      <c r="E1171" s="322">
        <v>45492</v>
      </c>
      <c r="F1171" s="14" t="s">
        <v>5741</v>
      </c>
      <c r="G1171" s="295" t="s">
        <v>2517</v>
      </c>
      <c r="H1171" s="295" t="s">
        <v>5747</v>
      </c>
      <c r="I1171" s="15">
        <v>1303.73</v>
      </c>
      <c r="J1171" s="77">
        <v>10</v>
      </c>
      <c r="K1171" s="326"/>
    </row>
    <row r="1172" spans="1:11" ht="12.5" x14ac:dyDescent="0.25">
      <c r="A1172" s="14" t="s">
        <v>5578</v>
      </c>
      <c r="B1172" s="300" t="s">
        <v>5740</v>
      </c>
      <c r="C1172" s="317" t="s">
        <v>5790</v>
      </c>
      <c r="D1172" s="322">
        <v>45281</v>
      </c>
      <c r="E1172" s="322">
        <v>45415</v>
      </c>
      <c r="F1172" s="14" t="s">
        <v>5749</v>
      </c>
      <c r="G1172" s="295" t="s">
        <v>2517</v>
      </c>
      <c r="H1172" s="295" t="s">
        <v>5747</v>
      </c>
      <c r="I1172" s="15">
        <v>1900</v>
      </c>
      <c r="J1172" s="77">
        <v>10</v>
      </c>
      <c r="K1172" s="326"/>
    </row>
    <row r="1173" spans="1:11" ht="12.5" x14ac:dyDescent="0.25">
      <c r="A1173" s="14" t="s">
        <v>2514</v>
      </c>
      <c r="B1173" s="300" t="s">
        <v>5740</v>
      </c>
      <c r="C1173" s="317" t="s">
        <v>5790</v>
      </c>
      <c r="D1173" s="322">
        <v>45281</v>
      </c>
      <c r="E1173" s="322">
        <v>45415</v>
      </c>
      <c r="F1173" s="14" t="s">
        <v>5749</v>
      </c>
      <c r="G1173" s="295" t="s">
        <v>2517</v>
      </c>
      <c r="H1173" s="295" t="s">
        <v>5747</v>
      </c>
      <c r="I1173" s="15">
        <v>7990</v>
      </c>
      <c r="J1173" s="77">
        <v>3</v>
      </c>
      <c r="K1173" s="326"/>
    </row>
    <row r="1174" spans="1:11" ht="12.5" x14ac:dyDescent="0.25">
      <c r="A1174" s="295" t="s">
        <v>2514</v>
      </c>
      <c r="B1174" s="300" t="s">
        <v>5740</v>
      </c>
      <c r="C1174" s="300" t="s">
        <v>5790</v>
      </c>
      <c r="D1174" s="322">
        <v>45281</v>
      </c>
      <c r="E1174" s="322">
        <v>45415</v>
      </c>
      <c r="F1174" s="299" t="s">
        <v>5757</v>
      </c>
      <c r="G1174" s="300" t="s">
        <v>85</v>
      </c>
      <c r="H1174" s="299" t="s">
        <v>86</v>
      </c>
      <c r="I1174" s="302">
        <v>326</v>
      </c>
      <c r="J1174" s="303">
        <v>3</v>
      </c>
      <c r="K1174" s="331"/>
    </row>
    <row r="1175" spans="1:11" ht="12.5" x14ac:dyDescent="0.25">
      <c r="A1175" s="295" t="s">
        <v>2514</v>
      </c>
      <c r="B1175" s="300" t="s">
        <v>5740</v>
      </c>
      <c r="C1175" s="300" t="s">
        <v>5800</v>
      </c>
      <c r="D1175" s="322">
        <v>45277</v>
      </c>
      <c r="E1175" s="322"/>
      <c r="F1175" s="299" t="s">
        <v>5805</v>
      </c>
      <c r="G1175" s="300" t="s">
        <v>85</v>
      </c>
      <c r="H1175" s="299" t="s">
        <v>86</v>
      </c>
      <c r="I1175" s="302">
        <v>439.33</v>
      </c>
      <c r="J1175" s="303">
        <v>3</v>
      </c>
      <c r="K1175" s="331"/>
    </row>
    <row r="1176" spans="1:11" ht="12.5" x14ac:dyDescent="0.25">
      <c r="A1176" s="295" t="s">
        <v>2514</v>
      </c>
      <c r="B1176" s="300" t="s">
        <v>5740</v>
      </c>
      <c r="C1176" s="300" t="s">
        <v>5821</v>
      </c>
      <c r="D1176" s="322">
        <v>45277</v>
      </c>
      <c r="E1176" s="322"/>
      <c r="F1176" s="299" t="s">
        <v>5804</v>
      </c>
      <c r="G1176" s="300" t="s">
        <v>85</v>
      </c>
      <c r="H1176" s="299" t="s">
        <v>86</v>
      </c>
      <c r="I1176" s="302">
        <v>439.33</v>
      </c>
      <c r="J1176" s="303">
        <v>3</v>
      </c>
      <c r="K1176" s="331"/>
    </row>
    <row r="1177" spans="1:11" ht="20" x14ac:dyDescent="0.25">
      <c r="A1177" s="295" t="s">
        <v>2514</v>
      </c>
      <c r="B1177" s="300" t="s">
        <v>5740</v>
      </c>
      <c r="C1177" s="300" t="s">
        <v>5791</v>
      </c>
      <c r="D1177" s="322">
        <v>45277</v>
      </c>
      <c r="E1177" s="322"/>
      <c r="F1177" s="299" t="s">
        <v>5803</v>
      </c>
      <c r="G1177" s="300" t="s">
        <v>85</v>
      </c>
      <c r="H1177" s="299" t="s">
        <v>86</v>
      </c>
      <c r="I1177" s="302">
        <v>613.04999999999995</v>
      </c>
      <c r="J1177" s="303">
        <v>3</v>
      </c>
      <c r="K1177" s="331"/>
    </row>
    <row r="1178" spans="1:11" ht="20" x14ac:dyDescent="0.25">
      <c r="A1178" s="295" t="s">
        <v>2514</v>
      </c>
      <c r="B1178" s="300" t="s">
        <v>5740</v>
      </c>
      <c r="C1178" s="300" t="s">
        <v>5801</v>
      </c>
      <c r="D1178" s="322">
        <v>45290</v>
      </c>
      <c r="E1178" s="322">
        <v>45492</v>
      </c>
      <c r="F1178" s="299" t="s">
        <v>5802</v>
      </c>
      <c r="G1178" s="300" t="s">
        <v>85</v>
      </c>
      <c r="H1178" s="299" t="s">
        <v>86</v>
      </c>
      <c r="I1178" s="302">
        <v>1106.73</v>
      </c>
      <c r="J1178" s="303">
        <v>3</v>
      </c>
      <c r="K1178" s="331"/>
    </row>
    <row r="1179" spans="1:11" ht="20" x14ac:dyDescent="0.25">
      <c r="A1179" s="295" t="s">
        <v>2514</v>
      </c>
      <c r="B1179" s="300" t="s">
        <v>5740</v>
      </c>
      <c r="C1179" s="300" t="s">
        <v>5822</v>
      </c>
      <c r="D1179" s="322">
        <v>45282</v>
      </c>
      <c r="E1179" s="322">
        <v>45492</v>
      </c>
      <c r="F1179" s="299" t="s">
        <v>5806</v>
      </c>
      <c r="G1179" s="300" t="s">
        <v>85</v>
      </c>
      <c r="H1179" s="299" t="s">
        <v>86</v>
      </c>
      <c r="I1179" s="302">
        <v>205.58</v>
      </c>
      <c r="J1179" s="303">
        <v>3</v>
      </c>
      <c r="K1179" s="331"/>
    </row>
    <row r="1180" spans="1:11" ht="20" x14ac:dyDescent="0.25">
      <c r="A1180" s="295" t="s">
        <v>2514</v>
      </c>
      <c r="B1180" s="300" t="s">
        <v>5740</v>
      </c>
      <c r="C1180" s="300" t="s">
        <v>5807</v>
      </c>
      <c r="D1180" s="322">
        <v>45278</v>
      </c>
      <c r="E1180" s="322"/>
      <c r="F1180" s="299" t="s">
        <v>5808</v>
      </c>
      <c r="G1180" s="300" t="s">
        <v>85</v>
      </c>
      <c r="H1180" s="299" t="s">
        <v>86</v>
      </c>
      <c r="I1180" s="302">
        <v>182.84</v>
      </c>
      <c r="J1180" s="303">
        <v>3</v>
      </c>
      <c r="K1180" s="331"/>
    </row>
    <row r="1181" spans="1:11" ht="12.5" x14ac:dyDescent="0.25">
      <c r="A1181" s="295" t="s">
        <v>2514</v>
      </c>
      <c r="B1181" s="300" t="s">
        <v>3092</v>
      </c>
      <c r="C1181" s="300" t="s">
        <v>3092</v>
      </c>
      <c r="D1181" s="301" t="s">
        <v>3088</v>
      </c>
      <c r="E1181" s="301"/>
      <c r="F1181" s="299" t="s">
        <v>3093</v>
      </c>
      <c r="G1181" s="300" t="s">
        <v>3031</v>
      </c>
      <c r="H1181" s="299" t="s">
        <v>3032</v>
      </c>
      <c r="I1181" s="302">
        <v>330</v>
      </c>
      <c r="J1181" s="303" t="s">
        <v>2605</v>
      </c>
      <c r="K1181" s="326"/>
    </row>
    <row r="1182" spans="1:11" ht="12.5" x14ac:dyDescent="0.25">
      <c r="A1182" s="295" t="s">
        <v>2514</v>
      </c>
      <c r="B1182" s="300" t="s">
        <v>3094</v>
      </c>
      <c r="C1182" s="300" t="s">
        <v>3094</v>
      </c>
      <c r="D1182" s="301" t="s">
        <v>3088</v>
      </c>
      <c r="E1182" s="301"/>
      <c r="F1182" s="299" t="s">
        <v>3095</v>
      </c>
      <c r="G1182" s="300" t="s">
        <v>2712</v>
      </c>
      <c r="H1182" s="299" t="s">
        <v>2713</v>
      </c>
      <c r="I1182" s="302">
        <v>1784</v>
      </c>
      <c r="J1182" s="303" t="s">
        <v>2605</v>
      </c>
      <c r="K1182" s="326"/>
    </row>
    <row r="1183" spans="1:11" ht="12.5" x14ac:dyDescent="0.25">
      <c r="A1183" s="295" t="s">
        <v>5581</v>
      </c>
      <c r="B1183" s="304" t="s">
        <v>4930</v>
      </c>
      <c r="C1183" s="304" t="s">
        <v>4930</v>
      </c>
      <c r="D1183" s="301" t="s">
        <v>3011</v>
      </c>
      <c r="E1183" s="307"/>
      <c r="F1183" s="295" t="s">
        <v>4931</v>
      </c>
      <c r="G1183" s="295" t="s">
        <v>3610</v>
      </c>
      <c r="H1183" s="295" t="s">
        <v>3611</v>
      </c>
      <c r="I1183" s="297">
        <v>1081.48</v>
      </c>
      <c r="J1183" s="298">
        <v>10</v>
      </c>
      <c r="K1183" s="326"/>
    </row>
    <row r="1184" spans="1:11" ht="12.5" x14ac:dyDescent="0.25">
      <c r="A1184" s="295" t="s">
        <v>5581</v>
      </c>
      <c r="B1184" s="304" t="s">
        <v>4932</v>
      </c>
      <c r="C1184" s="304" t="s">
        <v>4932</v>
      </c>
      <c r="D1184" s="301" t="s">
        <v>3011</v>
      </c>
      <c r="E1184" s="307"/>
      <c r="F1184" s="295" t="s">
        <v>4933</v>
      </c>
      <c r="G1184" s="295" t="s">
        <v>3610</v>
      </c>
      <c r="H1184" s="295" t="s">
        <v>3611</v>
      </c>
      <c r="I1184" s="297">
        <v>600</v>
      </c>
      <c r="J1184" s="298">
        <v>10</v>
      </c>
      <c r="K1184" s="326"/>
    </row>
    <row r="1185" spans="1:11" ht="12.5" x14ac:dyDescent="0.25">
      <c r="A1185" s="295" t="s">
        <v>5581</v>
      </c>
      <c r="B1185" s="304" t="s">
        <v>4934</v>
      </c>
      <c r="C1185" s="304" t="s">
        <v>4934</v>
      </c>
      <c r="D1185" s="301" t="s">
        <v>3011</v>
      </c>
      <c r="E1185" s="307"/>
      <c r="F1185" s="295" t="s">
        <v>5588</v>
      </c>
      <c r="G1185" s="295" t="s">
        <v>3610</v>
      </c>
      <c r="H1185" s="295" t="s">
        <v>3611</v>
      </c>
      <c r="I1185" s="297">
        <v>868.9</v>
      </c>
      <c r="J1185" s="298">
        <v>10</v>
      </c>
      <c r="K1185" s="326"/>
    </row>
    <row r="1186" spans="1:11" ht="12.5" x14ac:dyDescent="0.25">
      <c r="A1186" s="295" t="s">
        <v>2514</v>
      </c>
      <c r="B1186" s="300" t="s">
        <v>4599</v>
      </c>
      <c r="C1186" s="300" t="s">
        <v>4599</v>
      </c>
      <c r="D1186" s="301" t="s">
        <v>3438</v>
      </c>
      <c r="E1186" s="301"/>
      <c r="F1186" s="299" t="s">
        <v>4416</v>
      </c>
      <c r="G1186" s="300" t="s">
        <v>2517</v>
      </c>
      <c r="H1186" s="299" t="s">
        <v>2565</v>
      </c>
      <c r="I1186" s="302">
        <v>282.3</v>
      </c>
      <c r="J1186" s="303" t="s">
        <v>528</v>
      </c>
      <c r="K1186" s="326"/>
    </row>
    <row r="1187" spans="1:11" ht="20" x14ac:dyDescent="0.25">
      <c r="A1187" s="295" t="s">
        <v>2514</v>
      </c>
      <c r="B1187" s="300" t="s">
        <v>4909</v>
      </c>
      <c r="C1187" s="300" t="s">
        <v>4909</v>
      </c>
      <c r="D1187" s="301" t="s">
        <v>3438</v>
      </c>
      <c r="E1187" s="301"/>
      <c r="F1187" s="299" t="s">
        <v>5792</v>
      </c>
      <c r="G1187" s="300" t="s">
        <v>4259</v>
      </c>
      <c r="H1187" s="299" t="s">
        <v>4260</v>
      </c>
      <c r="I1187" s="302">
        <v>16833.18</v>
      </c>
      <c r="J1187" s="303" t="s">
        <v>2897</v>
      </c>
      <c r="K1187" s="326"/>
    </row>
    <row r="1188" spans="1:11" ht="30" x14ac:dyDescent="0.25">
      <c r="A1188" s="295" t="s">
        <v>5575</v>
      </c>
      <c r="B1188" s="300" t="s">
        <v>5040</v>
      </c>
      <c r="C1188" s="300" t="s">
        <v>5040</v>
      </c>
      <c r="D1188" s="301" t="s">
        <v>3438</v>
      </c>
      <c r="E1188" s="301"/>
      <c r="F1188" s="299" t="s">
        <v>5041</v>
      </c>
      <c r="G1188" s="300" t="s">
        <v>2517</v>
      </c>
      <c r="H1188" s="299" t="s">
        <v>3955</v>
      </c>
      <c r="I1188" s="302">
        <v>548</v>
      </c>
      <c r="J1188" s="303">
        <v>10</v>
      </c>
      <c r="K1188" s="326"/>
    </row>
    <row r="1189" spans="1:11" ht="12.5" x14ac:dyDescent="0.25">
      <c r="A1189" s="295" t="s">
        <v>2514</v>
      </c>
      <c r="B1189" s="300" t="s">
        <v>3533</v>
      </c>
      <c r="C1189" s="300" t="s">
        <v>3533</v>
      </c>
      <c r="D1189" s="301" t="s">
        <v>2665</v>
      </c>
      <c r="E1189" s="301"/>
      <c r="F1189" s="299" t="s">
        <v>3534</v>
      </c>
      <c r="G1189" s="300" t="s">
        <v>3535</v>
      </c>
      <c r="H1189" s="299" t="s">
        <v>3536</v>
      </c>
      <c r="I1189" s="302">
        <v>527.4</v>
      </c>
      <c r="J1189" s="303" t="s">
        <v>528</v>
      </c>
      <c r="K1189" s="326"/>
    </row>
    <row r="1190" spans="1:11" ht="12.5" x14ac:dyDescent="0.25">
      <c r="A1190" s="295" t="s">
        <v>2514</v>
      </c>
      <c r="B1190" s="300" t="s">
        <v>2875</v>
      </c>
      <c r="C1190" s="300" t="s">
        <v>2875</v>
      </c>
      <c r="D1190" s="301" t="s">
        <v>2876</v>
      </c>
      <c r="E1190" s="301"/>
      <c r="F1190" s="299" t="s">
        <v>2877</v>
      </c>
      <c r="G1190" s="300" t="s">
        <v>2517</v>
      </c>
      <c r="H1190" s="299" t="s">
        <v>2817</v>
      </c>
      <c r="I1190" s="302">
        <v>600</v>
      </c>
      <c r="J1190" s="303" t="s">
        <v>2605</v>
      </c>
      <c r="K1190" s="326"/>
    </row>
    <row r="1191" spans="1:11" ht="12.5" x14ac:dyDescent="0.25">
      <c r="A1191" s="295" t="s">
        <v>2514</v>
      </c>
      <c r="B1191" s="300" t="s">
        <v>3812</v>
      </c>
      <c r="C1191" s="300" t="s">
        <v>3812</v>
      </c>
      <c r="D1191" s="301" t="s">
        <v>3813</v>
      </c>
      <c r="E1191" s="301"/>
      <c r="F1191" s="299" t="s">
        <v>3814</v>
      </c>
      <c r="G1191" s="300" t="s">
        <v>3815</v>
      </c>
      <c r="H1191" s="299" t="s">
        <v>3816</v>
      </c>
      <c r="I1191" s="302">
        <v>521.91999999999996</v>
      </c>
      <c r="J1191" s="303" t="s">
        <v>528</v>
      </c>
      <c r="K1191" s="326"/>
    </row>
    <row r="1192" spans="1:11" ht="12.5" x14ac:dyDescent="0.25">
      <c r="A1192" s="295" t="s">
        <v>2514</v>
      </c>
      <c r="B1192" s="300" t="s">
        <v>3608</v>
      </c>
      <c r="C1192" s="300" t="s">
        <v>3608</v>
      </c>
      <c r="D1192" s="301" t="s">
        <v>2741</v>
      </c>
      <c r="E1192" s="301"/>
      <c r="F1192" s="299" t="s">
        <v>3609</v>
      </c>
      <c r="G1192" s="300" t="s">
        <v>3610</v>
      </c>
      <c r="H1192" s="299" t="s">
        <v>3611</v>
      </c>
      <c r="I1192" s="302">
        <v>17.2</v>
      </c>
      <c r="J1192" s="303" t="s">
        <v>528</v>
      </c>
      <c r="K1192" s="326"/>
    </row>
    <row r="1193" spans="1:11" ht="12.5" x14ac:dyDescent="0.25">
      <c r="A1193" s="295" t="s">
        <v>5581</v>
      </c>
      <c r="B1193" s="304" t="s">
        <v>3608</v>
      </c>
      <c r="C1193" s="304" t="s">
        <v>3608</v>
      </c>
      <c r="D1193" s="307" t="s">
        <v>2741</v>
      </c>
      <c r="E1193" s="307"/>
      <c r="F1193" s="295" t="s">
        <v>3609</v>
      </c>
      <c r="G1193" s="295" t="s">
        <v>3610</v>
      </c>
      <c r="H1193" s="295" t="s">
        <v>3611</v>
      </c>
      <c r="I1193" s="297">
        <v>523.35</v>
      </c>
      <c r="J1193" s="298">
        <v>10</v>
      </c>
      <c r="K1193" s="326"/>
    </row>
    <row r="1194" spans="1:11" ht="12.5" x14ac:dyDescent="0.25">
      <c r="A1194" s="295" t="s">
        <v>2514</v>
      </c>
      <c r="B1194" s="300" t="s">
        <v>4710</v>
      </c>
      <c r="C1194" s="300" t="s">
        <v>4710</v>
      </c>
      <c r="D1194" s="301" t="s">
        <v>3036</v>
      </c>
      <c r="E1194" s="301"/>
      <c r="F1194" s="299" t="s">
        <v>4649</v>
      </c>
      <c r="G1194" s="300" t="s">
        <v>2517</v>
      </c>
      <c r="H1194" s="299" t="s">
        <v>4643</v>
      </c>
      <c r="I1194" s="302">
        <v>319</v>
      </c>
      <c r="J1194" s="303" t="s">
        <v>2897</v>
      </c>
      <c r="K1194" s="326"/>
    </row>
    <row r="1195" spans="1:11" ht="12.5" x14ac:dyDescent="0.25">
      <c r="A1195" s="295" t="s">
        <v>2514</v>
      </c>
      <c r="B1195" s="300" t="s">
        <v>3047</v>
      </c>
      <c r="C1195" s="300" t="s">
        <v>3047</v>
      </c>
      <c r="D1195" s="301" t="s">
        <v>3036</v>
      </c>
      <c r="E1195" s="301"/>
      <c r="F1195" s="299" t="s">
        <v>3048</v>
      </c>
      <c r="G1195" s="300" t="s">
        <v>2517</v>
      </c>
      <c r="H1195" s="299" t="s">
        <v>3049</v>
      </c>
      <c r="I1195" s="302">
        <v>35</v>
      </c>
      <c r="J1195" s="303" t="s">
        <v>2605</v>
      </c>
      <c r="K1195" s="326"/>
    </row>
    <row r="1196" spans="1:11" ht="12.5" x14ac:dyDescent="0.25">
      <c r="A1196" s="295" t="s">
        <v>2514</v>
      </c>
      <c r="B1196" s="300" t="s">
        <v>3050</v>
      </c>
      <c r="C1196" s="300" t="s">
        <v>3050</v>
      </c>
      <c r="D1196" s="301" t="s">
        <v>3036</v>
      </c>
      <c r="E1196" s="301"/>
      <c r="F1196" s="299" t="s">
        <v>3048</v>
      </c>
      <c r="G1196" s="300" t="s">
        <v>2517</v>
      </c>
      <c r="H1196" s="299" t="s">
        <v>3051</v>
      </c>
      <c r="I1196" s="302">
        <v>35</v>
      </c>
      <c r="J1196" s="303" t="s">
        <v>2605</v>
      </c>
      <c r="K1196" s="326"/>
    </row>
    <row r="1197" spans="1:11" ht="12.5" x14ac:dyDescent="0.25">
      <c r="A1197" s="295" t="s">
        <v>2514</v>
      </c>
      <c r="B1197" s="300" t="s">
        <v>3052</v>
      </c>
      <c r="C1197" s="300" t="s">
        <v>3052</v>
      </c>
      <c r="D1197" s="301" t="s">
        <v>3036</v>
      </c>
      <c r="E1197" s="301"/>
      <c r="F1197" s="299" t="s">
        <v>2879</v>
      </c>
      <c r="G1197" s="300" t="s">
        <v>2517</v>
      </c>
      <c r="H1197" s="299" t="s">
        <v>2598</v>
      </c>
      <c r="I1197" s="302">
        <v>442.08</v>
      </c>
      <c r="J1197" s="303" t="s">
        <v>2605</v>
      </c>
      <c r="K1197" s="326"/>
    </row>
    <row r="1198" spans="1:11" ht="12.5" x14ac:dyDescent="0.25">
      <c r="A1198" s="295" t="s">
        <v>2514</v>
      </c>
      <c r="B1198" s="300" t="s">
        <v>4002</v>
      </c>
      <c r="C1198" s="300" t="s">
        <v>4002</v>
      </c>
      <c r="D1198" s="301" t="s">
        <v>3073</v>
      </c>
      <c r="E1198" s="301"/>
      <c r="F1198" s="299" t="s">
        <v>3613</v>
      </c>
      <c r="G1198" s="300" t="s">
        <v>2517</v>
      </c>
      <c r="H1198" s="299" t="s">
        <v>4003</v>
      </c>
      <c r="I1198" s="302">
        <v>219.56</v>
      </c>
      <c r="J1198" s="303" t="s">
        <v>528</v>
      </c>
      <c r="K1198" s="326"/>
    </row>
    <row r="1199" spans="1:11" ht="12.5" x14ac:dyDescent="0.25">
      <c r="A1199" s="295" t="s">
        <v>2514</v>
      </c>
      <c r="B1199" s="300" t="s">
        <v>3817</v>
      </c>
      <c r="C1199" s="300" t="s">
        <v>3817</v>
      </c>
      <c r="D1199" s="301" t="s">
        <v>3813</v>
      </c>
      <c r="E1199" s="301"/>
      <c r="F1199" s="299" t="s">
        <v>3818</v>
      </c>
      <c r="G1199" s="300" t="s">
        <v>2517</v>
      </c>
      <c r="H1199" s="299" t="s">
        <v>1927</v>
      </c>
      <c r="I1199" s="302">
        <v>68.88</v>
      </c>
      <c r="J1199" s="303" t="s">
        <v>528</v>
      </c>
      <c r="K1199" s="326"/>
    </row>
    <row r="1200" spans="1:11" ht="12.5" x14ac:dyDescent="0.25">
      <c r="A1200" s="295" t="s">
        <v>2514</v>
      </c>
      <c r="B1200" s="300" t="s">
        <v>3819</v>
      </c>
      <c r="C1200" s="300" t="s">
        <v>3819</v>
      </c>
      <c r="D1200" s="301" t="s">
        <v>3813</v>
      </c>
      <c r="E1200" s="301"/>
      <c r="F1200" s="299" t="s">
        <v>3820</v>
      </c>
      <c r="G1200" s="300" t="s">
        <v>2517</v>
      </c>
      <c r="H1200" s="299" t="s">
        <v>1927</v>
      </c>
      <c r="I1200" s="302">
        <v>50.57</v>
      </c>
      <c r="J1200" s="303" t="s">
        <v>528</v>
      </c>
      <c r="K1200" s="326"/>
    </row>
    <row r="1201" spans="1:11" ht="57.65" customHeight="1" x14ac:dyDescent="0.25">
      <c r="A1201" s="295" t="s">
        <v>5577</v>
      </c>
      <c r="B1201" s="304" t="s">
        <v>4978</v>
      </c>
      <c r="C1201" s="304" t="s">
        <v>4978</v>
      </c>
      <c r="D1201" s="325" t="s">
        <v>5851</v>
      </c>
      <c r="E1201" s="307">
        <v>45429</v>
      </c>
      <c r="F1201" s="295" t="s">
        <v>4979</v>
      </c>
      <c r="G1201" s="295" t="s">
        <v>2517</v>
      </c>
      <c r="H1201" s="295" t="s">
        <v>1927</v>
      </c>
      <c r="I1201" s="297">
        <v>588.49</v>
      </c>
      <c r="J1201" s="298">
        <v>10</v>
      </c>
      <c r="K1201" s="326"/>
    </row>
    <row r="1202" spans="1:11" ht="12.5" x14ac:dyDescent="0.25">
      <c r="A1202" s="295" t="s">
        <v>5577</v>
      </c>
      <c r="B1202" s="304" t="s">
        <v>4981</v>
      </c>
      <c r="C1202" s="304" t="s">
        <v>4981</v>
      </c>
      <c r="D1202" s="307" t="s">
        <v>3036</v>
      </c>
      <c r="E1202" s="307"/>
      <c r="F1202" s="295" t="s">
        <v>4982</v>
      </c>
      <c r="G1202" s="295" t="s">
        <v>2517</v>
      </c>
      <c r="H1202" s="295" t="s">
        <v>1927</v>
      </c>
      <c r="I1202" s="297">
        <v>183.98</v>
      </c>
      <c r="J1202" s="298">
        <v>10</v>
      </c>
      <c r="K1202" s="326"/>
    </row>
    <row r="1203" spans="1:11" ht="12.5" x14ac:dyDescent="0.25">
      <c r="A1203" s="295" t="s">
        <v>2514</v>
      </c>
      <c r="B1203" s="300" t="s">
        <v>3279</v>
      </c>
      <c r="C1203" s="300" t="s">
        <v>3279</v>
      </c>
      <c r="D1203" s="301" t="s">
        <v>3270</v>
      </c>
      <c r="E1203" s="301"/>
      <c r="F1203" s="299" t="s">
        <v>3280</v>
      </c>
      <c r="G1203" s="300" t="s">
        <v>3192</v>
      </c>
      <c r="H1203" s="299" t="s">
        <v>3193</v>
      </c>
      <c r="I1203" s="302">
        <v>234.11</v>
      </c>
      <c r="J1203" s="303" t="s">
        <v>2605</v>
      </c>
      <c r="K1203" s="326"/>
    </row>
    <row r="1204" spans="1:11" ht="12.5" x14ac:dyDescent="0.25">
      <c r="A1204" s="295" t="s">
        <v>2514</v>
      </c>
      <c r="B1204" s="300" t="s">
        <v>3279</v>
      </c>
      <c r="C1204" s="300" t="s">
        <v>3279</v>
      </c>
      <c r="D1204" s="301" t="s">
        <v>3270</v>
      </c>
      <c r="E1204" s="301"/>
      <c r="F1204" s="299" t="s">
        <v>3280</v>
      </c>
      <c r="G1204" s="300" t="s">
        <v>3192</v>
      </c>
      <c r="H1204" s="299" t="s">
        <v>3193</v>
      </c>
      <c r="I1204" s="302">
        <v>48.76</v>
      </c>
      <c r="J1204" s="303" t="s">
        <v>528</v>
      </c>
      <c r="K1204" s="326"/>
    </row>
    <row r="1205" spans="1:11" ht="12.5" x14ac:dyDescent="0.25">
      <c r="A1205" s="295" t="s">
        <v>2514</v>
      </c>
      <c r="B1205" s="300" t="s">
        <v>3281</v>
      </c>
      <c r="C1205" s="300" t="s">
        <v>3281</v>
      </c>
      <c r="D1205" s="301" t="s">
        <v>3270</v>
      </c>
      <c r="E1205" s="301"/>
      <c r="F1205" s="299" t="s">
        <v>3282</v>
      </c>
      <c r="G1205" s="300" t="s">
        <v>2838</v>
      </c>
      <c r="H1205" s="299" t="s">
        <v>2839</v>
      </c>
      <c r="I1205" s="302">
        <v>136.72999999999999</v>
      </c>
      <c r="J1205" s="303" t="s">
        <v>2605</v>
      </c>
      <c r="K1205" s="326"/>
    </row>
    <row r="1206" spans="1:11" ht="12.5" x14ac:dyDescent="0.25">
      <c r="A1206" s="295" t="s">
        <v>2514</v>
      </c>
      <c r="B1206" s="300" t="s">
        <v>3281</v>
      </c>
      <c r="C1206" s="300" t="s">
        <v>3281</v>
      </c>
      <c r="D1206" s="301" t="s">
        <v>3270</v>
      </c>
      <c r="E1206" s="301"/>
      <c r="F1206" s="299" t="s">
        <v>3282</v>
      </c>
      <c r="G1206" s="300" t="s">
        <v>2838</v>
      </c>
      <c r="H1206" s="299" t="s">
        <v>2839</v>
      </c>
      <c r="I1206" s="302">
        <v>546.01</v>
      </c>
      <c r="J1206" s="303" t="s">
        <v>528</v>
      </c>
      <c r="K1206" s="326"/>
    </row>
    <row r="1207" spans="1:11" ht="12.5" x14ac:dyDescent="0.25">
      <c r="A1207" s="295" t="s">
        <v>5580</v>
      </c>
      <c r="B1207" s="304" t="s">
        <v>4958</v>
      </c>
      <c r="C1207" s="304" t="s">
        <v>4958</v>
      </c>
      <c r="D1207" s="307" t="s">
        <v>3270</v>
      </c>
      <c r="E1207" s="307"/>
      <c r="F1207" s="295" t="s">
        <v>5589</v>
      </c>
      <c r="G1207" s="295" t="s">
        <v>2517</v>
      </c>
      <c r="H1207" s="295" t="s">
        <v>3666</v>
      </c>
      <c r="I1207" s="297">
        <v>390</v>
      </c>
      <c r="J1207" s="298">
        <v>10</v>
      </c>
      <c r="K1207" s="326"/>
    </row>
    <row r="1208" spans="1:11" ht="12.5" x14ac:dyDescent="0.25">
      <c r="A1208" s="295" t="s">
        <v>5577</v>
      </c>
      <c r="B1208" s="304" t="s">
        <v>4990</v>
      </c>
      <c r="C1208" s="304" t="s">
        <v>4990</v>
      </c>
      <c r="D1208" s="307" t="s">
        <v>3270</v>
      </c>
      <c r="E1208" s="307"/>
      <c r="F1208" s="295" t="s">
        <v>3935</v>
      </c>
      <c r="G1208" s="295" t="s">
        <v>2517</v>
      </c>
      <c r="H1208" s="295" t="s">
        <v>1927</v>
      </c>
      <c r="I1208" s="297">
        <v>105.3</v>
      </c>
      <c r="J1208" s="298">
        <v>10</v>
      </c>
      <c r="K1208" s="326"/>
    </row>
    <row r="1209" spans="1:11" ht="12.5" x14ac:dyDescent="0.25">
      <c r="A1209" s="295" t="s">
        <v>5580</v>
      </c>
      <c r="B1209" s="304" t="s">
        <v>4990</v>
      </c>
      <c r="C1209" s="304" t="s">
        <v>4990</v>
      </c>
      <c r="D1209" s="307" t="s">
        <v>3270</v>
      </c>
      <c r="E1209" s="307"/>
      <c r="F1209" s="295" t="s">
        <v>3935</v>
      </c>
      <c r="G1209" s="295" t="s">
        <v>2517</v>
      </c>
      <c r="H1209" s="295" t="s">
        <v>1927</v>
      </c>
      <c r="I1209" s="297">
        <v>105.29</v>
      </c>
      <c r="J1209" s="298">
        <v>10</v>
      </c>
      <c r="K1209" s="326"/>
    </row>
    <row r="1210" spans="1:11" ht="12.5" x14ac:dyDescent="0.25">
      <c r="A1210" s="295" t="s">
        <v>2514</v>
      </c>
      <c r="B1210" s="300" t="s">
        <v>4101</v>
      </c>
      <c r="C1210" s="300" t="s">
        <v>4101</v>
      </c>
      <c r="D1210" s="301" t="s">
        <v>4102</v>
      </c>
      <c r="E1210" s="301"/>
      <c r="F1210" s="299" t="s">
        <v>4103</v>
      </c>
      <c r="G1210" s="300" t="s">
        <v>2517</v>
      </c>
      <c r="H1210" s="299" t="s">
        <v>4104</v>
      </c>
      <c r="I1210" s="302">
        <v>4089.99</v>
      </c>
      <c r="J1210" s="303" t="s">
        <v>528</v>
      </c>
      <c r="K1210" s="326"/>
    </row>
    <row r="1211" spans="1:11" ht="12.5" x14ac:dyDescent="0.25">
      <c r="A1211" s="295" t="s">
        <v>2514</v>
      </c>
      <c r="B1211" s="300" t="s">
        <v>4105</v>
      </c>
      <c r="C1211" s="300" t="s">
        <v>4105</v>
      </c>
      <c r="D1211" s="301" t="s">
        <v>4102</v>
      </c>
      <c r="E1211" s="301"/>
      <c r="F1211" s="299" t="s">
        <v>4106</v>
      </c>
      <c r="G1211" s="300" t="s">
        <v>2517</v>
      </c>
      <c r="H1211" s="299" t="s">
        <v>4104</v>
      </c>
      <c r="I1211" s="302">
        <v>578.98</v>
      </c>
      <c r="J1211" s="303" t="s">
        <v>528</v>
      </c>
      <c r="K1211" s="326"/>
    </row>
    <row r="1212" spans="1:11" ht="12.5" x14ac:dyDescent="0.25">
      <c r="A1212" s="295" t="s">
        <v>2514</v>
      </c>
      <c r="B1212" s="300" t="s">
        <v>3283</v>
      </c>
      <c r="C1212" s="300" t="s">
        <v>3283</v>
      </c>
      <c r="D1212" s="301" t="s">
        <v>3270</v>
      </c>
      <c r="E1212" s="301"/>
      <c r="F1212" s="299" t="s">
        <v>3284</v>
      </c>
      <c r="G1212" s="300" t="s">
        <v>2517</v>
      </c>
      <c r="H1212" s="299" t="s">
        <v>5809</v>
      </c>
      <c r="I1212" s="302">
        <v>41.2</v>
      </c>
      <c r="J1212" s="303" t="s">
        <v>2605</v>
      </c>
      <c r="K1212" s="326"/>
    </row>
    <row r="1213" spans="1:11" ht="12.5" x14ac:dyDescent="0.25">
      <c r="A1213" s="295" t="s">
        <v>2514</v>
      </c>
      <c r="B1213" s="300" t="s">
        <v>3285</v>
      </c>
      <c r="C1213" s="300" t="s">
        <v>3285</v>
      </c>
      <c r="D1213" s="301" t="s">
        <v>3270</v>
      </c>
      <c r="E1213" s="301"/>
      <c r="F1213" s="299" t="s">
        <v>3286</v>
      </c>
      <c r="G1213" s="300" t="s">
        <v>3031</v>
      </c>
      <c r="H1213" s="299" t="s">
        <v>3032</v>
      </c>
      <c r="I1213" s="302">
        <v>330</v>
      </c>
      <c r="J1213" s="303" t="s">
        <v>2605</v>
      </c>
      <c r="K1213" s="326"/>
    </row>
    <row r="1214" spans="1:11" ht="12.5" x14ac:dyDescent="0.25">
      <c r="A1214" s="295" t="s">
        <v>2514</v>
      </c>
      <c r="B1214" s="300" t="s">
        <v>4391</v>
      </c>
      <c r="C1214" s="300" t="s">
        <v>4391</v>
      </c>
      <c r="D1214" s="301" t="s">
        <v>3270</v>
      </c>
      <c r="E1214" s="301"/>
      <c r="F1214" s="299" t="s">
        <v>4392</v>
      </c>
      <c r="G1214" s="300" t="s">
        <v>2517</v>
      </c>
      <c r="H1214" s="299" t="s">
        <v>4141</v>
      </c>
      <c r="I1214" s="302">
        <v>2160</v>
      </c>
      <c r="J1214" s="303" t="s">
        <v>528</v>
      </c>
      <c r="K1214" s="326"/>
    </row>
    <row r="1215" spans="1:11" ht="12.5" x14ac:dyDescent="0.25">
      <c r="A1215" s="295" t="s">
        <v>5580</v>
      </c>
      <c r="B1215" s="304" t="s">
        <v>4391</v>
      </c>
      <c r="C1215" s="304" t="s">
        <v>4391</v>
      </c>
      <c r="D1215" s="307" t="s">
        <v>3270</v>
      </c>
      <c r="E1215" s="307"/>
      <c r="F1215" s="295" t="s">
        <v>4392</v>
      </c>
      <c r="G1215" s="295" t="s">
        <v>2517</v>
      </c>
      <c r="H1215" s="295" t="s">
        <v>4141</v>
      </c>
      <c r="I1215" s="297">
        <v>760</v>
      </c>
      <c r="J1215" s="298">
        <v>10</v>
      </c>
      <c r="K1215" s="326"/>
    </row>
    <row r="1216" spans="1:11" ht="12.5" x14ac:dyDescent="0.25">
      <c r="A1216" s="295" t="s">
        <v>5577</v>
      </c>
      <c r="B1216" s="304" t="s">
        <v>4391</v>
      </c>
      <c r="C1216" s="304" t="s">
        <v>4391</v>
      </c>
      <c r="D1216" s="307" t="s">
        <v>3270</v>
      </c>
      <c r="E1216" s="307"/>
      <c r="F1216" s="295" t="s">
        <v>4392</v>
      </c>
      <c r="G1216" s="295" t="s">
        <v>2517</v>
      </c>
      <c r="H1216" s="295" t="s">
        <v>4141</v>
      </c>
      <c r="I1216" s="297">
        <v>760</v>
      </c>
      <c r="J1216" s="298">
        <v>10</v>
      </c>
      <c r="K1216" s="326"/>
    </row>
    <row r="1217" spans="1:11" ht="12.5" x14ac:dyDescent="0.25">
      <c r="A1217" s="295" t="s">
        <v>2514</v>
      </c>
      <c r="B1217" s="300" t="s">
        <v>4393</v>
      </c>
      <c r="C1217" s="300" t="s">
        <v>4393</v>
      </c>
      <c r="D1217" s="301" t="s">
        <v>3270</v>
      </c>
      <c r="E1217" s="301"/>
      <c r="F1217" s="299" t="s">
        <v>3586</v>
      </c>
      <c r="G1217" s="300" t="s">
        <v>2517</v>
      </c>
      <c r="H1217" s="299" t="s">
        <v>3666</v>
      </c>
      <c r="I1217" s="302">
        <v>40.57</v>
      </c>
      <c r="J1217" s="303" t="s">
        <v>528</v>
      </c>
      <c r="K1217" s="326"/>
    </row>
    <row r="1218" spans="1:11" ht="12.5" x14ac:dyDescent="0.25">
      <c r="A1218" s="295" t="s">
        <v>5580</v>
      </c>
      <c r="B1218" s="304" t="s">
        <v>4393</v>
      </c>
      <c r="C1218" s="304" t="s">
        <v>4393</v>
      </c>
      <c r="D1218" s="307" t="s">
        <v>3270</v>
      </c>
      <c r="E1218" s="307"/>
      <c r="F1218" s="295" t="s">
        <v>3586</v>
      </c>
      <c r="G1218" s="295" t="s">
        <v>2517</v>
      </c>
      <c r="H1218" s="295" t="s">
        <v>3666</v>
      </c>
      <c r="I1218" s="297">
        <v>172.3</v>
      </c>
      <c r="J1218" s="298">
        <v>10</v>
      </c>
      <c r="K1218" s="326"/>
    </row>
    <row r="1219" spans="1:11" ht="12.5" x14ac:dyDescent="0.25">
      <c r="A1219" s="295" t="s">
        <v>2514</v>
      </c>
      <c r="B1219" s="300" t="s">
        <v>4834</v>
      </c>
      <c r="C1219" s="300" t="s">
        <v>4834</v>
      </c>
      <c r="D1219" s="301" t="s">
        <v>3270</v>
      </c>
      <c r="E1219" s="301"/>
      <c r="F1219" s="299" t="s">
        <v>4835</v>
      </c>
      <c r="G1219" s="300" t="s">
        <v>2517</v>
      </c>
      <c r="H1219" s="299" t="s">
        <v>2565</v>
      </c>
      <c r="I1219" s="302">
        <v>196.3</v>
      </c>
      <c r="J1219" s="303" t="s">
        <v>2897</v>
      </c>
      <c r="K1219" s="326"/>
    </row>
    <row r="1220" spans="1:11" ht="20" x14ac:dyDescent="0.25">
      <c r="A1220" s="295" t="s">
        <v>2514</v>
      </c>
      <c r="B1220" s="300" t="s">
        <v>4394</v>
      </c>
      <c r="C1220" s="300" t="s">
        <v>4394</v>
      </c>
      <c r="D1220" s="301" t="s">
        <v>3270</v>
      </c>
      <c r="E1220" s="301"/>
      <c r="F1220" s="299" t="s">
        <v>4011</v>
      </c>
      <c r="G1220" s="300" t="s">
        <v>2517</v>
      </c>
      <c r="H1220" s="299" t="s">
        <v>3771</v>
      </c>
      <c r="I1220" s="302">
        <v>2385</v>
      </c>
      <c r="J1220" s="303" t="s">
        <v>528</v>
      </c>
      <c r="K1220" s="326"/>
    </row>
    <row r="1221" spans="1:11" ht="20" x14ac:dyDescent="0.25">
      <c r="A1221" s="295" t="s">
        <v>5581</v>
      </c>
      <c r="B1221" s="304" t="s">
        <v>4394</v>
      </c>
      <c r="C1221" s="304" t="s">
        <v>4394</v>
      </c>
      <c r="D1221" s="307" t="s">
        <v>3270</v>
      </c>
      <c r="E1221" s="307"/>
      <c r="F1221" s="295" t="s">
        <v>4011</v>
      </c>
      <c r="G1221" s="295" t="s">
        <v>2517</v>
      </c>
      <c r="H1221" s="295" t="s">
        <v>3771</v>
      </c>
      <c r="I1221" s="297">
        <v>795</v>
      </c>
      <c r="J1221" s="298">
        <v>10</v>
      </c>
      <c r="K1221" s="326"/>
    </row>
    <row r="1222" spans="1:11" ht="20" x14ac:dyDescent="0.25">
      <c r="A1222" s="295" t="s">
        <v>5580</v>
      </c>
      <c r="B1222" s="304" t="s">
        <v>4394</v>
      </c>
      <c r="C1222" s="304" t="s">
        <v>4394</v>
      </c>
      <c r="D1222" s="307" t="s">
        <v>3270</v>
      </c>
      <c r="E1222" s="307"/>
      <c r="F1222" s="295" t="s">
        <v>4011</v>
      </c>
      <c r="G1222" s="295" t="s">
        <v>2517</v>
      </c>
      <c r="H1222" s="295" t="s">
        <v>3771</v>
      </c>
      <c r="I1222" s="297">
        <v>615</v>
      </c>
      <c r="J1222" s="298">
        <v>10</v>
      </c>
      <c r="K1222" s="326"/>
    </row>
    <row r="1223" spans="1:11" ht="20" x14ac:dyDescent="0.25">
      <c r="A1223" s="295" t="s">
        <v>5577</v>
      </c>
      <c r="B1223" s="304" t="s">
        <v>4394</v>
      </c>
      <c r="C1223" s="304" t="s">
        <v>4394</v>
      </c>
      <c r="D1223" s="307" t="s">
        <v>3270</v>
      </c>
      <c r="E1223" s="307"/>
      <c r="F1223" s="295" t="s">
        <v>4011</v>
      </c>
      <c r="G1223" s="295" t="s">
        <v>2517</v>
      </c>
      <c r="H1223" s="295" t="s">
        <v>3771</v>
      </c>
      <c r="I1223" s="297">
        <v>615</v>
      </c>
      <c r="J1223" s="298">
        <v>10</v>
      </c>
      <c r="K1223" s="326"/>
    </row>
    <row r="1224" spans="1:11" ht="12.5" x14ac:dyDescent="0.25">
      <c r="A1224" s="295" t="s">
        <v>2514</v>
      </c>
      <c r="B1224" s="300" t="s">
        <v>4470</v>
      </c>
      <c r="C1224" s="300" t="s">
        <v>4470</v>
      </c>
      <c r="D1224" s="301" t="s">
        <v>3329</v>
      </c>
      <c r="E1224" s="301"/>
      <c r="F1224" s="299" t="s">
        <v>3869</v>
      </c>
      <c r="G1224" s="300" t="s">
        <v>3553</v>
      </c>
      <c r="H1224" s="299" t="s">
        <v>3554</v>
      </c>
      <c r="I1224" s="302">
        <v>60</v>
      </c>
      <c r="J1224" s="303" t="s">
        <v>528</v>
      </c>
      <c r="K1224" s="326"/>
    </row>
    <row r="1225" spans="1:11" ht="12.5" x14ac:dyDescent="0.25">
      <c r="A1225" s="295" t="s">
        <v>2514</v>
      </c>
      <c r="B1225" s="300" t="s">
        <v>4471</v>
      </c>
      <c r="C1225" s="300" t="s">
        <v>4471</v>
      </c>
      <c r="D1225" s="301" t="s">
        <v>3329</v>
      </c>
      <c r="E1225" s="301"/>
      <c r="F1225" s="299" t="s">
        <v>4472</v>
      </c>
      <c r="G1225" s="300" t="s">
        <v>3888</v>
      </c>
      <c r="H1225" s="299" t="s">
        <v>3889</v>
      </c>
      <c r="I1225" s="302">
        <v>584.17999999999995</v>
      </c>
      <c r="J1225" s="303" t="s">
        <v>528</v>
      </c>
      <c r="K1225" s="326"/>
    </row>
    <row r="1226" spans="1:11" ht="12.5" x14ac:dyDescent="0.25">
      <c r="A1226" s="295" t="s">
        <v>2514</v>
      </c>
      <c r="B1226" s="300" t="s">
        <v>3648</v>
      </c>
      <c r="C1226" s="300" t="s">
        <v>3648</v>
      </c>
      <c r="D1226" s="301" t="s">
        <v>2774</v>
      </c>
      <c r="E1226" s="301"/>
      <c r="F1226" s="299" t="s">
        <v>3649</v>
      </c>
      <c r="G1226" s="300" t="s">
        <v>2517</v>
      </c>
      <c r="H1226" s="299" t="s">
        <v>3650</v>
      </c>
      <c r="I1226" s="302">
        <v>267.55</v>
      </c>
      <c r="J1226" s="303" t="s">
        <v>528</v>
      </c>
      <c r="K1226" s="326"/>
    </row>
    <row r="1227" spans="1:11" ht="12.5" x14ac:dyDescent="0.25">
      <c r="A1227" s="295" t="s">
        <v>2514</v>
      </c>
      <c r="B1227" s="300" t="s">
        <v>4648</v>
      </c>
      <c r="C1227" s="300" t="s">
        <v>4648</v>
      </c>
      <c r="D1227" s="301" t="s">
        <v>2774</v>
      </c>
      <c r="E1227" s="301"/>
      <c r="F1227" s="299" t="s">
        <v>4649</v>
      </c>
      <c r="G1227" s="300" t="s">
        <v>2517</v>
      </c>
      <c r="H1227" s="299" t="s">
        <v>4643</v>
      </c>
      <c r="I1227" s="302">
        <v>367.75</v>
      </c>
      <c r="J1227" s="303" t="s">
        <v>2897</v>
      </c>
      <c r="K1227" s="326"/>
    </row>
    <row r="1228" spans="1:11" ht="12.5" x14ac:dyDescent="0.25">
      <c r="A1228" s="295" t="s">
        <v>2514</v>
      </c>
      <c r="B1228" s="300" t="s">
        <v>4650</v>
      </c>
      <c r="C1228" s="300" t="s">
        <v>4650</v>
      </c>
      <c r="D1228" s="301" t="s">
        <v>2774</v>
      </c>
      <c r="E1228" s="301"/>
      <c r="F1228" s="299" t="s">
        <v>4651</v>
      </c>
      <c r="G1228" s="300" t="s">
        <v>2517</v>
      </c>
      <c r="H1228" s="299" t="s">
        <v>2772</v>
      </c>
      <c r="I1228" s="302">
        <v>347.14</v>
      </c>
      <c r="J1228" s="303" t="s">
        <v>2897</v>
      </c>
      <c r="K1228" s="326"/>
    </row>
    <row r="1229" spans="1:11" ht="12.5" x14ac:dyDescent="0.25">
      <c r="A1229" s="295" t="s">
        <v>2514</v>
      </c>
      <c r="B1229" s="300" t="s">
        <v>4652</v>
      </c>
      <c r="C1229" s="300" t="s">
        <v>4652</v>
      </c>
      <c r="D1229" s="301" t="s">
        <v>2774</v>
      </c>
      <c r="E1229" s="301"/>
      <c r="F1229" s="299" t="s">
        <v>4653</v>
      </c>
      <c r="G1229" s="300" t="s">
        <v>2517</v>
      </c>
      <c r="H1229" s="299" t="s">
        <v>2772</v>
      </c>
      <c r="I1229" s="302">
        <v>307.76</v>
      </c>
      <c r="J1229" s="303" t="s">
        <v>2897</v>
      </c>
      <c r="K1229" s="326"/>
    </row>
    <row r="1230" spans="1:11" ht="12.5" x14ac:dyDescent="0.25">
      <c r="A1230" s="295" t="s">
        <v>2514</v>
      </c>
      <c r="B1230" s="300" t="s">
        <v>3651</v>
      </c>
      <c r="C1230" s="300" t="s">
        <v>3651</v>
      </c>
      <c r="D1230" s="301" t="s">
        <v>2774</v>
      </c>
      <c r="E1230" s="301"/>
      <c r="F1230" s="299" t="s">
        <v>3652</v>
      </c>
      <c r="G1230" s="300" t="s">
        <v>3547</v>
      </c>
      <c r="H1230" s="299" t="s">
        <v>3548</v>
      </c>
      <c r="I1230" s="302">
        <v>95.4</v>
      </c>
      <c r="J1230" s="303" t="s">
        <v>528</v>
      </c>
      <c r="K1230" s="326"/>
    </row>
    <row r="1231" spans="1:11" ht="12.5" x14ac:dyDescent="0.25">
      <c r="A1231" s="295" t="s">
        <v>2514</v>
      </c>
      <c r="B1231" s="300" t="s">
        <v>3851</v>
      </c>
      <c r="C1231" s="300" t="s">
        <v>3851</v>
      </c>
      <c r="D1231" s="301" t="s">
        <v>2570</v>
      </c>
      <c r="E1231" s="301"/>
      <c r="F1231" s="299" t="s">
        <v>3809</v>
      </c>
      <c r="G1231" s="300" t="s">
        <v>2517</v>
      </c>
      <c r="H1231" s="299" t="s">
        <v>2565</v>
      </c>
      <c r="I1231" s="302">
        <v>237.44</v>
      </c>
      <c r="J1231" s="303" t="s">
        <v>528</v>
      </c>
      <c r="K1231" s="326"/>
    </row>
    <row r="1232" spans="1:11" ht="12.5" x14ac:dyDescent="0.25">
      <c r="A1232" s="295" t="s">
        <v>2514</v>
      </c>
      <c r="B1232" s="300" t="s">
        <v>3852</v>
      </c>
      <c r="C1232" s="300" t="s">
        <v>3852</v>
      </c>
      <c r="D1232" s="301" t="s">
        <v>2570</v>
      </c>
      <c r="E1232" s="301"/>
      <c r="F1232" s="299" t="s">
        <v>3853</v>
      </c>
      <c r="G1232" s="300" t="s">
        <v>2517</v>
      </c>
      <c r="H1232" s="299" t="s">
        <v>3578</v>
      </c>
      <c r="I1232" s="302">
        <v>49.8</v>
      </c>
      <c r="J1232" s="303" t="s">
        <v>528</v>
      </c>
      <c r="K1232" s="326"/>
    </row>
    <row r="1233" spans="1:11" ht="12.5" x14ac:dyDescent="0.25">
      <c r="A1233" s="295" t="s">
        <v>2514</v>
      </c>
      <c r="B1233" s="300" t="s">
        <v>3854</v>
      </c>
      <c r="C1233" s="300" t="s">
        <v>3854</v>
      </c>
      <c r="D1233" s="301" t="s">
        <v>2570</v>
      </c>
      <c r="E1233" s="301"/>
      <c r="F1233" s="299" t="s">
        <v>3855</v>
      </c>
      <c r="G1233" s="300" t="s">
        <v>3535</v>
      </c>
      <c r="H1233" s="299" t="s">
        <v>3536</v>
      </c>
      <c r="I1233" s="302">
        <v>111.93</v>
      </c>
      <c r="J1233" s="303" t="s">
        <v>528</v>
      </c>
      <c r="K1233" s="326"/>
    </row>
    <row r="1234" spans="1:11" ht="12.5" x14ac:dyDescent="0.25">
      <c r="A1234" s="295" t="s">
        <v>2514</v>
      </c>
      <c r="B1234" s="300" t="s">
        <v>3856</v>
      </c>
      <c r="C1234" s="300" t="s">
        <v>3856</v>
      </c>
      <c r="D1234" s="301" t="s">
        <v>2570</v>
      </c>
      <c r="E1234" s="301"/>
      <c r="F1234" s="299" t="s">
        <v>3857</v>
      </c>
      <c r="G1234" s="300" t="s">
        <v>3535</v>
      </c>
      <c r="H1234" s="299" t="s">
        <v>3536</v>
      </c>
      <c r="I1234" s="302">
        <v>104.63</v>
      </c>
      <c r="J1234" s="303" t="s">
        <v>528</v>
      </c>
      <c r="K1234" s="326"/>
    </row>
    <row r="1235" spans="1:11" ht="12.5" x14ac:dyDescent="0.25">
      <c r="A1235" s="295" t="s">
        <v>5580</v>
      </c>
      <c r="B1235" s="304" t="s">
        <v>4949</v>
      </c>
      <c r="C1235" s="304" t="s">
        <v>4949</v>
      </c>
      <c r="D1235" s="307" t="s">
        <v>2570</v>
      </c>
      <c r="E1235" s="307"/>
      <c r="F1235" s="295" t="s">
        <v>4950</v>
      </c>
      <c r="G1235" s="295" t="s">
        <v>2517</v>
      </c>
      <c r="H1235" s="295" t="s">
        <v>3860</v>
      </c>
      <c r="I1235" s="297">
        <v>763</v>
      </c>
      <c r="J1235" s="298">
        <v>10</v>
      </c>
      <c r="K1235" s="326"/>
    </row>
    <row r="1236" spans="1:11" ht="12.5" x14ac:dyDescent="0.25">
      <c r="A1236" s="295" t="s">
        <v>2514</v>
      </c>
      <c r="B1236" s="300" t="s">
        <v>3858</v>
      </c>
      <c r="C1236" s="300" t="s">
        <v>3858</v>
      </c>
      <c r="D1236" s="301" t="s">
        <v>2570</v>
      </c>
      <c r="E1236" s="301"/>
      <c r="F1236" s="299" t="s">
        <v>3859</v>
      </c>
      <c r="G1236" s="300" t="s">
        <v>2517</v>
      </c>
      <c r="H1236" s="299" t="s">
        <v>3860</v>
      </c>
      <c r="I1236" s="302">
        <v>976.56</v>
      </c>
      <c r="J1236" s="303" t="s">
        <v>528</v>
      </c>
      <c r="K1236" s="326"/>
    </row>
    <row r="1237" spans="1:11" ht="12.5" x14ac:dyDescent="0.25">
      <c r="A1237" s="295" t="s">
        <v>2514</v>
      </c>
      <c r="B1237" s="300" t="s">
        <v>2992</v>
      </c>
      <c r="C1237" s="300" t="s">
        <v>2992</v>
      </c>
      <c r="D1237" s="301" t="s">
        <v>2570</v>
      </c>
      <c r="E1237" s="301"/>
      <c r="F1237" s="299" t="s">
        <v>5793</v>
      </c>
      <c r="G1237" s="300" t="s">
        <v>2838</v>
      </c>
      <c r="H1237" s="299" t="s">
        <v>2839</v>
      </c>
      <c r="I1237" s="302">
        <v>108.56</v>
      </c>
      <c r="J1237" s="303" t="s">
        <v>2605</v>
      </c>
      <c r="K1237" s="326"/>
    </row>
    <row r="1238" spans="1:11" ht="12.5" x14ac:dyDescent="0.25">
      <c r="A1238" s="295" t="s">
        <v>2514</v>
      </c>
      <c r="B1238" s="300" t="s">
        <v>2992</v>
      </c>
      <c r="C1238" s="300" t="s">
        <v>2992</v>
      </c>
      <c r="D1238" s="301" t="s">
        <v>2570</v>
      </c>
      <c r="E1238" s="301"/>
      <c r="F1238" s="299" t="s">
        <v>5793</v>
      </c>
      <c r="G1238" s="300" t="s">
        <v>2838</v>
      </c>
      <c r="H1238" s="299" t="s">
        <v>2839</v>
      </c>
      <c r="I1238" s="302">
        <v>235.83</v>
      </c>
      <c r="J1238" s="303" t="s">
        <v>528</v>
      </c>
      <c r="K1238" s="326"/>
    </row>
    <row r="1239" spans="1:11" ht="12.5" x14ac:dyDescent="0.25">
      <c r="A1239" s="295" t="s">
        <v>2514</v>
      </c>
      <c r="B1239" s="300" t="s">
        <v>3861</v>
      </c>
      <c r="C1239" s="300" t="s">
        <v>3861</v>
      </c>
      <c r="D1239" s="301" t="s">
        <v>2570</v>
      </c>
      <c r="E1239" s="301"/>
      <c r="F1239" s="299" t="s">
        <v>3862</v>
      </c>
      <c r="G1239" s="300" t="s">
        <v>2517</v>
      </c>
      <c r="H1239" s="299" t="s">
        <v>3482</v>
      </c>
      <c r="I1239" s="302">
        <v>429.58</v>
      </c>
      <c r="J1239" s="303" t="s">
        <v>528</v>
      </c>
      <c r="K1239" s="326"/>
    </row>
    <row r="1240" spans="1:11" ht="12.5" x14ac:dyDescent="0.25">
      <c r="A1240" s="295" t="s">
        <v>2514</v>
      </c>
      <c r="B1240" s="300" t="s">
        <v>3863</v>
      </c>
      <c r="C1240" s="300" t="s">
        <v>3863</v>
      </c>
      <c r="D1240" s="301" t="s">
        <v>2570</v>
      </c>
      <c r="E1240" s="301"/>
      <c r="F1240" s="299" t="s">
        <v>3864</v>
      </c>
      <c r="G1240" s="300" t="s">
        <v>2517</v>
      </c>
      <c r="H1240" s="299" t="s">
        <v>3865</v>
      </c>
      <c r="I1240" s="302">
        <v>173.84</v>
      </c>
      <c r="J1240" s="303" t="s">
        <v>528</v>
      </c>
      <c r="K1240" s="326"/>
    </row>
    <row r="1241" spans="1:11" ht="12.5" x14ac:dyDescent="0.25">
      <c r="A1241" s="295" t="s">
        <v>5576</v>
      </c>
      <c r="B1241" s="304" t="s">
        <v>5001</v>
      </c>
      <c r="C1241" s="304" t="s">
        <v>5001</v>
      </c>
      <c r="D1241" s="307" t="s">
        <v>2570</v>
      </c>
      <c r="E1241" s="307"/>
      <c r="F1241" s="295" t="s">
        <v>4108</v>
      </c>
      <c r="G1241" s="295" t="s">
        <v>2517</v>
      </c>
      <c r="H1241" s="295" t="s">
        <v>1928</v>
      </c>
      <c r="I1241" s="297">
        <v>205.41</v>
      </c>
      <c r="J1241" s="298">
        <v>10</v>
      </c>
      <c r="K1241" s="326"/>
    </row>
    <row r="1242" spans="1:11" ht="12.5" x14ac:dyDescent="0.25">
      <c r="A1242" s="295" t="s">
        <v>2514</v>
      </c>
      <c r="B1242" s="300" t="s">
        <v>4692</v>
      </c>
      <c r="C1242" s="300" t="s">
        <v>4692</v>
      </c>
      <c r="D1242" s="301" t="s">
        <v>2570</v>
      </c>
      <c r="E1242" s="301"/>
      <c r="F1242" s="299" t="s">
        <v>4693</v>
      </c>
      <c r="G1242" s="300" t="s">
        <v>2517</v>
      </c>
      <c r="H1242" s="299" t="s">
        <v>2565</v>
      </c>
      <c r="I1242" s="302">
        <v>228.74</v>
      </c>
      <c r="J1242" s="303" t="s">
        <v>2897</v>
      </c>
      <c r="K1242" s="326"/>
    </row>
    <row r="1243" spans="1:11" ht="12.5" x14ac:dyDescent="0.25">
      <c r="A1243" s="295" t="s">
        <v>2514</v>
      </c>
      <c r="B1243" s="300" t="s">
        <v>4694</v>
      </c>
      <c r="C1243" s="300" t="s">
        <v>4694</v>
      </c>
      <c r="D1243" s="301" t="s">
        <v>2570</v>
      </c>
      <c r="E1243" s="301"/>
      <c r="F1243" s="299" t="s">
        <v>4693</v>
      </c>
      <c r="G1243" s="300" t="s">
        <v>2838</v>
      </c>
      <c r="H1243" s="299" t="s">
        <v>2839</v>
      </c>
      <c r="I1243" s="302">
        <v>183.78</v>
      </c>
      <c r="J1243" s="303" t="s">
        <v>2897</v>
      </c>
      <c r="K1243" s="326"/>
    </row>
    <row r="1244" spans="1:11" ht="12.5" x14ac:dyDescent="0.25">
      <c r="A1244" s="295" t="s">
        <v>2514</v>
      </c>
      <c r="B1244" s="300" t="s">
        <v>4695</v>
      </c>
      <c r="C1244" s="300" t="s">
        <v>4695</v>
      </c>
      <c r="D1244" s="301" t="s">
        <v>2570</v>
      </c>
      <c r="E1244" s="301"/>
      <c r="F1244" s="299" t="s">
        <v>4653</v>
      </c>
      <c r="G1244" s="300" t="s">
        <v>2517</v>
      </c>
      <c r="H1244" s="299" t="s">
        <v>2598</v>
      </c>
      <c r="I1244" s="302">
        <v>112.92</v>
      </c>
      <c r="J1244" s="303" t="s">
        <v>2897</v>
      </c>
      <c r="K1244" s="326"/>
    </row>
    <row r="1245" spans="1:11" ht="12.5" x14ac:dyDescent="0.25">
      <c r="A1245" s="295" t="s">
        <v>2514</v>
      </c>
      <c r="B1245" s="300" t="s">
        <v>4696</v>
      </c>
      <c r="C1245" s="300" t="s">
        <v>4696</v>
      </c>
      <c r="D1245" s="301" t="s">
        <v>2570</v>
      </c>
      <c r="E1245" s="301"/>
      <c r="F1245" s="299" t="s">
        <v>4653</v>
      </c>
      <c r="G1245" s="300" t="s">
        <v>2517</v>
      </c>
      <c r="H1245" s="299" t="s">
        <v>2995</v>
      </c>
      <c r="I1245" s="302">
        <v>334.9</v>
      </c>
      <c r="J1245" s="303" t="s">
        <v>2897</v>
      </c>
      <c r="K1245" s="326"/>
    </row>
    <row r="1246" spans="1:11" ht="12.5" x14ac:dyDescent="0.25">
      <c r="A1246" s="295" t="s">
        <v>2514</v>
      </c>
      <c r="B1246" s="300" t="s">
        <v>4697</v>
      </c>
      <c r="C1246" s="300" t="s">
        <v>4697</v>
      </c>
      <c r="D1246" s="301" t="s">
        <v>2570</v>
      </c>
      <c r="E1246" s="301"/>
      <c r="F1246" s="299" t="s">
        <v>4653</v>
      </c>
      <c r="G1246" s="300" t="s">
        <v>2517</v>
      </c>
      <c r="H1246" s="299" t="s">
        <v>4104</v>
      </c>
      <c r="I1246" s="302">
        <v>66.540000000000006</v>
      </c>
      <c r="J1246" s="303" t="s">
        <v>2897</v>
      </c>
      <c r="K1246" s="326"/>
    </row>
    <row r="1247" spans="1:11" ht="20" x14ac:dyDescent="0.25">
      <c r="A1247" s="295" t="s">
        <v>2514</v>
      </c>
      <c r="B1247" s="300" t="s">
        <v>4179</v>
      </c>
      <c r="C1247" s="300" t="s">
        <v>4179</v>
      </c>
      <c r="D1247" s="301" t="s">
        <v>3176</v>
      </c>
      <c r="E1247" s="301"/>
      <c r="F1247" s="299" t="s">
        <v>5810</v>
      </c>
      <c r="G1247" s="300" t="s">
        <v>2517</v>
      </c>
      <c r="H1247" s="299" t="s">
        <v>4141</v>
      </c>
      <c r="I1247" s="302">
        <v>360</v>
      </c>
      <c r="J1247" s="303" t="s">
        <v>528</v>
      </c>
      <c r="K1247" s="326"/>
    </row>
    <row r="1248" spans="1:11" ht="12.5" x14ac:dyDescent="0.25">
      <c r="A1248" s="295" t="s">
        <v>5577</v>
      </c>
      <c r="B1248" s="304" t="s">
        <v>4984</v>
      </c>
      <c r="C1248" s="304" t="s">
        <v>4984</v>
      </c>
      <c r="D1248" s="307" t="s">
        <v>3176</v>
      </c>
      <c r="E1248" s="307"/>
      <c r="F1248" s="295" t="s">
        <v>4985</v>
      </c>
      <c r="G1248" s="295" t="s">
        <v>2517</v>
      </c>
      <c r="H1248" s="295" t="s">
        <v>1927</v>
      </c>
      <c r="I1248" s="297">
        <v>1297.19</v>
      </c>
      <c r="J1248" s="298">
        <v>10</v>
      </c>
      <c r="K1248" s="326"/>
    </row>
    <row r="1249" spans="1:11" ht="12.5" x14ac:dyDescent="0.25">
      <c r="A1249" s="295" t="s">
        <v>2514</v>
      </c>
      <c r="B1249" s="300" t="s">
        <v>4324</v>
      </c>
      <c r="C1249" s="300" t="s">
        <v>4324</v>
      </c>
      <c r="D1249" s="301" t="s">
        <v>3238</v>
      </c>
      <c r="E1249" s="301"/>
      <c r="F1249" s="299" t="s">
        <v>4325</v>
      </c>
      <c r="G1249" s="300" t="s">
        <v>2517</v>
      </c>
      <c r="H1249" s="299" t="s">
        <v>2565</v>
      </c>
      <c r="I1249" s="302">
        <v>284.10000000000002</v>
      </c>
      <c r="J1249" s="303" t="s">
        <v>528</v>
      </c>
      <c r="K1249" s="326"/>
    </row>
    <row r="1250" spans="1:11" ht="12.5" x14ac:dyDescent="0.25">
      <c r="A1250" s="295" t="s">
        <v>2514</v>
      </c>
      <c r="B1250" s="300" t="s">
        <v>3523</v>
      </c>
      <c r="C1250" s="300" t="s">
        <v>3523</v>
      </c>
      <c r="D1250" s="301" t="s">
        <v>2639</v>
      </c>
      <c r="E1250" s="301"/>
      <c r="F1250" s="299" t="s">
        <v>3706</v>
      </c>
      <c r="G1250" s="300" t="s">
        <v>2517</v>
      </c>
      <c r="H1250" s="299" t="s">
        <v>3524</v>
      </c>
      <c r="I1250" s="302">
        <v>500.98</v>
      </c>
      <c r="J1250" s="303" t="s">
        <v>528</v>
      </c>
      <c r="K1250" s="326"/>
    </row>
    <row r="1251" spans="1:11" ht="12.5" x14ac:dyDescent="0.25">
      <c r="A1251" s="295" t="s">
        <v>2514</v>
      </c>
      <c r="B1251" s="300" t="s">
        <v>2641</v>
      </c>
      <c r="C1251" s="300" t="s">
        <v>2641</v>
      </c>
      <c r="D1251" s="301" t="s">
        <v>2639</v>
      </c>
      <c r="E1251" s="301"/>
      <c r="F1251" s="299" t="s">
        <v>5795</v>
      </c>
      <c r="G1251" s="300" t="s">
        <v>2517</v>
      </c>
      <c r="H1251" s="299" t="s">
        <v>5794</v>
      </c>
      <c r="I1251" s="302">
        <v>11.4</v>
      </c>
      <c r="J1251" s="303" t="s">
        <v>2605</v>
      </c>
      <c r="K1251" s="326"/>
    </row>
    <row r="1252" spans="1:11" ht="20" x14ac:dyDescent="0.25">
      <c r="A1252" s="295" t="s">
        <v>2514</v>
      </c>
      <c r="B1252" s="300" t="s">
        <v>4792</v>
      </c>
      <c r="C1252" s="300" t="s">
        <v>4792</v>
      </c>
      <c r="D1252" s="301" t="s">
        <v>3238</v>
      </c>
      <c r="E1252" s="301"/>
      <c r="F1252" s="299" t="s">
        <v>4793</v>
      </c>
      <c r="G1252" s="300" t="s">
        <v>2517</v>
      </c>
      <c r="H1252" s="299" t="s">
        <v>2995</v>
      </c>
      <c r="I1252" s="302">
        <v>69</v>
      </c>
      <c r="J1252" s="303" t="s">
        <v>2897</v>
      </c>
      <c r="K1252" s="326"/>
    </row>
    <row r="1253" spans="1:11" ht="20" x14ac:dyDescent="0.25">
      <c r="A1253" s="295" t="s">
        <v>2514</v>
      </c>
      <c r="B1253" s="300" t="s">
        <v>3246</v>
      </c>
      <c r="C1253" s="300" t="s">
        <v>3246</v>
      </c>
      <c r="D1253" s="301" t="s">
        <v>3238</v>
      </c>
      <c r="E1253" s="301"/>
      <c r="F1253" s="299" t="s">
        <v>5796</v>
      </c>
      <c r="G1253" s="300" t="s">
        <v>2517</v>
      </c>
      <c r="H1253" s="299" t="s">
        <v>2995</v>
      </c>
      <c r="I1253" s="302">
        <v>624.19000000000005</v>
      </c>
      <c r="J1253" s="303" t="s">
        <v>2605</v>
      </c>
      <c r="K1253" s="326"/>
    </row>
    <row r="1254" spans="1:11" ht="12.5" x14ac:dyDescent="0.25">
      <c r="A1254" s="295" t="s">
        <v>2514</v>
      </c>
      <c r="B1254" s="300" t="s">
        <v>3247</v>
      </c>
      <c r="C1254" s="300" t="s">
        <v>3247</v>
      </c>
      <c r="D1254" s="301" t="s">
        <v>3238</v>
      </c>
      <c r="E1254" s="301"/>
      <c r="F1254" s="299" t="s">
        <v>3248</v>
      </c>
      <c r="G1254" s="300" t="s">
        <v>2517</v>
      </c>
      <c r="H1254" s="299" t="s">
        <v>2598</v>
      </c>
      <c r="I1254" s="302">
        <v>245.92</v>
      </c>
      <c r="J1254" s="303" t="s">
        <v>2605</v>
      </c>
      <c r="K1254" s="326"/>
    </row>
    <row r="1255" spans="1:11" ht="12.5" x14ac:dyDescent="0.25">
      <c r="A1255" s="295" t="s">
        <v>2514</v>
      </c>
      <c r="B1255" s="300" t="s">
        <v>4326</v>
      </c>
      <c r="C1255" s="300" t="s">
        <v>4326</v>
      </c>
      <c r="D1255" s="301" t="s">
        <v>3238</v>
      </c>
      <c r="E1255" s="301"/>
      <c r="F1255" s="299" t="s">
        <v>4327</v>
      </c>
      <c r="G1255" s="300" t="s">
        <v>3065</v>
      </c>
      <c r="H1255" s="299" t="s">
        <v>3066</v>
      </c>
      <c r="I1255" s="302">
        <v>502.08</v>
      </c>
      <c r="J1255" s="303" t="s">
        <v>528</v>
      </c>
      <c r="K1255" s="326"/>
    </row>
    <row r="1256" spans="1:11" ht="12.5" x14ac:dyDescent="0.25">
      <c r="A1256" s="295" t="s">
        <v>2514</v>
      </c>
      <c r="B1256" s="300" t="s">
        <v>4328</v>
      </c>
      <c r="C1256" s="300" t="s">
        <v>4328</v>
      </c>
      <c r="D1256" s="301" t="s">
        <v>3238</v>
      </c>
      <c r="E1256" s="301"/>
      <c r="F1256" s="299" t="s">
        <v>4327</v>
      </c>
      <c r="G1256" s="300" t="s">
        <v>2517</v>
      </c>
      <c r="H1256" s="299" t="s">
        <v>4329</v>
      </c>
      <c r="I1256" s="302">
        <v>60</v>
      </c>
      <c r="J1256" s="303" t="s">
        <v>528</v>
      </c>
      <c r="K1256" s="326"/>
    </row>
    <row r="1257" spans="1:11" ht="12.5" x14ac:dyDescent="0.25">
      <c r="A1257" s="295" t="s">
        <v>2514</v>
      </c>
      <c r="B1257" s="300" t="s">
        <v>4330</v>
      </c>
      <c r="C1257" s="300" t="s">
        <v>4330</v>
      </c>
      <c r="D1257" s="301" t="s">
        <v>3238</v>
      </c>
      <c r="E1257" s="301"/>
      <c r="F1257" s="299" t="s">
        <v>4327</v>
      </c>
      <c r="G1257" s="300" t="s">
        <v>2517</v>
      </c>
      <c r="H1257" s="299" t="s">
        <v>4331</v>
      </c>
      <c r="I1257" s="302">
        <v>164</v>
      </c>
      <c r="J1257" s="303" t="s">
        <v>528</v>
      </c>
      <c r="K1257" s="326"/>
    </row>
    <row r="1258" spans="1:11" ht="12.5" x14ac:dyDescent="0.25">
      <c r="A1258" s="295" t="s">
        <v>2514</v>
      </c>
      <c r="B1258" s="300" t="s">
        <v>4473</v>
      </c>
      <c r="C1258" s="300" t="s">
        <v>4473</v>
      </c>
      <c r="D1258" s="301" t="s">
        <v>4474</v>
      </c>
      <c r="E1258" s="301"/>
      <c r="F1258" s="299" t="s">
        <v>4475</v>
      </c>
      <c r="G1258" s="300" t="s">
        <v>3888</v>
      </c>
      <c r="H1258" s="299" t="s">
        <v>3889</v>
      </c>
      <c r="I1258" s="302">
        <v>229.54</v>
      </c>
      <c r="J1258" s="303" t="s">
        <v>528</v>
      </c>
      <c r="K1258" s="326"/>
    </row>
    <row r="1259" spans="1:11" ht="12.5" x14ac:dyDescent="0.25">
      <c r="A1259" s="295" t="s">
        <v>2514</v>
      </c>
      <c r="B1259" s="300" t="s">
        <v>2700</v>
      </c>
      <c r="C1259" s="300" t="s">
        <v>2700</v>
      </c>
      <c r="D1259" s="301" t="s">
        <v>2681</v>
      </c>
      <c r="E1259" s="301"/>
      <c r="F1259" s="299" t="s">
        <v>2701</v>
      </c>
      <c r="G1259" s="300" t="s">
        <v>2627</v>
      </c>
      <c r="H1259" s="299" t="s">
        <v>2628</v>
      </c>
      <c r="I1259" s="302">
        <v>330</v>
      </c>
      <c r="J1259" s="303" t="s">
        <v>2605</v>
      </c>
      <c r="K1259" s="326"/>
    </row>
    <row r="1260" spans="1:11" ht="12.5" x14ac:dyDescent="0.25">
      <c r="A1260" s="295" t="s">
        <v>2514</v>
      </c>
      <c r="B1260" s="300" t="s">
        <v>2702</v>
      </c>
      <c r="C1260" s="300" t="s">
        <v>2702</v>
      </c>
      <c r="D1260" s="301" t="s">
        <v>2681</v>
      </c>
      <c r="E1260" s="301"/>
      <c r="F1260" s="299" t="s">
        <v>2703</v>
      </c>
      <c r="G1260" s="300" t="s">
        <v>2627</v>
      </c>
      <c r="H1260" s="299" t="s">
        <v>2628</v>
      </c>
      <c r="I1260" s="302">
        <v>330</v>
      </c>
      <c r="J1260" s="303" t="s">
        <v>2605</v>
      </c>
      <c r="K1260" s="326"/>
    </row>
    <row r="1261" spans="1:11" ht="12.5" x14ac:dyDescent="0.25">
      <c r="A1261" s="295" t="s">
        <v>2514</v>
      </c>
      <c r="B1261" s="300" t="s">
        <v>2704</v>
      </c>
      <c r="C1261" s="300" t="s">
        <v>2704</v>
      </c>
      <c r="D1261" s="301" t="s">
        <v>2681</v>
      </c>
      <c r="E1261" s="301"/>
      <c r="F1261" s="299" t="s">
        <v>2705</v>
      </c>
      <c r="G1261" s="300" t="s">
        <v>2627</v>
      </c>
      <c r="H1261" s="299" t="s">
        <v>2628</v>
      </c>
      <c r="I1261" s="302">
        <v>330</v>
      </c>
      <c r="J1261" s="303" t="s">
        <v>2605</v>
      </c>
      <c r="K1261" s="326"/>
    </row>
    <row r="1262" spans="1:11" ht="12.5" x14ac:dyDescent="0.25">
      <c r="A1262" s="295" t="s">
        <v>2514</v>
      </c>
      <c r="B1262" s="300" t="s">
        <v>3545</v>
      </c>
      <c r="C1262" s="300" t="s">
        <v>3545</v>
      </c>
      <c r="D1262" s="301" t="s">
        <v>2681</v>
      </c>
      <c r="E1262" s="301"/>
      <c r="F1262" s="299" t="s">
        <v>3546</v>
      </c>
      <c r="G1262" s="300" t="s">
        <v>3547</v>
      </c>
      <c r="H1262" s="299" t="s">
        <v>3548</v>
      </c>
      <c r="I1262" s="302">
        <v>95.4</v>
      </c>
      <c r="J1262" s="303" t="s">
        <v>528</v>
      </c>
      <c r="K1262" s="326"/>
    </row>
    <row r="1263" spans="1:11" ht="20" x14ac:dyDescent="0.25">
      <c r="A1263" s="295" t="s">
        <v>2514</v>
      </c>
      <c r="B1263" s="300" t="s">
        <v>3549</v>
      </c>
      <c r="C1263" s="300" t="s">
        <v>3549</v>
      </c>
      <c r="D1263" s="301" t="s">
        <v>2681</v>
      </c>
      <c r="E1263" s="301"/>
      <c r="F1263" s="299" t="s">
        <v>3550</v>
      </c>
      <c r="G1263" s="300" t="s">
        <v>3535</v>
      </c>
      <c r="H1263" s="299" t="s">
        <v>3536</v>
      </c>
      <c r="I1263" s="302">
        <v>140.44999999999999</v>
      </c>
      <c r="J1263" s="303" t="s">
        <v>528</v>
      </c>
      <c r="K1263" s="326"/>
    </row>
    <row r="1264" spans="1:11" ht="20" x14ac:dyDescent="0.25">
      <c r="A1264" s="295" t="s">
        <v>2514</v>
      </c>
      <c r="B1264" s="300" t="s">
        <v>2706</v>
      </c>
      <c r="C1264" s="300" t="s">
        <v>2706</v>
      </c>
      <c r="D1264" s="301" t="s">
        <v>2681</v>
      </c>
      <c r="E1264" s="301"/>
      <c r="F1264" s="299" t="s">
        <v>2707</v>
      </c>
      <c r="G1264" s="300" t="s">
        <v>2708</v>
      </c>
      <c r="H1264" s="299" t="s">
        <v>2709</v>
      </c>
      <c r="I1264" s="302">
        <v>3720</v>
      </c>
      <c r="J1264" s="303" t="s">
        <v>2605</v>
      </c>
      <c r="K1264" s="326"/>
    </row>
    <row r="1265" spans="1:11" ht="12.5" x14ac:dyDescent="0.25">
      <c r="A1265" s="295" t="s">
        <v>2514</v>
      </c>
      <c r="B1265" s="300" t="s">
        <v>3551</v>
      </c>
      <c r="C1265" s="300" t="s">
        <v>3551</v>
      </c>
      <c r="D1265" s="301" t="s">
        <v>2681</v>
      </c>
      <c r="E1265" s="301"/>
      <c r="F1265" s="299" t="s">
        <v>3552</v>
      </c>
      <c r="G1265" s="300" t="s">
        <v>3553</v>
      </c>
      <c r="H1265" s="299" t="s">
        <v>3554</v>
      </c>
      <c r="I1265" s="302">
        <v>135</v>
      </c>
      <c r="J1265" s="303" t="s">
        <v>528</v>
      </c>
      <c r="K1265" s="326"/>
    </row>
    <row r="1266" spans="1:11" ht="12.5" x14ac:dyDescent="0.25">
      <c r="A1266" s="295" t="s">
        <v>2514</v>
      </c>
      <c r="B1266" s="300" t="s">
        <v>2710</v>
      </c>
      <c r="C1266" s="300" t="s">
        <v>2710</v>
      </c>
      <c r="D1266" s="301" t="s">
        <v>2681</v>
      </c>
      <c r="E1266" s="301"/>
      <c r="F1266" s="299" t="s">
        <v>2711</v>
      </c>
      <c r="G1266" s="300" t="s">
        <v>2712</v>
      </c>
      <c r="H1266" s="299" t="s">
        <v>2713</v>
      </c>
      <c r="I1266" s="302">
        <v>1821</v>
      </c>
      <c r="J1266" s="303" t="s">
        <v>2605</v>
      </c>
      <c r="K1266" s="326"/>
    </row>
    <row r="1267" spans="1:11" ht="12.5" x14ac:dyDescent="0.25">
      <c r="A1267" s="295" t="s">
        <v>2514</v>
      </c>
      <c r="B1267" s="300" t="s">
        <v>4654</v>
      </c>
      <c r="C1267" s="300" t="s">
        <v>4654</v>
      </c>
      <c r="D1267" s="301" t="s">
        <v>3654</v>
      </c>
      <c r="E1267" s="301"/>
      <c r="F1267" s="299" t="s">
        <v>5797</v>
      </c>
      <c r="G1267" s="300" t="s">
        <v>2517</v>
      </c>
      <c r="H1267" s="299" t="s">
        <v>4643</v>
      </c>
      <c r="I1267" s="302">
        <v>455.6</v>
      </c>
      <c r="J1267" s="303" t="s">
        <v>2897</v>
      </c>
      <c r="K1267" s="326"/>
    </row>
    <row r="1268" spans="1:11" ht="12.5" x14ac:dyDescent="0.25">
      <c r="A1268" s="295" t="s">
        <v>2514</v>
      </c>
      <c r="B1268" s="300" t="s">
        <v>3825</v>
      </c>
      <c r="C1268" s="300" t="s">
        <v>3825</v>
      </c>
      <c r="D1268" s="301" t="s">
        <v>2918</v>
      </c>
      <c r="E1268" s="301"/>
      <c r="F1268" s="299" t="s">
        <v>3784</v>
      </c>
      <c r="G1268" s="300" t="s">
        <v>2517</v>
      </c>
      <c r="H1268" s="299" t="s">
        <v>2565</v>
      </c>
      <c r="I1268" s="302">
        <v>289.73</v>
      </c>
      <c r="J1268" s="303" t="s">
        <v>528</v>
      </c>
      <c r="K1268" s="326"/>
    </row>
    <row r="1269" spans="1:11" ht="12.5" x14ac:dyDescent="0.25">
      <c r="A1269" s="295" t="s">
        <v>2514</v>
      </c>
      <c r="B1269" s="300" t="s">
        <v>4082</v>
      </c>
      <c r="C1269" s="300" t="s">
        <v>4082</v>
      </c>
      <c r="D1269" s="301" t="s">
        <v>3109</v>
      </c>
      <c r="E1269" s="301"/>
      <c r="F1269" s="299" t="s">
        <v>4083</v>
      </c>
      <c r="G1269" s="300" t="s">
        <v>2517</v>
      </c>
      <c r="H1269" s="299" t="s">
        <v>3865</v>
      </c>
      <c r="I1269" s="302">
        <v>159</v>
      </c>
      <c r="J1269" s="303" t="s">
        <v>528</v>
      </c>
      <c r="K1269" s="326"/>
    </row>
    <row r="1270" spans="1:11" ht="12.5" x14ac:dyDescent="0.25">
      <c r="A1270" s="295" t="s">
        <v>2514</v>
      </c>
      <c r="B1270" s="300" t="s">
        <v>4084</v>
      </c>
      <c r="C1270" s="300" t="s">
        <v>4084</v>
      </c>
      <c r="D1270" s="301" t="s">
        <v>3109</v>
      </c>
      <c r="E1270" s="301"/>
      <c r="F1270" s="299" t="s">
        <v>4085</v>
      </c>
      <c r="G1270" s="300" t="s">
        <v>2517</v>
      </c>
      <c r="H1270" s="299" t="s">
        <v>3860</v>
      </c>
      <c r="I1270" s="302">
        <v>1340</v>
      </c>
      <c r="J1270" s="303" t="s">
        <v>528</v>
      </c>
      <c r="K1270" s="326"/>
    </row>
    <row r="1271" spans="1:11" ht="12.5" x14ac:dyDescent="0.25">
      <c r="A1271" s="295" t="s">
        <v>2514</v>
      </c>
      <c r="B1271" s="300" t="s">
        <v>4086</v>
      </c>
      <c r="C1271" s="300" t="s">
        <v>4086</v>
      </c>
      <c r="D1271" s="301" t="s">
        <v>3109</v>
      </c>
      <c r="E1271" s="301"/>
      <c r="F1271" s="299" t="s">
        <v>3546</v>
      </c>
      <c r="G1271" s="300" t="s">
        <v>3547</v>
      </c>
      <c r="H1271" s="299" t="s">
        <v>3548</v>
      </c>
      <c r="I1271" s="302">
        <v>95.4</v>
      </c>
      <c r="J1271" s="303" t="s">
        <v>528</v>
      </c>
      <c r="K1271" s="326"/>
    </row>
    <row r="1272" spans="1:11" ht="12.5" x14ac:dyDescent="0.25">
      <c r="A1272" s="295" t="s">
        <v>2514</v>
      </c>
      <c r="B1272" s="300" t="s">
        <v>4087</v>
      </c>
      <c r="C1272" s="300" t="s">
        <v>4087</v>
      </c>
      <c r="D1272" s="301" t="s">
        <v>3109</v>
      </c>
      <c r="E1272" s="301"/>
      <c r="F1272" s="299" t="s">
        <v>4088</v>
      </c>
      <c r="G1272" s="300" t="s">
        <v>2517</v>
      </c>
      <c r="H1272" s="299" t="s">
        <v>3832</v>
      </c>
      <c r="I1272" s="302">
        <v>300</v>
      </c>
      <c r="J1272" s="303" t="s">
        <v>528</v>
      </c>
      <c r="K1272" s="326"/>
    </row>
    <row r="1273" spans="1:11" ht="12.5" x14ac:dyDescent="0.25">
      <c r="A1273" s="295" t="s">
        <v>2514</v>
      </c>
      <c r="B1273" s="300" t="s">
        <v>4039</v>
      </c>
      <c r="C1273" s="300" t="s">
        <v>4039</v>
      </c>
      <c r="D1273" s="301" t="s">
        <v>4040</v>
      </c>
      <c r="E1273" s="301"/>
      <c r="F1273" s="299" t="s">
        <v>4041</v>
      </c>
      <c r="G1273" s="300" t="s">
        <v>2517</v>
      </c>
      <c r="H1273" s="299" t="s">
        <v>3482</v>
      </c>
      <c r="I1273" s="302">
        <v>699.5</v>
      </c>
      <c r="J1273" s="303" t="s">
        <v>528</v>
      </c>
      <c r="K1273" s="326"/>
    </row>
    <row r="1274" spans="1:11" ht="12.5" x14ac:dyDescent="0.25">
      <c r="A1274" s="295" t="s">
        <v>2514</v>
      </c>
      <c r="B1274" s="300" t="s">
        <v>4089</v>
      </c>
      <c r="C1274" s="300" t="s">
        <v>4089</v>
      </c>
      <c r="D1274" s="301" t="s">
        <v>3109</v>
      </c>
      <c r="E1274" s="301"/>
      <c r="F1274" s="299" t="s">
        <v>3546</v>
      </c>
      <c r="G1274" s="300" t="s">
        <v>2517</v>
      </c>
      <c r="H1274" s="299" t="s">
        <v>3991</v>
      </c>
      <c r="I1274" s="302">
        <v>265.58999999999997</v>
      </c>
      <c r="J1274" s="303" t="s">
        <v>528</v>
      </c>
      <c r="K1274" s="326"/>
    </row>
    <row r="1275" spans="1:11" ht="12.5" x14ac:dyDescent="0.25">
      <c r="A1275" s="295" t="s">
        <v>2514</v>
      </c>
      <c r="B1275" s="300" t="s">
        <v>3127</v>
      </c>
      <c r="C1275" s="300" t="s">
        <v>3127</v>
      </c>
      <c r="D1275" s="301" t="s">
        <v>3128</v>
      </c>
      <c r="E1275" s="301"/>
      <c r="F1275" s="299" t="s">
        <v>3129</v>
      </c>
      <c r="G1275" s="300" t="s">
        <v>3031</v>
      </c>
      <c r="H1275" s="299" t="s">
        <v>3032</v>
      </c>
      <c r="I1275" s="302">
        <v>330</v>
      </c>
      <c r="J1275" s="303" t="s">
        <v>2605</v>
      </c>
      <c r="K1275" s="326"/>
    </row>
    <row r="1276" spans="1:11" ht="12.5" x14ac:dyDescent="0.25">
      <c r="A1276" s="295" t="s">
        <v>2514</v>
      </c>
      <c r="B1276" s="300" t="s">
        <v>4113</v>
      </c>
      <c r="C1276" s="300" t="s">
        <v>4113</v>
      </c>
      <c r="D1276" s="301" t="s">
        <v>3128</v>
      </c>
      <c r="E1276" s="301"/>
      <c r="F1276" s="299" t="s">
        <v>4114</v>
      </c>
      <c r="G1276" s="300" t="s">
        <v>2517</v>
      </c>
      <c r="H1276" s="299" t="s">
        <v>3832</v>
      </c>
      <c r="I1276" s="302">
        <v>300</v>
      </c>
      <c r="J1276" s="303" t="s">
        <v>528</v>
      </c>
      <c r="K1276" s="326"/>
    </row>
    <row r="1277" spans="1:11" ht="12.5" x14ac:dyDescent="0.25">
      <c r="A1277" s="295" t="s">
        <v>2514</v>
      </c>
      <c r="B1277" s="300" t="s">
        <v>4115</v>
      </c>
      <c r="C1277" s="300" t="s">
        <v>4115</v>
      </c>
      <c r="D1277" s="301" t="s">
        <v>3128</v>
      </c>
      <c r="E1277" s="301"/>
      <c r="F1277" s="299" t="s">
        <v>4116</v>
      </c>
      <c r="G1277" s="300" t="s">
        <v>2517</v>
      </c>
      <c r="H1277" s="299" t="s">
        <v>3568</v>
      </c>
      <c r="I1277" s="302">
        <v>209.84</v>
      </c>
      <c r="J1277" s="303" t="s">
        <v>528</v>
      </c>
      <c r="K1277" s="326"/>
    </row>
    <row r="1278" spans="1:11" ht="12.5" x14ac:dyDescent="0.25">
      <c r="A1278" s="295" t="s">
        <v>2514</v>
      </c>
      <c r="B1278" s="300" t="s">
        <v>4149</v>
      </c>
      <c r="C1278" s="300" t="s">
        <v>4149</v>
      </c>
      <c r="D1278" s="301" t="s">
        <v>4150</v>
      </c>
      <c r="E1278" s="301"/>
      <c r="F1278" s="299" t="s">
        <v>4151</v>
      </c>
      <c r="G1278" s="300" t="s">
        <v>3610</v>
      </c>
      <c r="H1278" s="299" t="s">
        <v>3611</v>
      </c>
      <c r="I1278" s="302">
        <v>4100.53</v>
      </c>
      <c r="J1278" s="303" t="s">
        <v>528</v>
      </c>
      <c r="K1278" s="326"/>
    </row>
    <row r="1279" spans="1:11" ht="12.5" x14ac:dyDescent="0.25">
      <c r="A1279" s="295" t="s">
        <v>5581</v>
      </c>
      <c r="B1279" s="304" t="s">
        <v>4149</v>
      </c>
      <c r="C1279" s="304" t="s">
        <v>4149</v>
      </c>
      <c r="D1279" s="307" t="s">
        <v>4150</v>
      </c>
      <c r="E1279" s="307"/>
      <c r="F1279" s="295" t="s">
        <v>4151</v>
      </c>
      <c r="G1279" s="295" t="s">
        <v>3610</v>
      </c>
      <c r="H1279" s="295" t="s">
        <v>3611</v>
      </c>
      <c r="I1279" s="297">
        <v>292.89</v>
      </c>
      <c r="J1279" s="298">
        <v>10</v>
      </c>
      <c r="K1279" s="326"/>
    </row>
    <row r="1280" spans="1:11" ht="12.5" x14ac:dyDescent="0.25">
      <c r="A1280" s="295" t="s">
        <v>5577</v>
      </c>
      <c r="B1280" s="304" t="s">
        <v>4149</v>
      </c>
      <c r="C1280" s="304" t="s">
        <v>4149</v>
      </c>
      <c r="D1280" s="307" t="s">
        <v>4150</v>
      </c>
      <c r="E1280" s="307"/>
      <c r="F1280" s="295" t="s">
        <v>4151</v>
      </c>
      <c r="G1280" s="295" t="s">
        <v>3610</v>
      </c>
      <c r="H1280" s="295" t="s">
        <v>3611</v>
      </c>
      <c r="I1280" s="297">
        <v>292.89</v>
      </c>
      <c r="J1280" s="298">
        <v>10</v>
      </c>
      <c r="K1280" s="326"/>
    </row>
    <row r="1281" spans="1:11" ht="12.5" x14ac:dyDescent="0.25">
      <c r="A1281" s="295" t="s">
        <v>5576</v>
      </c>
      <c r="B1281" s="304" t="s">
        <v>4149</v>
      </c>
      <c r="C1281" s="304" t="s">
        <v>4149</v>
      </c>
      <c r="D1281" s="307" t="s">
        <v>4150</v>
      </c>
      <c r="E1281" s="307"/>
      <c r="F1281" s="295" t="s">
        <v>4151</v>
      </c>
      <c r="G1281" s="295" t="s">
        <v>3610</v>
      </c>
      <c r="H1281" s="295" t="s">
        <v>3611</v>
      </c>
      <c r="I1281" s="297">
        <v>878.69</v>
      </c>
      <c r="J1281" s="298">
        <v>10</v>
      </c>
      <c r="K1281" s="326"/>
    </row>
    <row r="1282" spans="1:11" ht="12.5" x14ac:dyDescent="0.25">
      <c r="A1282" s="295" t="s">
        <v>5576</v>
      </c>
      <c r="B1282" s="304" t="s">
        <v>5005</v>
      </c>
      <c r="C1282" s="304" t="s">
        <v>5005</v>
      </c>
      <c r="D1282" s="307"/>
      <c r="E1282" s="307">
        <v>45509</v>
      </c>
      <c r="F1282" s="295" t="s">
        <v>5006</v>
      </c>
      <c r="G1282" s="295" t="s">
        <v>2517</v>
      </c>
      <c r="H1282" s="295" t="s">
        <v>1928</v>
      </c>
      <c r="I1282" s="297">
        <v>9677.9699999999993</v>
      </c>
      <c r="J1282" s="298">
        <v>10</v>
      </c>
      <c r="K1282" s="326"/>
    </row>
    <row r="1283" spans="1:11" ht="12.5" x14ac:dyDescent="0.25">
      <c r="A1283" s="295" t="s">
        <v>5581</v>
      </c>
      <c r="B1283" s="304" t="s">
        <v>4935</v>
      </c>
      <c r="C1283" s="304" t="s">
        <v>4935</v>
      </c>
      <c r="D1283" s="307" t="s">
        <v>3014</v>
      </c>
      <c r="E1283" s="307"/>
      <c r="F1283" s="295" t="s">
        <v>4936</v>
      </c>
      <c r="G1283" s="295" t="s">
        <v>3610</v>
      </c>
      <c r="H1283" s="295" t="s">
        <v>3611</v>
      </c>
      <c r="I1283" s="297">
        <v>1043.07</v>
      </c>
      <c r="J1283" s="298">
        <v>10</v>
      </c>
      <c r="K1283" s="326"/>
    </row>
    <row r="1284" spans="1:11" ht="12.5" x14ac:dyDescent="0.25">
      <c r="A1284" s="295" t="s">
        <v>2514</v>
      </c>
      <c r="B1284" s="300" t="s">
        <v>4477</v>
      </c>
      <c r="C1284" s="300" t="s">
        <v>4477</v>
      </c>
      <c r="D1284" s="301" t="s">
        <v>3334</v>
      </c>
      <c r="E1284" s="301"/>
      <c r="F1284" s="299" t="s">
        <v>4478</v>
      </c>
      <c r="G1284" s="300" t="s">
        <v>3888</v>
      </c>
      <c r="H1284" s="299" t="s">
        <v>3889</v>
      </c>
      <c r="I1284" s="302">
        <v>380.1</v>
      </c>
      <c r="J1284" s="303" t="s">
        <v>528</v>
      </c>
      <c r="K1284" s="326"/>
    </row>
    <row r="1285" spans="1:11" ht="20" x14ac:dyDescent="0.25">
      <c r="A1285" s="295" t="s">
        <v>5580</v>
      </c>
      <c r="B1285" s="304" t="s">
        <v>4961</v>
      </c>
      <c r="C1285" s="304" t="s">
        <v>4961</v>
      </c>
      <c r="D1285" s="307" t="s">
        <v>3334</v>
      </c>
      <c r="E1285" s="307"/>
      <c r="F1285" s="295" t="s">
        <v>4962</v>
      </c>
      <c r="G1285" s="295" t="s">
        <v>2517</v>
      </c>
      <c r="H1285" s="295" t="s">
        <v>3666</v>
      </c>
      <c r="I1285" s="297">
        <v>788.85</v>
      </c>
      <c r="J1285" s="298">
        <v>10</v>
      </c>
      <c r="K1285" s="326"/>
    </row>
    <row r="1286" spans="1:11" ht="12.5" x14ac:dyDescent="0.25">
      <c r="A1286" s="295" t="s">
        <v>2514</v>
      </c>
      <c r="B1286" s="300" t="s">
        <v>3420</v>
      </c>
      <c r="C1286" s="300" t="s">
        <v>3420</v>
      </c>
      <c r="D1286" s="301" t="s">
        <v>3415</v>
      </c>
      <c r="E1286" s="301"/>
      <c r="F1286" s="299" t="s">
        <v>3421</v>
      </c>
      <c r="G1286" s="300" t="s">
        <v>2627</v>
      </c>
      <c r="H1286" s="299" t="s">
        <v>2628</v>
      </c>
      <c r="I1286" s="302">
        <v>105</v>
      </c>
      <c r="J1286" s="303" t="s">
        <v>2605</v>
      </c>
      <c r="K1286" s="326"/>
    </row>
    <row r="1287" spans="1:11" ht="12.5" x14ac:dyDescent="0.25">
      <c r="A1287" s="295" t="s">
        <v>2514</v>
      </c>
      <c r="B1287" s="300" t="s">
        <v>4565</v>
      </c>
      <c r="C1287" s="300" t="s">
        <v>4565</v>
      </c>
      <c r="D1287" s="301" t="s">
        <v>3415</v>
      </c>
      <c r="E1287" s="301"/>
      <c r="F1287" s="299" t="s">
        <v>4566</v>
      </c>
      <c r="G1287" s="300" t="s">
        <v>4295</v>
      </c>
      <c r="H1287" s="299" t="s">
        <v>4296</v>
      </c>
      <c r="I1287" s="302">
        <v>105.44</v>
      </c>
      <c r="J1287" s="303" t="s">
        <v>528</v>
      </c>
      <c r="K1287" s="326"/>
    </row>
    <row r="1288" spans="1:11" ht="20" x14ac:dyDescent="0.25">
      <c r="A1288" s="295" t="s">
        <v>5577</v>
      </c>
      <c r="B1288" s="304" t="s">
        <v>4994</v>
      </c>
      <c r="C1288" s="304" t="s">
        <v>4994</v>
      </c>
      <c r="D1288" s="307" t="s">
        <v>3415</v>
      </c>
      <c r="E1288" s="307"/>
      <c r="F1288" s="295" t="s">
        <v>4995</v>
      </c>
      <c r="G1288" s="295" t="s">
        <v>2517</v>
      </c>
      <c r="H1288" s="295" t="s">
        <v>1927</v>
      </c>
      <c r="I1288" s="297">
        <v>651.83000000000004</v>
      </c>
      <c r="J1288" s="298">
        <v>10</v>
      </c>
      <c r="K1288" s="326"/>
    </row>
    <row r="1289" spans="1:11" ht="12.5" x14ac:dyDescent="0.25">
      <c r="A1289" s="295" t="s">
        <v>2514</v>
      </c>
      <c r="B1289" s="300" t="s">
        <v>4567</v>
      </c>
      <c r="C1289" s="300" t="s">
        <v>4567</v>
      </c>
      <c r="D1289" s="301" t="s">
        <v>3415</v>
      </c>
      <c r="E1289" s="301"/>
      <c r="F1289" s="299" t="s">
        <v>4568</v>
      </c>
      <c r="G1289" s="300" t="s">
        <v>2517</v>
      </c>
      <c r="H1289" s="299" t="s">
        <v>4104</v>
      </c>
      <c r="I1289" s="302">
        <v>133.56</v>
      </c>
      <c r="J1289" s="303" t="s">
        <v>528</v>
      </c>
      <c r="K1289" s="326"/>
    </row>
    <row r="1290" spans="1:11" ht="12.5" x14ac:dyDescent="0.25">
      <c r="A1290" s="295" t="s">
        <v>2514</v>
      </c>
      <c r="B1290" s="300" t="s">
        <v>3714</v>
      </c>
      <c r="C1290" s="300" t="s">
        <v>3714</v>
      </c>
      <c r="D1290" s="301" t="s">
        <v>2822</v>
      </c>
      <c r="E1290" s="301"/>
      <c r="F1290" s="299" t="s">
        <v>3715</v>
      </c>
      <c r="G1290" s="300" t="s">
        <v>3716</v>
      </c>
      <c r="H1290" s="299" t="s">
        <v>3717</v>
      </c>
      <c r="I1290" s="302">
        <v>567.66</v>
      </c>
      <c r="J1290" s="303" t="s">
        <v>528</v>
      </c>
      <c r="K1290" s="326"/>
    </row>
    <row r="1291" spans="1:11" ht="12.5" x14ac:dyDescent="0.25">
      <c r="A1291" s="295" t="s">
        <v>2514</v>
      </c>
      <c r="B1291" s="300" t="s">
        <v>3718</v>
      </c>
      <c r="C1291" s="300" t="s">
        <v>3718</v>
      </c>
      <c r="D1291" s="301" t="s">
        <v>2822</v>
      </c>
      <c r="E1291" s="301"/>
      <c r="F1291" s="299" t="s">
        <v>3719</v>
      </c>
      <c r="G1291" s="300" t="s">
        <v>2517</v>
      </c>
      <c r="H1291" s="299" t="s">
        <v>3720</v>
      </c>
      <c r="I1291" s="302">
        <v>265.89999999999998</v>
      </c>
      <c r="J1291" s="303" t="s">
        <v>528</v>
      </c>
      <c r="K1291" s="326"/>
    </row>
    <row r="1292" spans="1:11" ht="12.5" x14ac:dyDescent="0.25">
      <c r="A1292" s="295" t="s">
        <v>2514</v>
      </c>
      <c r="B1292" s="300" t="s">
        <v>3721</v>
      </c>
      <c r="C1292" s="300" t="s">
        <v>3721</v>
      </c>
      <c r="D1292" s="301" t="s">
        <v>2822</v>
      </c>
      <c r="E1292" s="301"/>
      <c r="F1292" s="299" t="s">
        <v>3688</v>
      </c>
      <c r="G1292" s="300" t="s">
        <v>2517</v>
      </c>
      <c r="H1292" s="299" t="s">
        <v>3722</v>
      </c>
      <c r="I1292" s="302">
        <v>300</v>
      </c>
      <c r="J1292" s="303" t="s">
        <v>528</v>
      </c>
      <c r="K1292" s="326"/>
    </row>
    <row r="1293" spans="1:11" ht="12.5" x14ac:dyDescent="0.25">
      <c r="A1293" s="295" t="s">
        <v>2514</v>
      </c>
      <c r="B1293" s="300" t="s">
        <v>2836</v>
      </c>
      <c r="C1293" s="300" t="s">
        <v>2836</v>
      </c>
      <c r="D1293" s="301" t="s">
        <v>2822</v>
      </c>
      <c r="E1293" s="301"/>
      <c r="F1293" s="299" t="s">
        <v>5812</v>
      </c>
      <c r="G1293" s="300" t="s">
        <v>2838</v>
      </c>
      <c r="H1293" s="299" t="s">
        <v>2839</v>
      </c>
      <c r="I1293" s="302">
        <v>221.78</v>
      </c>
      <c r="J1293" s="303" t="s">
        <v>2605</v>
      </c>
      <c r="K1293" s="326"/>
    </row>
    <row r="1294" spans="1:11" ht="12.5" x14ac:dyDescent="0.25">
      <c r="A1294" s="295" t="s">
        <v>2514</v>
      </c>
      <c r="B1294" s="300" t="s">
        <v>2836</v>
      </c>
      <c r="C1294" s="300" t="s">
        <v>2836</v>
      </c>
      <c r="D1294" s="301" t="s">
        <v>2822</v>
      </c>
      <c r="E1294" s="301"/>
      <c r="F1294" s="299" t="s">
        <v>5811</v>
      </c>
      <c r="G1294" s="300" t="s">
        <v>2838</v>
      </c>
      <c r="H1294" s="299" t="s">
        <v>2839</v>
      </c>
      <c r="I1294" s="302">
        <v>100</v>
      </c>
      <c r="J1294" s="303" t="s">
        <v>2897</v>
      </c>
      <c r="K1294" s="326"/>
    </row>
    <row r="1295" spans="1:11" ht="12.5" x14ac:dyDescent="0.25">
      <c r="A1295" s="295" t="s">
        <v>5581</v>
      </c>
      <c r="B1295" s="304" t="s">
        <v>4929</v>
      </c>
      <c r="C1295" s="304" t="s">
        <v>4929</v>
      </c>
      <c r="D1295" s="307" t="s">
        <v>2996</v>
      </c>
      <c r="E1295" s="307"/>
      <c r="F1295" s="295" t="s">
        <v>4924</v>
      </c>
      <c r="G1295" s="295" t="s">
        <v>3610</v>
      </c>
      <c r="H1295" s="295" t="s">
        <v>3611</v>
      </c>
      <c r="I1295" s="297">
        <v>167</v>
      </c>
      <c r="J1295" s="298">
        <v>10</v>
      </c>
      <c r="K1295" s="326"/>
    </row>
    <row r="1296" spans="1:11" ht="12.5" x14ac:dyDescent="0.25">
      <c r="A1296" s="295" t="s">
        <v>2514</v>
      </c>
      <c r="B1296" s="300" t="s">
        <v>4016</v>
      </c>
      <c r="C1296" s="300" t="s">
        <v>4016</v>
      </c>
      <c r="D1296" s="301" t="s">
        <v>3080</v>
      </c>
      <c r="E1296" s="301"/>
      <c r="F1296" s="299" t="s">
        <v>3809</v>
      </c>
      <c r="G1296" s="300" t="s">
        <v>2517</v>
      </c>
      <c r="H1296" s="299" t="s">
        <v>2565</v>
      </c>
      <c r="I1296" s="302">
        <v>296.8</v>
      </c>
      <c r="J1296" s="303" t="s">
        <v>528</v>
      </c>
      <c r="K1296" s="326"/>
    </row>
    <row r="1297" spans="1:11" ht="12.5" x14ac:dyDescent="0.25">
      <c r="A1297" s="295" t="s">
        <v>2514</v>
      </c>
      <c r="B1297" s="300" t="s">
        <v>4017</v>
      </c>
      <c r="C1297" s="300" t="s">
        <v>4017</v>
      </c>
      <c r="D1297" s="301" t="s">
        <v>3080</v>
      </c>
      <c r="E1297" s="301"/>
      <c r="F1297" s="299" t="s">
        <v>4018</v>
      </c>
      <c r="G1297" s="300" t="s">
        <v>2517</v>
      </c>
      <c r="H1297" s="299" t="s">
        <v>4019</v>
      </c>
      <c r="I1297" s="302">
        <v>6300</v>
      </c>
      <c r="J1297" s="303" t="s">
        <v>528</v>
      </c>
      <c r="K1297" s="326"/>
    </row>
    <row r="1298" spans="1:11" ht="12.5" x14ac:dyDescent="0.25">
      <c r="A1298" s="295" t="s">
        <v>5578</v>
      </c>
      <c r="B1298" s="304" t="s">
        <v>4017</v>
      </c>
      <c r="C1298" s="304" t="s">
        <v>4017</v>
      </c>
      <c r="D1298" s="307" t="s">
        <v>3080</v>
      </c>
      <c r="E1298" s="307"/>
      <c r="F1298" s="295" t="s">
        <v>4018</v>
      </c>
      <c r="G1298" s="295" t="s">
        <v>2517</v>
      </c>
      <c r="H1298" s="295" t="s">
        <v>4019</v>
      </c>
      <c r="I1298" s="297">
        <v>375</v>
      </c>
      <c r="J1298" s="298">
        <v>10</v>
      </c>
      <c r="K1298" s="326"/>
    </row>
    <row r="1299" spans="1:11" ht="12.5" x14ac:dyDescent="0.25">
      <c r="A1299" s="295" t="s">
        <v>2514</v>
      </c>
      <c r="B1299" s="300" t="s">
        <v>4017</v>
      </c>
      <c r="C1299" s="300" t="s">
        <v>4017</v>
      </c>
      <c r="D1299" s="301" t="s">
        <v>3080</v>
      </c>
      <c r="E1299" s="301"/>
      <c r="F1299" s="299" t="s">
        <v>4018</v>
      </c>
      <c r="G1299" s="300" t="s">
        <v>2517</v>
      </c>
      <c r="H1299" s="299" t="s">
        <v>4019</v>
      </c>
      <c r="I1299" s="302">
        <v>375</v>
      </c>
      <c r="J1299" s="303">
        <v>2</v>
      </c>
      <c r="K1299" s="331"/>
    </row>
    <row r="1300" spans="1:11" ht="12.5" x14ac:dyDescent="0.25">
      <c r="A1300" s="295" t="s">
        <v>2514</v>
      </c>
      <c r="B1300" s="300" t="s">
        <v>4020</v>
      </c>
      <c r="C1300" s="300" t="s">
        <v>4020</v>
      </c>
      <c r="D1300" s="301" t="s">
        <v>3080</v>
      </c>
      <c r="E1300" s="301"/>
      <c r="F1300" s="299" t="s">
        <v>4021</v>
      </c>
      <c r="G1300" s="300" t="s">
        <v>2517</v>
      </c>
      <c r="H1300" s="299" t="s">
        <v>3771</v>
      </c>
      <c r="I1300" s="302">
        <v>2677</v>
      </c>
      <c r="J1300" s="303" t="s">
        <v>528</v>
      </c>
      <c r="K1300" s="326"/>
    </row>
    <row r="1301" spans="1:11" ht="12.5" x14ac:dyDescent="0.25">
      <c r="A1301" s="295" t="s">
        <v>5578</v>
      </c>
      <c r="B1301" s="304" t="s">
        <v>4020</v>
      </c>
      <c r="C1301" s="304" t="s">
        <v>4020</v>
      </c>
      <c r="D1301" s="307" t="s">
        <v>3080</v>
      </c>
      <c r="E1301" s="307"/>
      <c r="F1301" s="295" t="s">
        <v>4021</v>
      </c>
      <c r="G1301" s="295" t="s">
        <v>2517</v>
      </c>
      <c r="H1301" s="295" t="s">
        <v>3771</v>
      </c>
      <c r="I1301" s="297">
        <v>810</v>
      </c>
      <c r="J1301" s="298">
        <v>10</v>
      </c>
      <c r="K1301" s="326"/>
    </row>
    <row r="1302" spans="1:11" ht="12.5" x14ac:dyDescent="0.25">
      <c r="A1302" s="295" t="s">
        <v>2514</v>
      </c>
      <c r="B1302" s="300" t="s">
        <v>4020</v>
      </c>
      <c r="C1302" s="300" t="s">
        <v>4020</v>
      </c>
      <c r="D1302" s="301" t="s">
        <v>3080</v>
      </c>
      <c r="E1302" s="301"/>
      <c r="F1302" s="299" t="s">
        <v>4021</v>
      </c>
      <c r="G1302" s="300" t="s">
        <v>2517</v>
      </c>
      <c r="H1302" s="299" t="s">
        <v>3771</v>
      </c>
      <c r="I1302" s="302">
        <v>915</v>
      </c>
      <c r="J1302" s="303">
        <v>2</v>
      </c>
      <c r="K1302" s="331"/>
    </row>
    <row r="1303" spans="1:11" ht="12.5" x14ac:dyDescent="0.25">
      <c r="A1303" s="295" t="s">
        <v>2514</v>
      </c>
      <c r="B1303" s="300" t="s">
        <v>4815</v>
      </c>
      <c r="C1303" s="300" t="s">
        <v>4815</v>
      </c>
      <c r="D1303" s="301" t="s">
        <v>4359</v>
      </c>
      <c r="E1303" s="301"/>
      <c r="F1303" s="299" t="s">
        <v>4653</v>
      </c>
      <c r="G1303" s="300" t="s">
        <v>2517</v>
      </c>
      <c r="H1303" s="299" t="s">
        <v>2995</v>
      </c>
      <c r="I1303" s="302">
        <v>173.84</v>
      </c>
      <c r="J1303" s="303" t="s">
        <v>2897</v>
      </c>
      <c r="K1303" s="326"/>
    </row>
    <row r="1304" spans="1:11" ht="12.5" x14ac:dyDescent="0.25">
      <c r="A1304" s="295" t="s">
        <v>2514</v>
      </c>
      <c r="B1304" s="300" t="s">
        <v>4816</v>
      </c>
      <c r="C1304" s="300" t="s">
        <v>4816</v>
      </c>
      <c r="D1304" s="301" t="s">
        <v>4359</v>
      </c>
      <c r="E1304" s="301"/>
      <c r="F1304" s="299" t="s">
        <v>4653</v>
      </c>
      <c r="G1304" s="300" t="s">
        <v>2517</v>
      </c>
      <c r="H1304" s="299" t="s">
        <v>2772</v>
      </c>
      <c r="I1304" s="302">
        <v>270.3</v>
      </c>
      <c r="J1304" s="303" t="s">
        <v>2897</v>
      </c>
      <c r="K1304" s="326"/>
    </row>
    <row r="1305" spans="1:11" ht="12.5" x14ac:dyDescent="0.25">
      <c r="A1305" s="295" t="s">
        <v>2514</v>
      </c>
      <c r="B1305" s="300" t="s">
        <v>3221</v>
      </c>
      <c r="C1305" s="300" t="s">
        <v>3221</v>
      </c>
      <c r="D1305" s="301" t="s">
        <v>3209</v>
      </c>
      <c r="E1305" s="301"/>
      <c r="F1305" s="299" t="s">
        <v>3222</v>
      </c>
      <c r="G1305" s="300" t="s">
        <v>3031</v>
      </c>
      <c r="H1305" s="299" t="s">
        <v>3032</v>
      </c>
      <c r="I1305" s="302">
        <v>330</v>
      </c>
      <c r="J1305" s="303" t="s">
        <v>2605</v>
      </c>
      <c r="K1305" s="326"/>
    </row>
    <row r="1306" spans="1:11" ht="12.5" x14ac:dyDescent="0.25">
      <c r="A1306" s="295" t="s">
        <v>2514</v>
      </c>
      <c r="B1306" s="300" t="s">
        <v>3223</v>
      </c>
      <c r="C1306" s="300" t="s">
        <v>3223</v>
      </c>
      <c r="D1306" s="301" t="s">
        <v>3209</v>
      </c>
      <c r="E1306" s="301"/>
      <c r="F1306" s="299" t="s">
        <v>5798</v>
      </c>
      <c r="G1306" s="300" t="s">
        <v>2517</v>
      </c>
      <c r="H1306" s="299" t="s">
        <v>2598</v>
      </c>
      <c r="I1306" s="302">
        <v>276.14</v>
      </c>
      <c r="J1306" s="303" t="s">
        <v>2605</v>
      </c>
      <c r="K1306" s="326"/>
    </row>
    <row r="1307" spans="1:11" ht="20" x14ac:dyDescent="0.25">
      <c r="A1307" s="295" t="s">
        <v>2514</v>
      </c>
      <c r="B1307" s="300" t="s">
        <v>4358</v>
      </c>
      <c r="C1307" s="300" t="s">
        <v>4358</v>
      </c>
      <c r="D1307" s="301" t="s">
        <v>4359</v>
      </c>
      <c r="E1307" s="301"/>
      <c r="F1307" s="299" t="s">
        <v>4360</v>
      </c>
      <c r="G1307" s="300" t="s">
        <v>2517</v>
      </c>
      <c r="H1307" s="299" t="s">
        <v>3490</v>
      </c>
      <c r="I1307" s="302">
        <v>2253.87</v>
      </c>
      <c r="J1307" s="303" t="s">
        <v>528</v>
      </c>
      <c r="K1307" s="326"/>
    </row>
    <row r="1308" spans="1:11" ht="20" x14ac:dyDescent="0.25">
      <c r="A1308" s="295" t="s">
        <v>5581</v>
      </c>
      <c r="B1308" s="304" t="s">
        <v>4358</v>
      </c>
      <c r="C1308" s="304" t="s">
        <v>4358</v>
      </c>
      <c r="D1308" s="307" t="s">
        <v>4359</v>
      </c>
      <c r="E1308" s="307"/>
      <c r="F1308" s="295" t="s">
        <v>4360</v>
      </c>
      <c r="G1308" s="295" t="s">
        <v>2517</v>
      </c>
      <c r="H1308" s="295" t="s">
        <v>3490</v>
      </c>
      <c r="I1308" s="297">
        <v>636.05999999999995</v>
      </c>
      <c r="J1308" s="298">
        <v>10</v>
      </c>
      <c r="K1308" s="326"/>
    </row>
    <row r="1309" spans="1:11" ht="12.5" x14ac:dyDescent="0.25">
      <c r="A1309" s="295" t="s">
        <v>2514</v>
      </c>
      <c r="B1309" s="300" t="s">
        <v>3252</v>
      </c>
      <c r="C1309" s="300" t="s">
        <v>3252</v>
      </c>
      <c r="D1309" s="301" t="s">
        <v>3250</v>
      </c>
      <c r="E1309" s="301"/>
      <c r="F1309" s="299" t="s">
        <v>3253</v>
      </c>
      <c r="G1309" s="300" t="s">
        <v>2627</v>
      </c>
      <c r="H1309" s="299" t="s">
        <v>2628</v>
      </c>
      <c r="I1309" s="302">
        <v>330</v>
      </c>
      <c r="J1309" s="303" t="s">
        <v>2605</v>
      </c>
      <c r="K1309" s="326"/>
    </row>
    <row r="1310" spans="1:11" ht="12.5" x14ac:dyDescent="0.25">
      <c r="A1310" s="295" t="s">
        <v>2514</v>
      </c>
      <c r="B1310" s="300" t="s">
        <v>3254</v>
      </c>
      <c r="C1310" s="300" t="s">
        <v>3254</v>
      </c>
      <c r="D1310" s="301" t="s">
        <v>3250</v>
      </c>
      <c r="E1310" s="301"/>
      <c r="F1310" s="299" t="s">
        <v>3255</v>
      </c>
      <c r="G1310" s="300" t="s">
        <v>2627</v>
      </c>
      <c r="H1310" s="299" t="s">
        <v>2628</v>
      </c>
      <c r="I1310" s="302">
        <v>330</v>
      </c>
      <c r="J1310" s="303" t="s">
        <v>2605</v>
      </c>
      <c r="K1310" s="326"/>
    </row>
    <row r="1311" spans="1:11" ht="12.5" x14ac:dyDescent="0.25">
      <c r="A1311" s="295" t="s">
        <v>2514</v>
      </c>
      <c r="B1311" s="300" t="s">
        <v>4345</v>
      </c>
      <c r="C1311" s="300" t="s">
        <v>4345</v>
      </c>
      <c r="D1311" s="301" t="s">
        <v>3250</v>
      </c>
      <c r="E1311" s="301"/>
      <c r="F1311" s="299" t="s">
        <v>5782</v>
      </c>
      <c r="G1311" s="300" t="s">
        <v>3888</v>
      </c>
      <c r="H1311" s="299" t="s">
        <v>3889</v>
      </c>
      <c r="I1311" s="302">
        <v>258.58</v>
      </c>
      <c r="J1311" s="303" t="s">
        <v>528</v>
      </c>
      <c r="K1311" s="326"/>
    </row>
    <row r="1312" spans="1:11" ht="12.5" x14ac:dyDescent="0.25">
      <c r="A1312" s="295" t="s">
        <v>5578</v>
      </c>
      <c r="B1312" s="304" t="s">
        <v>4970</v>
      </c>
      <c r="C1312" s="304" t="s">
        <v>4970</v>
      </c>
      <c r="D1312" s="307" t="s">
        <v>3250</v>
      </c>
      <c r="E1312" s="307"/>
      <c r="F1312" s="295" t="s">
        <v>4971</v>
      </c>
      <c r="G1312" s="295" t="s">
        <v>3547</v>
      </c>
      <c r="H1312" s="295" t="s">
        <v>3548</v>
      </c>
      <c r="I1312" s="297">
        <v>516.73</v>
      </c>
      <c r="J1312" s="298">
        <v>10</v>
      </c>
      <c r="K1312" s="326"/>
    </row>
    <row r="1313" spans="1:11" ht="12.5" x14ac:dyDescent="0.25">
      <c r="A1313" s="295" t="s">
        <v>5577</v>
      </c>
      <c r="B1313" s="304" t="s">
        <v>4991</v>
      </c>
      <c r="C1313" s="304" t="s">
        <v>4991</v>
      </c>
      <c r="D1313" s="307" t="s">
        <v>3336</v>
      </c>
      <c r="E1313" s="307"/>
      <c r="F1313" s="295" t="s">
        <v>5783</v>
      </c>
      <c r="G1313" s="295" t="s">
        <v>2517</v>
      </c>
      <c r="H1313" s="295" t="s">
        <v>1927</v>
      </c>
      <c r="I1313" s="297">
        <v>816.72</v>
      </c>
      <c r="J1313" s="298">
        <v>10</v>
      </c>
      <c r="K1313" s="326"/>
    </row>
    <row r="1314" spans="1:11" ht="12.5" x14ac:dyDescent="0.25">
      <c r="A1314" s="295" t="s">
        <v>2514</v>
      </c>
      <c r="B1314" s="300" t="s">
        <v>4513</v>
      </c>
      <c r="C1314" s="300" t="s">
        <v>4513</v>
      </c>
      <c r="D1314" s="301" t="s">
        <v>3358</v>
      </c>
      <c r="E1314" s="301"/>
      <c r="F1314" s="299" t="s">
        <v>3809</v>
      </c>
      <c r="G1314" s="300" t="s">
        <v>2517</v>
      </c>
      <c r="H1314" s="299" t="s">
        <v>2565</v>
      </c>
      <c r="I1314" s="302">
        <v>178.08</v>
      </c>
      <c r="J1314" s="303" t="s">
        <v>528</v>
      </c>
      <c r="K1314" s="326"/>
    </row>
    <row r="1315" spans="1:11" ht="12.5" x14ac:dyDescent="0.25">
      <c r="A1315" s="295" t="s">
        <v>2514</v>
      </c>
      <c r="B1315" s="300" t="s">
        <v>3567</v>
      </c>
      <c r="C1315" s="300" t="s">
        <v>3567</v>
      </c>
      <c r="D1315" s="301" t="s">
        <v>2715</v>
      </c>
      <c r="E1315" s="301"/>
      <c r="F1315" s="299" t="s">
        <v>4199</v>
      </c>
      <c r="G1315" s="300" t="s">
        <v>2517</v>
      </c>
      <c r="H1315" s="299" t="s">
        <v>3568</v>
      </c>
      <c r="I1315" s="302">
        <v>96.94</v>
      </c>
      <c r="J1315" s="303" t="s">
        <v>528</v>
      </c>
      <c r="K1315" s="326"/>
    </row>
    <row r="1316" spans="1:11" ht="12.5" x14ac:dyDescent="0.25">
      <c r="A1316" s="295" t="s">
        <v>2514</v>
      </c>
      <c r="B1316" s="300" t="s">
        <v>3569</v>
      </c>
      <c r="C1316" s="300" t="s">
        <v>3569</v>
      </c>
      <c r="D1316" s="301" t="s">
        <v>2715</v>
      </c>
      <c r="E1316" s="301"/>
      <c r="F1316" s="299" t="s">
        <v>3570</v>
      </c>
      <c r="G1316" s="300" t="s">
        <v>3192</v>
      </c>
      <c r="H1316" s="299" t="s">
        <v>3193</v>
      </c>
      <c r="I1316" s="302">
        <v>127.05</v>
      </c>
      <c r="J1316" s="303" t="s">
        <v>528</v>
      </c>
      <c r="K1316" s="326"/>
    </row>
    <row r="1317" spans="1:11" ht="12.5" x14ac:dyDescent="0.25">
      <c r="A1317" s="295" t="s">
        <v>2514</v>
      </c>
      <c r="B1317" s="300" t="s">
        <v>3571</v>
      </c>
      <c r="C1317" s="300" t="s">
        <v>3571</v>
      </c>
      <c r="D1317" s="301" t="s">
        <v>2715</v>
      </c>
      <c r="E1317" s="301"/>
      <c r="F1317" s="299" t="s">
        <v>3572</v>
      </c>
      <c r="G1317" s="300" t="s">
        <v>2838</v>
      </c>
      <c r="H1317" s="299" t="s">
        <v>2839</v>
      </c>
      <c r="I1317" s="302">
        <v>102.92</v>
      </c>
      <c r="J1317" s="303" t="s">
        <v>528</v>
      </c>
      <c r="K1317" s="326"/>
    </row>
    <row r="1318" spans="1:11" ht="20" x14ac:dyDescent="0.25">
      <c r="A1318" s="295" t="s">
        <v>5577</v>
      </c>
      <c r="B1318" s="304" t="s">
        <v>4973</v>
      </c>
      <c r="C1318" s="304" t="s">
        <v>4973</v>
      </c>
      <c r="D1318" s="307" t="s">
        <v>2715</v>
      </c>
      <c r="E1318" s="307"/>
      <c r="F1318" s="295" t="s">
        <v>4974</v>
      </c>
      <c r="G1318" s="295" t="s">
        <v>3574</v>
      </c>
      <c r="H1318" s="295" t="s">
        <v>3575</v>
      </c>
      <c r="I1318" s="297">
        <v>66</v>
      </c>
      <c r="J1318" s="298">
        <v>10</v>
      </c>
      <c r="K1318" s="326"/>
    </row>
    <row r="1319" spans="1:11" ht="20" x14ac:dyDescent="0.25">
      <c r="A1319" s="295" t="s">
        <v>2514</v>
      </c>
      <c r="B1319" s="300" t="s">
        <v>3573</v>
      </c>
      <c r="C1319" s="300" t="s">
        <v>3573</v>
      </c>
      <c r="D1319" s="301" t="s">
        <v>2715</v>
      </c>
      <c r="E1319" s="301"/>
      <c r="F1319" s="299" t="s">
        <v>2564</v>
      </c>
      <c r="G1319" s="300" t="s">
        <v>3574</v>
      </c>
      <c r="H1319" s="299" t="s">
        <v>3575</v>
      </c>
      <c r="I1319" s="302">
        <v>180</v>
      </c>
      <c r="J1319" s="303" t="s">
        <v>528</v>
      </c>
      <c r="K1319" s="326"/>
    </row>
    <row r="1320" spans="1:11" ht="12.5" x14ac:dyDescent="0.25">
      <c r="A1320" s="295" t="s">
        <v>2514</v>
      </c>
      <c r="B1320" s="300" t="s">
        <v>3576</v>
      </c>
      <c r="C1320" s="300" t="s">
        <v>3576</v>
      </c>
      <c r="D1320" s="301" t="s">
        <v>2715</v>
      </c>
      <c r="E1320" s="301"/>
      <c r="F1320" s="299" t="s">
        <v>3577</v>
      </c>
      <c r="G1320" s="300" t="s">
        <v>2517</v>
      </c>
      <c r="H1320" s="299" t="s">
        <v>3578</v>
      </c>
      <c r="I1320" s="302">
        <v>133.74</v>
      </c>
      <c r="J1320" s="303" t="s">
        <v>528</v>
      </c>
      <c r="K1320" s="326"/>
    </row>
    <row r="1321" spans="1:11" ht="12.5" x14ac:dyDescent="0.25">
      <c r="A1321" s="295" t="s">
        <v>2514</v>
      </c>
      <c r="B1321" s="300" t="s">
        <v>4678</v>
      </c>
      <c r="C1321" s="300" t="s">
        <v>4678</v>
      </c>
      <c r="D1321" s="301" t="s">
        <v>2955</v>
      </c>
      <c r="E1321" s="301"/>
      <c r="F1321" s="299" t="s">
        <v>4649</v>
      </c>
      <c r="G1321" s="300" t="s">
        <v>2517</v>
      </c>
      <c r="H1321" s="299" t="s">
        <v>4643</v>
      </c>
      <c r="I1321" s="302">
        <v>359.9</v>
      </c>
      <c r="J1321" s="303" t="s">
        <v>2897</v>
      </c>
      <c r="K1321" s="326"/>
    </row>
    <row r="1322" spans="1:11" ht="12.5" x14ac:dyDescent="0.25">
      <c r="A1322" s="295" t="s">
        <v>2514</v>
      </c>
      <c r="B1322" s="300" t="s">
        <v>3836</v>
      </c>
      <c r="C1322" s="300" t="s">
        <v>3836</v>
      </c>
      <c r="D1322" s="301" t="s">
        <v>2955</v>
      </c>
      <c r="E1322" s="301"/>
      <c r="F1322" s="299" t="s">
        <v>3837</v>
      </c>
      <c r="G1322" s="300" t="s">
        <v>2517</v>
      </c>
      <c r="H1322" s="299" t="s">
        <v>3666</v>
      </c>
      <c r="I1322" s="302">
        <v>207.9</v>
      </c>
      <c r="J1322" s="303" t="s">
        <v>528</v>
      </c>
      <c r="K1322" s="326"/>
    </row>
    <row r="1323" spans="1:11" ht="12.5" x14ac:dyDescent="0.25">
      <c r="A1323" s="295" t="s">
        <v>5581</v>
      </c>
      <c r="B1323" s="304" t="s">
        <v>4927</v>
      </c>
      <c r="C1323" s="304" t="s">
        <v>4927</v>
      </c>
      <c r="D1323" s="307" t="s">
        <v>2955</v>
      </c>
      <c r="E1323" s="307"/>
      <c r="F1323" s="295" t="s">
        <v>4928</v>
      </c>
      <c r="G1323" s="295" t="s">
        <v>3610</v>
      </c>
      <c r="H1323" s="295" t="s">
        <v>3611</v>
      </c>
      <c r="I1323" s="297">
        <v>280.83999999999997</v>
      </c>
      <c r="J1323" s="298">
        <v>10</v>
      </c>
      <c r="K1323" s="326"/>
    </row>
    <row r="1324" spans="1:11" ht="12.5" x14ac:dyDescent="0.25">
      <c r="A1324" s="295" t="s">
        <v>2514</v>
      </c>
      <c r="B1324" s="300" t="s">
        <v>3170</v>
      </c>
      <c r="C1324" s="300" t="s">
        <v>3170</v>
      </c>
      <c r="D1324" s="301" t="s">
        <v>3159</v>
      </c>
      <c r="E1324" s="301"/>
      <c r="F1324" s="299" t="s">
        <v>2837</v>
      </c>
      <c r="G1324" s="300" t="s">
        <v>2838</v>
      </c>
      <c r="H1324" s="299" t="s">
        <v>2839</v>
      </c>
      <c r="I1324" s="302">
        <v>111.08</v>
      </c>
      <c r="J1324" s="303" t="s">
        <v>2605</v>
      </c>
      <c r="K1324" s="326"/>
    </row>
    <row r="1325" spans="1:11" ht="12.5" x14ac:dyDescent="0.25">
      <c r="A1325" s="295" t="s">
        <v>2514</v>
      </c>
      <c r="B1325" s="300" t="s">
        <v>4154</v>
      </c>
      <c r="C1325" s="300" t="s">
        <v>4154</v>
      </c>
      <c r="D1325" s="301" t="s">
        <v>3159</v>
      </c>
      <c r="E1325" s="301"/>
      <c r="F1325" s="299" t="s">
        <v>4155</v>
      </c>
      <c r="G1325" s="300" t="s">
        <v>2517</v>
      </c>
      <c r="H1325" s="299" t="s">
        <v>4156</v>
      </c>
      <c r="I1325" s="302">
        <v>300</v>
      </c>
      <c r="J1325" s="303" t="s">
        <v>528</v>
      </c>
      <c r="K1325" s="326"/>
    </row>
    <row r="1326" spans="1:11" ht="12.5" x14ac:dyDescent="0.25">
      <c r="A1326" s="295" t="s">
        <v>2514</v>
      </c>
      <c r="B1326" s="300" t="s">
        <v>4196</v>
      </c>
      <c r="C1326" s="300" t="s">
        <v>4196</v>
      </c>
      <c r="D1326" s="301" t="s">
        <v>3184</v>
      </c>
      <c r="E1326" s="301"/>
      <c r="F1326" s="299" t="s">
        <v>4197</v>
      </c>
      <c r="G1326" s="300" t="s">
        <v>2517</v>
      </c>
      <c r="H1326" s="299" t="s">
        <v>3650</v>
      </c>
      <c r="I1326" s="302">
        <v>227.06</v>
      </c>
      <c r="J1326" s="303" t="s">
        <v>528</v>
      </c>
      <c r="K1326" s="326"/>
    </row>
    <row r="1327" spans="1:11" ht="12.5" x14ac:dyDescent="0.25">
      <c r="A1327" s="295" t="s">
        <v>2514</v>
      </c>
      <c r="B1327" s="300" t="s">
        <v>3183</v>
      </c>
      <c r="C1327" s="300" t="s">
        <v>3183</v>
      </c>
      <c r="D1327" s="301" t="s">
        <v>3184</v>
      </c>
      <c r="E1327" s="301"/>
      <c r="F1327" s="299" t="s">
        <v>2879</v>
      </c>
      <c r="G1327" s="300" t="s">
        <v>2517</v>
      </c>
      <c r="H1327" s="299" t="s">
        <v>2598</v>
      </c>
      <c r="I1327" s="302">
        <v>278.26</v>
      </c>
      <c r="J1327" s="303" t="s">
        <v>2605</v>
      </c>
      <c r="K1327" s="326"/>
    </row>
    <row r="1328" spans="1:11" ht="12.5" x14ac:dyDescent="0.25">
      <c r="A1328" s="295" t="s">
        <v>2514</v>
      </c>
      <c r="B1328" s="300" t="s">
        <v>4198</v>
      </c>
      <c r="C1328" s="300" t="s">
        <v>4198</v>
      </c>
      <c r="D1328" s="301" t="s">
        <v>3184</v>
      </c>
      <c r="E1328" s="301"/>
      <c r="F1328" s="299" t="s">
        <v>4199</v>
      </c>
      <c r="G1328" s="300" t="s">
        <v>2517</v>
      </c>
      <c r="H1328" s="299" t="s">
        <v>2598</v>
      </c>
      <c r="I1328" s="302">
        <v>111.66</v>
      </c>
      <c r="J1328" s="303" t="s">
        <v>528</v>
      </c>
      <c r="K1328" s="326"/>
    </row>
    <row r="1329" spans="1:11" ht="12.5" x14ac:dyDescent="0.25">
      <c r="A1329" s="295" t="s">
        <v>2514</v>
      </c>
      <c r="B1329" s="300" t="s">
        <v>4237</v>
      </c>
      <c r="C1329" s="300" t="s">
        <v>4237</v>
      </c>
      <c r="D1329" s="301" t="s">
        <v>3195</v>
      </c>
      <c r="E1329" s="301"/>
      <c r="F1329" s="299" t="s">
        <v>4238</v>
      </c>
      <c r="G1329" s="300" t="s">
        <v>2517</v>
      </c>
      <c r="H1329" s="299" t="s">
        <v>4239</v>
      </c>
      <c r="I1329" s="302">
        <v>318</v>
      </c>
      <c r="J1329" s="303" t="s">
        <v>528</v>
      </c>
      <c r="K1329" s="326"/>
    </row>
    <row r="1330" spans="1:11" ht="12.5" x14ac:dyDescent="0.25">
      <c r="A1330" s="295" t="s">
        <v>2514</v>
      </c>
      <c r="B1330" s="300" t="s">
        <v>4240</v>
      </c>
      <c r="C1330" s="300" t="s">
        <v>4240</v>
      </c>
      <c r="D1330" s="301" t="s">
        <v>3195</v>
      </c>
      <c r="E1330" s="301"/>
      <c r="F1330" s="299" t="s">
        <v>4206</v>
      </c>
      <c r="G1330" s="300" t="s">
        <v>2517</v>
      </c>
      <c r="H1330" s="299" t="s">
        <v>4239</v>
      </c>
      <c r="I1330" s="302">
        <v>24</v>
      </c>
      <c r="J1330" s="303" t="s">
        <v>528</v>
      </c>
      <c r="K1330" s="326"/>
    </row>
    <row r="1331" spans="1:11" ht="12.5" x14ac:dyDescent="0.25">
      <c r="A1331" s="295" t="s">
        <v>2514</v>
      </c>
      <c r="B1331" s="300" t="s">
        <v>3197</v>
      </c>
      <c r="C1331" s="300" t="s">
        <v>3197</v>
      </c>
      <c r="D1331" s="301" t="s">
        <v>3195</v>
      </c>
      <c r="E1331" s="301"/>
      <c r="F1331" s="299" t="s">
        <v>3198</v>
      </c>
      <c r="G1331" s="300" t="s">
        <v>3031</v>
      </c>
      <c r="H1331" s="299" t="s">
        <v>3032</v>
      </c>
      <c r="I1331" s="302">
        <v>330</v>
      </c>
      <c r="J1331" s="303" t="s">
        <v>2605</v>
      </c>
      <c r="K1331" s="326"/>
    </row>
    <row r="1332" spans="1:11" ht="12.5" x14ac:dyDescent="0.25">
      <c r="A1332" s="295" t="s">
        <v>2514</v>
      </c>
      <c r="B1332" s="300" t="s">
        <v>3001</v>
      </c>
      <c r="C1332" s="300" t="s">
        <v>3001</v>
      </c>
      <c r="D1332" s="301" t="s">
        <v>2999</v>
      </c>
      <c r="E1332" s="301"/>
      <c r="F1332" s="299" t="s">
        <v>5799</v>
      </c>
      <c r="G1332" s="300" t="s">
        <v>2517</v>
      </c>
      <c r="H1332" s="299" t="s">
        <v>3002</v>
      </c>
      <c r="I1332" s="302">
        <v>30.32</v>
      </c>
      <c r="J1332" s="303" t="s">
        <v>2605</v>
      </c>
      <c r="K1332" s="326"/>
    </row>
    <row r="1333" spans="1:11" ht="12.5" x14ac:dyDescent="0.25">
      <c r="A1333" s="295" t="s">
        <v>2514</v>
      </c>
      <c r="B1333" s="300" t="s">
        <v>3886</v>
      </c>
      <c r="C1333" s="300" t="s">
        <v>3886</v>
      </c>
      <c r="D1333" s="301" t="s">
        <v>2999</v>
      </c>
      <c r="E1333" s="301"/>
      <c r="F1333" s="299" t="s">
        <v>3887</v>
      </c>
      <c r="G1333" s="300" t="s">
        <v>3888</v>
      </c>
      <c r="H1333" s="299" t="s">
        <v>3889</v>
      </c>
      <c r="I1333" s="302">
        <v>329.18</v>
      </c>
      <c r="J1333" s="303" t="s">
        <v>528</v>
      </c>
      <c r="K1333" s="326"/>
    </row>
    <row r="1334" spans="1:11" ht="12.5" x14ac:dyDescent="0.25">
      <c r="A1334" s="295" t="s">
        <v>2514</v>
      </c>
      <c r="B1334" s="300" t="s">
        <v>3236</v>
      </c>
      <c r="C1334" s="300" t="s">
        <v>3236</v>
      </c>
      <c r="D1334" s="301" t="s">
        <v>3228</v>
      </c>
      <c r="E1334" s="301"/>
      <c r="F1334" s="299" t="s">
        <v>3237</v>
      </c>
      <c r="G1334" s="300" t="s">
        <v>2838</v>
      </c>
      <c r="H1334" s="299" t="s">
        <v>2839</v>
      </c>
      <c r="I1334" s="302">
        <v>668.93</v>
      </c>
      <c r="J1334" s="303" t="s">
        <v>2605</v>
      </c>
      <c r="K1334" s="326"/>
    </row>
    <row r="1335" spans="1:11" ht="12.5" x14ac:dyDescent="0.25">
      <c r="A1335" s="295" t="s">
        <v>2514</v>
      </c>
      <c r="B1335" s="300" t="s">
        <v>4783</v>
      </c>
      <c r="C1335" s="300" t="s">
        <v>4783</v>
      </c>
      <c r="D1335" s="301" t="s">
        <v>3228</v>
      </c>
      <c r="E1335" s="301"/>
      <c r="F1335" s="299" t="s">
        <v>4649</v>
      </c>
      <c r="G1335" s="300" t="s">
        <v>2517</v>
      </c>
      <c r="H1335" s="299" t="s">
        <v>4643</v>
      </c>
      <c r="I1335" s="302">
        <v>374.1</v>
      </c>
      <c r="J1335" s="303" t="s">
        <v>2897</v>
      </c>
      <c r="K1335" s="326"/>
    </row>
    <row r="1336" spans="1:11" ht="12.5" x14ac:dyDescent="0.25">
      <c r="A1336" s="295" t="s">
        <v>2514</v>
      </c>
      <c r="B1336" s="300" t="s">
        <v>3425</v>
      </c>
      <c r="C1336" s="300" t="s">
        <v>3425</v>
      </c>
      <c r="D1336" s="301" t="s">
        <v>3423</v>
      </c>
      <c r="E1336" s="301"/>
      <c r="F1336" s="299" t="s">
        <v>3426</v>
      </c>
      <c r="G1336" s="300" t="s">
        <v>2627</v>
      </c>
      <c r="H1336" s="299" t="s">
        <v>2628</v>
      </c>
      <c r="I1336" s="302">
        <v>330</v>
      </c>
      <c r="J1336" s="303" t="s">
        <v>2605</v>
      </c>
      <c r="K1336" s="326"/>
    </row>
    <row r="1337" spans="1:11" ht="12.5" x14ac:dyDescent="0.25">
      <c r="A1337" s="295" t="s">
        <v>2514</v>
      </c>
      <c r="B1337" s="300" t="s">
        <v>4579</v>
      </c>
      <c r="C1337" s="300" t="s">
        <v>4579</v>
      </c>
      <c r="D1337" s="301" t="s">
        <v>3423</v>
      </c>
      <c r="E1337" s="301"/>
      <c r="F1337" s="299" t="s">
        <v>4580</v>
      </c>
      <c r="G1337" s="300" t="s">
        <v>3547</v>
      </c>
      <c r="H1337" s="299" t="s">
        <v>3548</v>
      </c>
      <c r="I1337" s="302">
        <v>95.4</v>
      </c>
      <c r="J1337" s="303" t="s">
        <v>528</v>
      </c>
      <c r="K1337" s="326"/>
    </row>
    <row r="1338" spans="1:11" ht="20" x14ac:dyDescent="0.25">
      <c r="A1338" s="295" t="s">
        <v>2514</v>
      </c>
      <c r="B1338" s="300" t="s">
        <v>3427</v>
      </c>
      <c r="C1338" s="300" t="s">
        <v>3427</v>
      </c>
      <c r="D1338" s="301" t="s">
        <v>3423</v>
      </c>
      <c r="E1338" s="301"/>
      <c r="F1338" s="299" t="s">
        <v>5784</v>
      </c>
      <c r="G1338" s="300" t="s">
        <v>2708</v>
      </c>
      <c r="H1338" s="299" t="s">
        <v>2709</v>
      </c>
      <c r="I1338" s="302">
        <v>2925</v>
      </c>
      <c r="J1338" s="303" t="s">
        <v>2605</v>
      </c>
      <c r="K1338" s="326"/>
    </row>
    <row r="1339" spans="1:11" ht="12.5" x14ac:dyDescent="0.25">
      <c r="A1339" s="295" t="s">
        <v>2514</v>
      </c>
      <c r="B1339" s="300" t="s">
        <v>3740</v>
      </c>
      <c r="C1339" s="300" t="s">
        <v>3740</v>
      </c>
      <c r="D1339" s="301" t="s">
        <v>2841</v>
      </c>
      <c r="E1339" s="301"/>
      <c r="F1339" s="299" t="s">
        <v>3741</v>
      </c>
      <c r="G1339" s="300" t="s">
        <v>2517</v>
      </c>
      <c r="H1339" s="299" t="s">
        <v>3742</v>
      </c>
      <c r="I1339" s="302">
        <v>106</v>
      </c>
      <c r="J1339" s="303" t="s">
        <v>528</v>
      </c>
      <c r="K1339" s="326"/>
    </row>
    <row r="1340" spans="1:11" ht="12.5" x14ac:dyDescent="0.25">
      <c r="A1340" s="295" t="s">
        <v>2514</v>
      </c>
      <c r="B1340" s="300" t="s">
        <v>3743</v>
      </c>
      <c r="C1340" s="300" t="s">
        <v>3743</v>
      </c>
      <c r="D1340" s="301" t="s">
        <v>2841</v>
      </c>
      <c r="E1340" s="301"/>
      <c r="F1340" s="299" t="s">
        <v>3586</v>
      </c>
      <c r="G1340" s="300" t="s">
        <v>2517</v>
      </c>
      <c r="H1340" s="299" t="s">
        <v>3666</v>
      </c>
      <c r="I1340" s="302">
        <v>390</v>
      </c>
      <c r="J1340" s="303" t="s">
        <v>528</v>
      </c>
      <c r="K1340" s="326"/>
    </row>
    <row r="1341" spans="1:11" ht="12.5" x14ac:dyDescent="0.25">
      <c r="A1341" s="295" t="s">
        <v>5577</v>
      </c>
      <c r="B1341" s="304" t="s">
        <v>4976</v>
      </c>
      <c r="C1341" s="304" t="s">
        <v>4976</v>
      </c>
      <c r="D1341" s="307" t="s">
        <v>2841</v>
      </c>
      <c r="E1341" s="307"/>
      <c r="F1341" s="295" t="s">
        <v>4977</v>
      </c>
      <c r="G1341" s="295" t="s">
        <v>2517</v>
      </c>
      <c r="H1341" s="295" t="s">
        <v>1927</v>
      </c>
      <c r="I1341" s="297">
        <v>337.54</v>
      </c>
      <c r="J1341" s="298">
        <v>10</v>
      </c>
      <c r="K1341" s="326"/>
    </row>
    <row r="1342" spans="1:11" ht="12.5" x14ac:dyDescent="0.25">
      <c r="A1342" s="295" t="s">
        <v>2514</v>
      </c>
      <c r="B1342" s="300" t="s">
        <v>3744</v>
      </c>
      <c r="C1342" s="300" t="s">
        <v>3744</v>
      </c>
      <c r="D1342" s="301" t="s">
        <v>2841</v>
      </c>
      <c r="E1342" s="301"/>
      <c r="F1342" s="299" t="s">
        <v>3745</v>
      </c>
      <c r="G1342" s="300" t="s">
        <v>2838</v>
      </c>
      <c r="H1342" s="299" t="s">
        <v>2839</v>
      </c>
      <c r="I1342" s="302">
        <v>122.5</v>
      </c>
      <c r="J1342" s="303" t="s">
        <v>528</v>
      </c>
      <c r="K1342" s="326"/>
    </row>
    <row r="1343" spans="1:11" ht="12.5" x14ac:dyDescent="0.25">
      <c r="A1343" s="295" t="s">
        <v>2514</v>
      </c>
      <c r="B1343" s="300" t="s">
        <v>3831</v>
      </c>
      <c r="C1343" s="300" t="s">
        <v>3831</v>
      </c>
      <c r="D1343" s="301" t="s">
        <v>5213</v>
      </c>
      <c r="E1343" s="301"/>
      <c r="F1343" s="299" t="s">
        <v>3706</v>
      </c>
      <c r="G1343" s="300" t="s">
        <v>2517</v>
      </c>
      <c r="H1343" s="299" t="s">
        <v>5214</v>
      </c>
      <c r="I1343" s="302">
        <v>300</v>
      </c>
      <c r="J1343" s="303" t="s">
        <v>528</v>
      </c>
      <c r="K1343" s="326"/>
    </row>
    <row r="1344" spans="1:11" ht="12.5" x14ac:dyDescent="0.25">
      <c r="A1344" s="295" t="s">
        <v>2514</v>
      </c>
      <c r="B1344" s="300" t="s">
        <v>3960</v>
      </c>
      <c r="C1344" s="300" t="s">
        <v>3960</v>
      </c>
      <c r="D1344" s="301" t="s">
        <v>3061</v>
      </c>
      <c r="E1344" s="301"/>
      <c r="F1344" s="299" t="s">
        <v>3809</v>
      </c>
      <c r="G1344" s="300" t="s">
        <v>3486</v>
      </c>
      <c r="H1344" s="299" t="s">
        <v>3487</v>
      </c>
      <c r="I1344" s="302">
        <v>375.24</v>
      </c>
      <c r="J1344" s="303" t="s">
        <v>528</v>
      </c>
      <c r="K1344" s="326"/>
    </row>
    <row r="1345" spans="1:11" ht="12.5" x14ac:dyDescent="0.25">
      <c r="A1345" s="295" t="s">
        <v>2514</v>
      </c>
      <c r="B1345" s="300" t="s">
        <v>3961</v>
      </c>
      <c r="C1345" s="300" t="s">
        <v>3961</v>
      </c>
      <c r="D1345" s="301" t="s">
        <v>3061</v>
      </c>
      <c r="E1345" s="301"/>
      <c r="F1345" s="299" t="s">
        <v>3805</v>
      </c>
      <c r="G1345" s="300" t="s">
        <v>3065</v>
      </c>
      <c r="H1345" s="299" t="s">
        <v>3066</v>
      </c>
      <c r="I1345" s="302">
        <v>67.48</v>
      </c>
      <c r="J1345" s="303" t="s">
        <v>528</v>
      </c>
      <c r="K1345" s="326"/>
    </row>
    <row r="1346" spans="1:11" ht="12.5" x14ac:dyDescent="0.25">
      <c r="A1346" s="295" t="s">
        <v>2514</v>
      </c>
      <c r="B1346" s="300" t="s">
        <v>3063</v>
      </c>
      <c r="C1346" s="300" t="s">
        <v>3063</v>
      </c>
      <c r="D1346" s="301" t="s">
        <v>3061</v>
      </c>
      <c r="E1346" s="301"/>
      <c r="F1346" s="299" t="s">
        <v>3064</v>
      </c>
      <c r="G1346" s="300" t="s">
        <v>3065</v>
      </c>
      <c r="H1346" s="299" t="s">
        <v>3066</v>
      </c>
      <c r="I1346" s="302">
        <v>118.72</v>
      </c>
      <c r="J1346" s="303" t="s">
        <v>2605</v>
      </c>
      <c r="K1346" s="326"/>
    </row>
    <row r="1347" spans="1:11" ht="12.5" x14ac:dyDescent="0.25">
      <c r="A1347" s="295" t="s">
        <v>2514</v>
      </c>
      <c r="B1347" s="300" t="s">
        <v>3962</v>
      </c>
      <c r="C1347" s="300" t="s">
        <v>3962</v>
      </c>
      <c r="D1347" s="301" t="s">
        <v>3061</v>
      </c>
      <c r="E1347" s="301"/>
      <c r="F1347" s="299" t="s">
        <v>3963</v>
      </c>
      <c r="G1347" s="300" t="s">
        <v>3065</v>
      </c>
      <c r="H1347" s="299" t="s">
        <v>3066</v>
      </c>
      <c r="I1347" s="302">
        <v>194.84</v>
      </c>
      <c r="J1347" s="303" t="s">
        <v>528</v>
      </c>
      <c r="K1347" s="326"/>
    </row>
    <row r="1348" spans="1:11" ht="12.5" x14ac:dyDescent="0.25">
      <c r="A1348" s="295" t="s">
        <v>2514</v>
      </c>
      <c r="B1348" s="300" t="s">
        <v>3964</v>
      </c>
      <c r="C1348" s="300" t="s">
        <v>3964</v>
      </c>
      <c r="D1348" s="301" t="s">
        <v>3061</v>
      </c>
      <c r="E1348" s="301"/>
      <c r="F1348" s="299" t="s">
        <v>3965</v>
      </c>
      <c r="G1348" s="300" t="s">
        <v>2517</v>
      </c>
      <c r="H1348" s="299" t="s">
        <v>3342</v>
      </c>
      <c r="I1348" s="302">
        <v>329.14</v>
      </c>
      <c r="J1348" s="303" t="s">
        <v>528</v>
      </c>
      <c r="K1348" s="326"/>
    </row>
    <row r="1349" spans="1:11" ht="12.5" x14ac:dyDescent="0.25">
      <c r="A1349" s="295" t="s">
        <v>2514</v>
      </c>
      <c r="B1349" s="300" t="s">
        <v>3116</v>
      </c>
      <c r="C1349" s="300" t="s">
        <v>3116</v>
      </c>
      <c r="D1349" s="301" t="s">
        <v>3117</v>
      </c>
      <c r="E1349" s="301"/>
      <c r="F1349" s="299" t="s">
        <v>3118</v>
      </c>
      <c r="G1349" s="300" t="s">
        <v>3119</v>
      </c>
      <c r="H1349" s="299" t="s">
        <v>3120</v>
      </c>
      <c r="I1349" s="302">
        <v>761.94</v>
      </c>
      <c r="J1349" s="303" t="s">
        <v>2605</v>
      </c>
      <c r="K1349" s="326"/>
    </row>
    <row r="1350" spans="1:11" ht="12.5" x14ac:dyDescent="0.25">
      <c r="A1350" s="295" t="s">
        <v>2514</v>
      </c>
      <c r="B1350" s="300" t="s">
        <v>4243</v>
      </c>
      <c r="C1350" s="300" t="s">
        <v>4243</v>
      </c>
      <c r="D1350" s="301" t="s">
        <v>3200</v>
      </c>
      <c r="E1350" s="301"/>
      <c r="F1350" s="299" t="s">
        <v>5785</v>
      </c>
      <c r="G1350" s="300" t="s">
        <v>2517</v>
      </c>
      <c r="H1350" s="299" t="s">
        <v>4244</v>
      </c>
      <c r="I1350" s="302">
        <v>252.58</v>
      </c>
      <c r="J1350" s="303" t="s">
        <v>528</v>
      </c>
      <c r="K1350" s="326"/>
    </row>
    <row r="1351" spans="1:11" ht="12.5" x14ac:dyDescent="0.25">
      <c r="A1351" s="295" t="s">
        <v>2514</v>
      </c>
      <c r="B1351" s="300" t="s">
        <v>3383</v>
      </c>
      <c r="C1351" s="300" t="s">
        <v>3383</v>
      </c>
      <c r="D1351" s="301" t="s">
        <v>3371</v>
      </c>
      <c r="E1351" s="301"/>
      <c r="F1351" s="299" t="s">
        <v>3384</v>
      </c>
      <c r="G1351" s="300" t="s">
        <v>3031</v>
      </c>
      <c r="H1351" s="299" t="s">
        <v>3032</v>
      </c>
      <c r="I1351" s="302">
        <v>330</v>
      </c>
      <c r="J1351" s="303" t="s">
        <v>2605</v>
      </c>
      <c r="K1351" s="326"/>
    </row>
    <row r="1352" spans="1:11" ht="12.5" x14ac:dyDescent="0.25">
      <c r="A1352" s="295" t="s">
        <v>2514</v>
      </c>
      <c r="B1352" s="300" t="s">
        <v>2625</v>
      </c>
      <c r="C1352" s="300" t="s">
        <v>2625</v>
      </c>
      <c r="D1352" s="301" t="s">
        <v>2601</v>
      </c>
      <c r="E1352" s="301"/>
      <c r="F1352" s="299" t="s">
        <v>2626</v>
      </c>
      <c r="G1352" s="300" t="s">
        <v>2627</v>
      </c>
      <c r="H1352" s="299" t="s">
        <v>2628</v>
      </c>
      <c r="I1352" s="302">
        <v>330</v>
      </c>
      <c r="J1352" s="303" t="s">
        <v>2605</v>
      </c>
      <c r="K1352" s="326"/>
    </row>
    <row r="1353" spans="1:11" ht="12.5" x14ac:dyDescent="0.25">
      <c r="A1353" s="295" t="s">
        <v>2514</v>
      </c>
      <c r="B1353" s="300" t="s">
        <v>4531</v>
      </c>
      <c r="C1353" s="300" t="s">
        <v>4531</v>
      </c>
      <c r="D1353" s="301" t="s">
        <v>3371</v>
      </c>
      <c r="E1353" s="301"/>
      <c r="F1353" s="299" t="s">
        <v>3809</v>
      </c>
      <c r="G1353" s="300" t="s">
        <v>2517</v>
      </c>
      <c r="H1353" s="299" t="s">
        <v>2565</v>
      </c>
      <c r="I1353" s="302">
        <v>267.12</v>
      </c>
      <c r="J1353" s="303" t="s">
        <v>528</v>
      </c>
      <c r="K1353" s="326"/>
    </row>
    <row r="1354" spans="1:11" ht="12.5" x14ac:dyDescent="0.25">
      <c r="A1354" s="295" t="s">
        <v>2514</v>
      </c>
      <c r="B1354" s="300" t="s">
        <v>3385</v>
      </c>
      <c r="C1354" s="300" t="s">
        <v>3385</v>
      </c>
      <c r="D1354" s="301" t="s">
        <v>3371</v>
      </c>
      <c r="E1354" s="301"/>
      <c r="F1354" s="299" t="s">
        <v>3386</v>
      </c>
      <c r="G1354" s="300" t="s">
        <v>2712</v>
      </c>
      <c r="H1354" s="299" t="s">
        <v>2713</v>
      </c>
      <c r="I1354" s="302">
        <v>1810</v>
      </c>
      <c r="J1354" s="303" t="s">
        <v>2605</v>
      </c>
      <c r="K1354" s="326"/>
    </row>
    <row r="1355" spans="1:11" ht="20" x14ac:dyDescent="0.25">
      <c r="A1355" s="295" t="s">
        <v>2514</v>
      </c>
      <c r="B1355" s="300" t="s">
        <v>4486</v>
      </c>
      <c r="C1355" s="300" t="s">
        <v>4486</v>
      </c>
      <c r="D1355" s="301" t="s">
        <v>4487</v>
      </c>
      <c r="E1355" s="301"/>
      <c r="F1355" s="299" t="s">
        <v>4488</v>
      </c>
      <c r="G1355" s="300" t="s">
        <v>2517</v>
      </c>
      <c r="H1355" s="299" t="s">
        <v>4489</v>
      </c>
      <c r="I1355" s="302">
        <v>4938.75</v>
      </c>
      <c r="J1355" s="303" t="s">
        <v>528</v>
      </c>
      <c r="K1355" s="326"/>
    </row>
    <row r="1356" spans="1:11" ht="20" x14ac:dyDescent="0.25">
      <c r="A1356" s="295" t="s">
        <v>5582</v>
      </c>
      <c r="B1356" s="304" t="s">
        <v>4486</v>
      </c>
      <c r="C1356" s="304" t="s">
        <v>4486</v>
      </c>
      <c r="D1356" s="307" t="s">
        <v>4487</v>
      </c>
      <c r="E1356" s="307"/>
      <c r="F1356" s="295" t="s">
        <v>4488</v>
      </c>
      <c r="G1356" s="295" t="s">
        <v>2517</v>
      </c>
      <c r="H1356" s="295" t="s">
        <v>4489</v>
      </c>
      <c r="I1356" s="297">
        <v>566.25</v>
      </c>
      <c r="J1356" s="298">
        <v>10</v>
      </c>
      <c r="K1356" s="326"/>
    </row>
    <row r="1357" spans="1:11" ht="20" x14ac:dyDescent="0.25">
      <c r="A1357" s="295" t="s">
        <v>2514</v>
      </c>
      <c r="B1357" s="300" t="s">
        <v>4486</v>
      </c>
      <c r="C1357" s="300" t="s">
        <v>4486</v>
      </c>
      <c r="D1357" s="301" t="s">
        <v>4487</v>
      </c>
      <c r="E1357" s="301"/>
      <c r="F1357" s="299" t="s">
        <v>4488</v>
      </c>
      <c r="G1357" s="300" t="s">
        <v>2517</v>
      </c>
      <c r="H1357" s="299" t="s">
        <v>4489</v>
      </c>
      <c r="I1357" s="302">
        <v>1680</v>
      </c>
      <c r="J1357" s="303">
        <v>2</v>
      </c>
      <c r="K1357" s="331"/>
    </row>
    <row r="1358" spans="1:11" ht="12.5" x14ac:dyDescent="0.25">
      <c r="A1358" s="295" t="s">
        <v>2514</v>
      </c>
      <c r="B1358" s="300" t="s">
        <v>4550</v>
      </c>
      <c r="C1358" s="300" t="s">
        <v>4550</v>
      </c>
      <c r="D1358" s="301" t="s">
        <v>4548</v>
      </c>
      <c r="E1358" s="301"/>
      <c r="F1358" s="299" t="s">
        <v>4551</v>
      </c>
      <c r="G1358" s="300" t="s">
        <v>2517</v>
      </c>
      <c r="H1358" s="299" t="s">
        <v>4552</v>
      </c>
      <c r="I1358" s="302">
        <v>1305</v>
      </c>
      <c r="J1358" s="303" t="s">
        <v>528</v>
      </c>
      <c r="K1358" s="326"/>
    </row>
    <row r="1359" spans="1:11" ht="12.5" x14ac:dyDescent="0.25">
      <c r="A1359" s="295" t="s">
        <v>2514</v>
      </c>
      <c r="B1359" s="300" t="s">
        <v>4550</v>
      </c>
      <c r="C1359" s="300" t="s">
        <v>4550</v>
      </c>
      <c r="D1359" s="301" t="s">
        <v>4548</v>
      </c>
      <c r="E1359" s="301"/>
      <c r="F1359" s="299" t="s">
        <v>4551</v>
      </c>
      <c r="G1359" s="300" t="s">
        <v>2517</v>
      </c>
      <c r="H1359" s="299" t="s">
        <v>4552</v>
      </c>
      <c r="I1359" s="302">
        <v>4196</v>
      </c>
      <c r="J1359" s="303">
        <v>2</v>
      </c>
      <c r="K1359" s="331"/>
    </row>
    <row r="1360" spans="1:11" ht="12.5" x14ac:dyDescent="0.25">
      <c r="A1360" s="295" t="s">
        <v>2514</v>
      </c>
      <c r="B1360" s="300" t="s">
        <v>4553</v>
      </c>
      <c r="C1360" s="300" t="s">
        <v>4553</v>
      </c>
      <c r="D1360" s="301" t="s">
        <v>4548</v>
      </c>
      <c r="E1360" s="301"/>
      <c r="F1360" s="299" t="s">
        <v>4554</v>
      </c>
      <c r="G1360" s="300" t="s">
        <v>3610</v>
      </c>
      <c r="H1360" s="299" t="s">
        <v>3611</v>
      </c>
      <c r="I1360" s="302">
        <v>473.83</v>
      </c>
      <c r="J1360" s="303" t="s">
        <v>528</v>
      </c>
      <c r="K1360" s="326"/>
    </row>
    <row r="1361" spans="1:11" ht="12.5" x14ac:dyDescent="0.25">
      <c r="A1361" s="295" t="s">
        <v>2514</v>
      </c>
      <c r="B1361" s="300" t="s">
        <v>4555</v>
      </c>
      <c r="C1361" s="300" t="s">
        <v>4555</v>
      </c>
      <c r="D1361" s="301" t="s">
        <v>4548</v>
      </c>
      <c r="E1361" s="301"/>
      <c r="F1361" s="299" t="s">
        <v>4556</v>
      </c>
      <c r="G1361" s="300" t="s">
        <v>3610</v>
      </c>
      <c r="H1361" s="299" t="s">
        <v>3611</v>
      </c>
      <c r="I1361" s="302">
        <v>1095.27</v>
      </c>
      <c r="J1361" s="303" t="s">
        <v>528</v>
      </c>
      <c r="K1361" s="326"/>
    </row>
    <row r="1362" spans="1:11" ht="12.5" x14ac:dyDescent="0.25">
      <c r="A1362" s="295" t="s">
        <v>2514</v>
      </c>
      <c r="B1362" s="300" t="s">
        <v>3661</v>
      </c>
      <c r="C1362" s="300" t="s">
        <v>3661</v>
      </c>
      <c r="D1362" s="301" t="s">
        <v>2785</v>
      </c>
      <c r="E1362" s="301"/>
      <c r="F1362" s="299" t="s">
        <v>3662</v>
      </c>
      <c r="G1362" s="300" t="s">
        <v>3535</v>
      </c>
      <c r="H1362" s="299" t="s">
        <v>3536</v>
      </c>
      <c r="I1362" s="302">
        <v>280</v>
      </c>
      <c r="J1362" s="303" t="s">
        <v>528</v>
      </c>
      <c r="K1362" s="326"/>
    </row>
    <row r="1363" spans="1:11" ht="12.5" x14ac:dyDescent="0.25">
      <c r="A1363" s="295" t="s">
        <v>2514</v>
      </c>
      <c r="B1363" s="300" t="s">
        <v>3663</v>
      </c>
      <c r="C1363" s="300" t="s">
        <v>3663</v>
      </c>
      <c r="D1363" s="301" t="s">
        <v>2785</v>
      </c>
      <c r="E1363" s="301"/>
      <c r="F1363" s="299" t="s">
        <v>3664</v>
      </c>
      <c r="G1363" s="300" t="s">
        <v>3192</v>
      </c>
      <c r="H1363" s="299" t="s">
        <v>3193</v>
      </c>
      <c r="I1363" s="302">
        <v>228.37</v>
      </c>
      <c r="J1363" s="303" t="s">
        <v>528</v>
      </c>
      <c r="K1363" s="326"/>
    </row>
    <row r="1364" spans="1:11" ht="12.5" x14ac:dyDescent="0.25">
      <c r="A1364" s="295" t="s">
        <v>2514</v>
      </c>
      <c r="B1364" s="300" t="s">
        <v>3665</v>
      </c>
      <c r="C1364" s="300" t="s">
        <v>3665</v>
      </c>
      <c r="D1364" s="301" t="s">
        <v>2785</v>
      </c>
      <c r="E1364" s="301"/>
      <c r="F1364" s="299" t="s">
        <v>3586</v>
      </c>
      <c r="G1364" s="300" t="s">
        <v>2517</v>
      </c>
      <c r="H1364" s="299" t="s">
        <v>3666</v>
      </c>
      <c r="I1364" s="302">
        <v>346.69</v>
      </c>
      <c r="J1364" s="303" t="s">
        <v>528</v>
      </c>
      <c r="K1364" s="326"/>
    </row>
    <row r="1365" spans="1:11" ht="20" x14ac:dyDescent="0.25">
      <c r="A1365" s="295" t="s">
        <v>2514</v>
      </c>
      <c r="B1365" s="300" t="s">
        <v>3761</v>
      </c>
      <c r="C1365" s="300" t="s">
        <v>3761</v>
      </c>
      <c r="D1365" s="301" t="s">
        <v>2566</v>
      </c>
      <c r="E1365" s="301"/>
      <c r="F1365" s="299" t="s">
        <v>3762</v>
      </c>
      <c r="G1365" s="300" t="s">
        <v>2517</v>
      </c>
      <c r="H1365" s="299" t="s">
        <v>3763</v>
      </c>
      <c r="I1365" s="302">
        <v>4823</v>
      </c>
      <c r="J1365" s="303" t="s">
        <v>528</v>
      </c>
      <c r="K1365" s="326"/>
    </row>
    <row r="1366" spans="1:11" ht="20" x14ac:dyDescent="0.25">
      <c r="A1366" s="295" t="s">
        <v>2514</v>
      </c>
      <c r="B1366" s="300" t="s">
        <v>3761</v>
      </c>
      <c r="C1366" s="300" t="s">
        <v>3761</v>
      </c>
      <c r="D1366" s="301" t="s">
        <v>2566</v>
      </c>
      <c r="E1366" s="301"/>
      <c r="F1366" s="299" t="s">
        <v>3762</v>
      </c>
      <c r="G1366" s="300" t="s">
        <v>2517</v>
      </c>
      <c r="H1366" s="299" t="s">
        <v>3763</v>
      </c>
      <c r="I1366" s="302">
        <v>597</v>
      </c>
      <c r="J1366" s="303">
        <v>3</v>
      </c>
      <c r="K1366" s="331"/>
    </row>
    <row r="1367" spans="1:11" ht="12.5" x14ac:dyDescent="0.25">
      <c r="A1367" s="295" t="s">
        <v>2514</v>
      </c>
      <c r="B1367" s="300" t="s">
        <v>4659</v>
      </c>
      <c r="C1367" s="300" t="s">
        <v>4659</v>
      </c>
      <c r="D1367" s="301" t="s">
        <v>2566</v>
      </c>
      <c r="E1367" s="301"/>
      <c r="F1367" s="299" t="s">
        <v>4649</v>
      </c>
      <c r="G1367" s="300" t="s">
        <v>2517</v>
      </c>
      <c r="H1367" s="299" t="s">
        <v>4643</v>
      </c>
      <c r="I1367" s="302">
        <v>349.79</v>
      </c>
      <c r="J1367" s="303" t="s">
        <v>2897</v>
      </c>
      <c r="K1367" s="326"/>
    </row>
    <row r="1368" spans="1:11" ht="12.5" x14ac:dyDescent="0.25">
      <c r="A1368" s="295" t="s">
        <v>2514</v>
      </c>
      <c r="B1368" s="300" t="s">
        <v>4758</v>
      </c>
      <c r="C1368" s="300" t="s">
        <v>4758</v>
      </c>
      <c r="D1368" s="301" t="s">
        <v>3206</v>
      </c>
      <c r="E1368" s="301"/>
      <c r="F1368" s="299" t="s">
        <v>4759</v>
      </c>
      <c r="G1368" s="300" t="s">
        <v>2517</v>
      </c>
      <c r="H1368" s="299" t="s">
        <v>2517</v>
      </c>
      <c r="I1368" s="302">
        <v>200</v>
      </c>
      <c r="J1368" s="303" t="s">
        <v>2897</v>
      </c>
      <c r="K1368" s="326"/>
    </row>
    <row r="1369" spans="1:11" ht="12.5" x14ac:dyDescent="0.25">
      <c r="A1369" s="295" t="s">
        <v>2514</v>
      </c>
      <c r="B1369" s="300" t="s">
        <v>4755</v>
      </c>
      <c r="C1369" s="300" t="s">
        <v>4755</v>
      </c>
      <c r="D1369" s="301" t="s">
        <v>3186</v>
      </c>
      <c r="E1369" s="301"/>
      <c r="F1369" s="299" t="s">
        <v>4653</v>
      </c>
      <c r="G1369" s="300" t="s">
        <v>2517</v>
      </c>
      <c r="H1369" s="299" t="s">
        <v>4104</v>
      </c>
      <c r="I1369" s="302">
        <v>685.86</v>
      </c>
      <c r="J1369" s="303" t="s">
        <v>2897</v>
      </c>
      <c r="K1369" s="326"/>
    </row>
    <row r="1370" spans="1:11" ht="12.5" x14ac:dyDescent="0.25">
      <c r="A1370" s="295" t="s">
        <v>2514</v>
      </c>
      <c r="B1370" s="300" t="s">
        <v>4254</v>
      </c>
      <c r="C1370" s="300" t="s">
        <v>4254</v>
      </c>
      <c r="D1370" s="301" t="s">
        <v>3206</v>
      </c>
      <c r="E1370" s="301"/>
      <c r="F1370" s="299" t="s">
        <v>4255</v>
      </c>
      <c r="G1370" s="300" t="s">
        <v>3987</v>
      </c>
      <c r="H1370" s="299" t="s">
        <v>3988</v>
      </c>
      <c r="I1370" s="302">
        <v>553.55999999999995</v>
      </c>
      <c r="J1370" s="303" t="s">
        <v>528</v>
      </c>
      <c r="K1370" s="326"/>
    </row>
    <row r="1371" spans="1:11" ht="12.5" x14ac:dyDescent="0.25">
      <c r="A1371" s="295" t="s">
        <v>5577</v>
      </c>
      <c r="B1371" s="304" t="s">
        <v>4986</v>
      </c>
      <c r="C1371" s="304" t="s">
        <v>4986</v>
      </c>
      <c r="D1371" s="307" t="s">
        <v>4271</v>
      </c>
      <c r="E1371" s="307"/>
      <c r="F1371" s="295" t="s">
        <v>4987</v>
      </c>
      <c r="G1371" s="295" t="s">
        <v>2517</v>
      </c>
      <c r="H1371" s="295" t="s">
        <v>1927</v>
      </c>
      <c r="I1371" s="297">
        <v>144.78</v>
      </c>
      <c r="J1371" s="298">
        <v>10</v>
      </c>
      <c r="K1371" s="326"/>
    </row>
    <row r="1372" spans="1:11" ht="12.5" x14ac:dyDescent="0.25">
      <c r="A1372" s="295" t="s">
        <v>2514</v>
      </c>
      <c r="B1372" s="300" t="s">
        <v>5215</v>
      </c>
      <c r="C1372" s="300" t="s">
        <v>5215</v>
      </c>
      <c r="D1372" s="301" t="s">
        <v>5048</v>
      </c>
      <c r="E1372" s="301"/>
      <c r="F1372" s="299" t="s">
        <v>5216</v>
      </c>
      <c r="G1372" s="300" t="s">
        <v>3610</v>
      </c>
      <c r="H1372" s="299" t="s">
        <v>3611</v>
      </c>
      <c r="I1372" s="302">
        <v>199</v>
      </c>
      <c r="J1372" s="303" t="s">
        <v>528</v>
      </c>
      <c r="K1372" s="326"/>
    </row>
    <row r="1373" spans="1:11" ht="12.5" x14ac:dyDescent="0.25">
      <c r="A1373" s="295" t="s">
        <v>2514</v>
      </c>
      <c r="B1373" s="300" t="s">
        <v>5217</v>
      </c>
      <c r="C1373" s="300" t="s">
        <v>5217</v>
      </c>
      <c r="D1373" s="301" t="s">
        <v>5048</v>
      </c>
      <c r="E1373" s="301"/>
      <c r="F1373" s="299" t="s">
        <v>5218</v>
      </c>
      <c r="G1373" s="300" t="s">
        <v>3888</v>
      </c>
      <c r="H1373" s="299" t="s">
        <v>3889</v>
      </c>
      <c r="I1373" s="302">
        <v>407.16</v>
      </c>
      <c r="J1373" s="303" t="s">
        <v>528</v>
      </c>
      <c r="K1373" s="326"/>
    </row>
    <row r="1374" spans="1:11" ht="12.5" x14ac:dyDescent="0.25">
      <c r="A1374" s="295" t="s">
        <v>2514</v>
      </c>
      <c r="B1374" s="300" t="s">
        <v>5219</v>
      </c>
      <c r="C1374" s="300" t="s">
        <v>5219</v>
      </c>
      <c r="D1374" s="301" t="s">
        <v>5048</v>
      </c>
      <c r="E1374" s="301"/>
      <c r="F1374" s="299" t="s">
        <v>3874</v>
      </c>
      <c r="G1374" s="300" t="s">
        <v>3535</v>
      </c>
      <c r="H1374" s="299" t="s">
        <v>3536</v>
      </c>
      <c r="I1374" s="302">
        <v>209.65</v>
      </c>
      <c r="J1374" s="303" t="s">
        <v>528</v>
      </c>
      <c r="K1374" s="326"/>
    </row>
    <row r="1375" spans="1:11" ht="12.5" x14ac:dyDescent="0.25">
      <c r="A1375" s="295" t="s">
        <v>2514</v>
      </c>
      <c r="B1375" s="300" t="s">
        <v>5220</v>
      </c>
      <c r="C1375" s="300" t="s">
        <v>5220</v>
      </c>
      <c r="D1375" s="301" t="s">
        <v>5063</v>
      </c>
      <c r="E1375" s="301"/>
      <c r="F1375" s="299" t="s">
        <v>5221</v>
      </c>
      <c r="G1375" s="300" t="s">
        <v>3031</v>
      </c>
      <c r="H1375" s="299" t="s">
        <v>3032</v>
      </c>
      <c r="I1375" s="302">
        <v>330</v>
      </c>
      <c r="J1375" s="303" t="s">
        <v>2605</v>
      </c>
      <c r="K1375" s="326"/>
    </row>
    <row r="1376" spans="1:11" ht="12.5" x14ac:dyDescent="0.25">
      <c r="A1376" s="295" t="s">
        <v>2514</v>
      </c>
      <c r="B1376" s="300" t="s">
        <v>5222</v>
      </c>
      <c r="C1376" s="300" t="s">
        <v>5222</v>
      </c>
      <c r="D1376" s="301" t="s">
        <v>5063</v>
      </c>
      <c r="E1376" s="301"/>
      <c r="F1376" s="299" t="s">
        <v>5786</v>
      </c>
      <c r="G1376" s="300" t="s">
        <v>2517</v>
      </c>
      <c r="H1376" s="299" t="s">
        <v>5223</v>
      </c>
      <c r="I1376" s="302">
        <v>60</v>
      </c>
      <c r="J1376" s="303" t="s">
        <v>528</v>
      </c>
      <c r="K1376" s="326"/>
    </row>
    <row r="1377" spans="1:13" ht="12.5" x14ac:dyDescent="0.25">
      <c r="A1377" s="295" t="s">
        <v>2514</v>
      </c>
      <c r="B1377" s="300" t="s">
        <v>5224</v>
      </c>
      <c r="C1377" s="300" t="s">
        <v>5224</v>
      </c>
      <c r="D1377" s="301" t="s">
        <v>5063</v>
      </c>
      <c r="E1377" s="301"/>
      <c r="F1377" s="299" t="s">
        <v>3837</v>
      </c>
      <c r="G1377" s="300" t="s">
        <v>2517</v>
      </c>
      <c r="H1377" s="299" t="s">
        <v>3666</v>
      </c>
      <c r="I1377" s="302">
        <v>718.8</v>
      </c>
      <c r="J1377" s="303" t="s">
        <v>528</v>
      </c>
      <c r="K1377" s="326"/>
    </row>
    <row r="1378" spans="1:13" ht="20" x14ac:dyDescent="0.25">
      <c r="A1378" s="295" t="s">
        <v>2514</v>
      </c>
      <c r="B1378" s="300" t="s">
        <v>5225</v>
      </c>
      <c r="C1378" s="300" t="s">
        <v>5225</v>
      </c>
      <c r="D1378" s="301" t="s">
        <v>5066</v>
      </c>
      <c r="E1378" s="301"/>
      <c r="F1378" s="299" t="s">
        <v>5226</v>
      </c>
      <c r="G1378" s="300" t="s">
        <v>5227</v>
      </c>
      <c r="H1378" s="299" t="s">
        <v>5228</v>
      </c>
      <c r="I1378" s="302">
        <v>863.44</v>
      </c>
      <c r="J1378" s="303" t="s">
        <v>2897</v>
      </c>
      <c r="K1378" s="326"/>
    </row>
    <row r="1379" spans="1:13" ht="12.5" x14ac:dyDescent="0.25">
      <c r="A1379" s="295" t="s">
        <v>2514</v>
      </c>
      <c r="B1379" s="300" t="s">
        <v>5229</v>
      </c>
      <c r="C1379" s="300" t="s">
        <v>5229</v>
      </c>
      <c r="D1379" s="301" t="s">
        <v>5066</v>
      </c>
      <c r="E1379" s="301"/>
      <c r="F1379" s="299" t="s">
        <v>5230</v>
      </c>
      <c r="G1379" s="300" t="s">
        <v>2517</v>
      </c>
      <c r="H1379" s="299" t="s">
        <v>5231</v>
      </c>
      <c r="I1379" s="302">
        <v>217.36</v>
      </c>
      <c r="J1379" s="303" t="s">
        <v>528</v>
      </c>
      <c r="K1379" s="326"/>
    </row>
    <row r="1380" spans="1:13" ht="12.5" x14ac:dyDescent="0.25">
      <c r="A1380" s="295" t="s">
        <v>2514</v>
      </c>
      <c r="B1380" s="300" t="s">
        <v>5232</v>
      </c>
      <c r="C1380" s="300" t="s">
        <v>5232</v>
      </c>
      <c r="D1380" s="301" t="s">
        <v>5066</v>
      </c>
      <c r="E1380" s="301"/>
      <c r="F1380" s="299" t="s">
        <v>5233</v>
      </c>
      <c r="G1380" s="300" t="s">
        <v>2517</v>
      </c>
      <c r="H1380" s="299" t="s">
        <v>3056</v>
      </c>
      <c r="I1380" s="302">
        <v>195.65</v>
      </c>
      <c r="J1380" s="303" t="s">
        <v>528</v>
      </c>
      <c r="K1380" s="326"/>
    </row>
    <row r="1381" spans="1:13" ht="12.5" x14ac:dyDescent="0.25">
      <c r="A1381" s="295" t="s">
        <v>2514</v>
      </c>
      <c r="B1381" s="300" t="s">
        <v>5234</v>
      </c>
      <c r="C1381" s="300" t="s">
        <v>5234</v>
      </c>
      <c r="D1381" s="301" t="s">
        <v>5092</v>
      </c>
      <c r="E1381" s="301"/>
      <c r="F1381" s="299" t="s">
        <v>3809</v>
      </c>
      <c r="G1381" s="300" t="s">
        <v>2517</v>
      </c>
      <c r="H1381" s="299" t="s">
        <v>2565</v>
      </c>
      <c r="I1381" s="302">
        <v>222.6</v>
      </c>
      <c r="J1381" s="303" t="s">
        <v>528</v>
      </c>
      <c r="K1381" s="326"/>
    </row>
    <row r="1382" spans="1:13" ht="20" x14ac:dyDescent="0.25">
      <c r="A1382" s="295" t="s">
        <v>2514</v>
      </c>
      <c r="B1382" s="300" t="s">
        <v>5235</v>
      </c>
      <c r="C1382" s="300" t="s">
        <v>5235</v>
      </c>
      <c r="D1382" s="301" t="s">
        <v>5092</v>
      </c>
      <c r="E1382" s="301"/>
      <c r="F1382" s="299" t="s">
        <v>5236</v>
      </c>
      <c r="G1382" s="300" t="s">
        <v>2517</v>
      </c>
      <c r="H1382" s="299" t="s">
        <v>2598</v>
      </c>
      <c r="I1382" s="302">
        <v>400.7</v>
      </c>
      <c r="J1382" s="303" t="s">
        <v>2605</v>
      </c>
      <c r="K1382" s="326"/>
    </row>
    <row r="1383" spans="1:13" ht="20" x14ac:dyDescent="0.25">
      <c r="A1383" s="295" t="s">
        <v>2514</v>
      </c>
      <c r="B1383" s="300" t="s">
        <v>5235</v>
      </c>
      <c r="C1383" s="300" t="s">
        <v>5235</v>
      </c>
      <c r="D1383" s="301" t="s">
        <v>5092</v>
      </c>
      <c r="E1383" s="301"/>
      <c r="F1383" s="299" t="s">
        <v>5236</v>
      </c>
      <c r="G1383" s="300" t="s">
        <v>2517</v>
      </c>
      <c r="H1383" s="299" t="s">
        <v>2598</v>
      </c>
      <c r="I1383" s="302">
        <v>140.46</v>
      </c>
      <c r="J1383" s="303" t="s">
        <v>528</v>
      </c>
      <c r="K1383" s="326"/>
    </row>
    <row r="1384" spans="1:13" ht="12.5" x14ac:dyDescent="0.25">
      <c r="A1384" s="295" t="s">
        <v>2514</v>
      </c>
      <c r="B1384" s="300" t="s">
        <v>5237</v>
      </c>
      <c r="C1384" s="300" t="s">
        <v>5237</v>
      </c>
      <c r="D1384" s="301" t="s">
        <v>5092</v>
      </c>
      <c r="E1384" s="301"/>
      <c r="F1384" s="299" t="s">
        <v>5238</v>
      </c>
      <c r="G1384" s="300" t="s">
        <v>2517</v>
      </c>
      <c r="H1384" s="299" t="s">
        <v>4239</v>
      </c>
      <c r="I1384" s="302">
        <v>272.2</v>
      </c>
      <c r="J1384" s="303" t="s">
        <v>528</v>
      </c>
      <c r="K1384" s="326"/>
    </row>
    <row r="1385" spans="1:13" ht="12.5" x14ac:dyDescent="0.25">
      <c r="A1385" s="295" t="s">
        <v>2514</v>
      </c>
      <c r="B1385" s="300" t="s">
        <v>5239</v>
      </c>
      <c r="C1385" s="300" t="s">
        <v>5239</v>
      </c>
      <c r="D1385" s="301" t="s">
        <v>5100</v>
      </c>
      <c r="E1385" s="301"/>
      <c r="F1385" s="299" t="s">
        <v>5230</v>
      </c>
      <c r="G1385" s="300" t="s">
        <v>2517</v>
      </c>
      <c r="H1385" s="299" t="s">
        <v>5240</v>
      </c>
      <c r="I1385" s="302">
        <v>298.44</v>
      </c>
      <c r="J1385" s="303" t="s">
        <v>528</v>
      </c>
      <c r="K1385" s="326"/>
      <c r="M1385" s="318"/>
    </row>
    <row r="1386" spans="1:13" ht="12.5" x14ac:dyDescent="0.25">
      <c r="A1386" s="295" t="s">
        <v>2514</v>
      </c>
      <c r="B1386" s="300" t="s">
        <v>5241</v>
      </c>
      <c r="C1386" s="300" t="s">
        <v>5241</v>
      </c>
      <c r="D1386" s="301" t="s">
        <v>5100</v>
      </c>
      <c r="E1386" s="301"/>
      <c r="F1386" s="299" t="s">
        <v>5242</v>
      </c>
      <c r="G1386" s="300" t="s">
        <v>2517</v>
      </c>
      <c r="H1386" s="299" t="s">
        <v>3832</v>
      </c>
      <c r="I1386" s="302">
        <v>300</v>
      </c>
      <c r="J1386" s="303" t="s">
        <v>528</v>
      </c>
      <c r="K1386" s="326"/>
    </row>
    <row r="1387" spans="1:13" ht="12.5" x14ac:dyDescent="0.25">
      <c r="A1387" s="295" t="s">
        <v>2514</v>
      </c>
      <c r="B1387" s="300" t="s">
        <v>5243</v>
      </c>
      <c r="C1387" s="300" t="s">
        <v>5243</v>
      </c>
      <c r="D1387" s="301" t="s">
        <v>5100</v>
      </c>
      <c r="E1387" s="301"/>
      <c r="F1387" s="299" t="s">
        <v>5244</v>
      </c>
      <c r="G1387" s="300" t="s">
        <v>2517</v>
      </c>
      <c r="H1387" s="299" t="s">
        <v>2598</v>
      </c>
      <c r="I1387" s="302">
        <v>15.78</v>
      </c>
      <c r="J1387" s="303" t="s">
        <v>2605</v>
      </c>
      <c r="K1387" s="326"/>
    </row>
    <row r="1388" spans="1:13" ht="12.5" x14ac:dyDescent="0.25">
      <c r="A1388" s="295" t="s">
        <v>2514</v>
      </c>
      <c r="B1388" s="300" t="s">
        <v>5245</v>
      </c>
      <c r="C1388" s="300" t="s">
        <v>5245</v>
      </c>
      <c r="D1388" s="301" t="s">
        <v>5100</v>
      </c>
      <c r="E1388" s="301"/>
      <c r="F1388" s="299" t="s">
        <v>3068</v>
      </c>
      <c r="G1388" s="300" t="s">
        <v>2517</v>
      </c>
      <c r="H1388" s="299" t="s">
        <v>5246</v>
      </c>
      <c r="I1388" s="302">
        <v>658</v>
      </c>
      <c r="J1388" s="303" t="s">
        <v>2605</v>
      </c>
      <c r="K1388" s="326"/>
      <c r="M1388" s="318"/>
    </row>
    <row r="1389" spans="1:13" ht="12.5" x14ac:dyDescent="0.25">
      <c r="A1389" s="295" t="s">
        <v>2514</v>
      </c>
      <c r="B1389" s="300" t="s">
        <v>5247</v>
      </c>
      <c r="C1389" s="300" t="s">
        <v>5247</v>
      </c>
      <c r="D1389" s="301" t="s">
        <v>5100</v>
      </c>
      <c r="E1389" s="301"/>
      <c r="F1389" s="299" t="s">
        <v>5248</v>
      </c>
      <c r="G1389" s="300" t="s">
        <v>3888</v>
      </c>
      <c r="H1389" s="299" t="s">
        <v>3889</v>
      </c>
      <c r="I1389" s="302">
        <v>460.44</v>
      </c>
      <c r="J1389" s="303" t="s">
        <v>528</v>
      </c>
      <c r="K1389" s="326"/>
    </row>
    <row r="1390" spans="1:13" ht="12.5" x14ac:dyDescent="0.25">
      <c r="A1390" s="295" t="s">
        <v>2514</v>
      </c>
      <c r="B1390" s="300" t="s">
        <v>5249</v>
      </c>
      <c r="C1390" s="300" t="s">
        <v>5249</v>
      </c>
      <c r="D1390" s="301" t="s">
        <v>5111</v>
      </c>
      <c r="E1390" s="301"/>
      <c r="F1390" s="299" t="s">
        <v>5250</v>
      </c>
      <c r="G1390" s="300" t="s">
        <v>2517</v>
      </c>
      <c r="H1390" s="299" t="s">
        <v>3666</v>
      </c>
      <c r="I1390" s="302">
        <v>776.57</v>
      </c>
      <c r="J1390" s="303" t="s">
        <v>528</v>
      </c>
      <c r="K1390" s="326"/>
    </row>
    <row r="1391" spans="1:13" ht="12.5" x14ac:dyDescent="0.25">
      <c r="A1391" s="295" t="s">
        <v>2514</v>
      </c>
      <c r="B1391" s="300" t="s">
        <v>5251</v>
      </c>
      <c r="C1391" s="300" t="s">
        <v>5251</v>
      </c>
      <c r="D1391" s="301" t="s">
        <v>5100</v>
      </c>
      <c r="E1391" s="301"/>
      <c r="F1391" s="299" t="s">
        <v>5252</v>
      </c>
      <c r="G1391" s="300" t="s">
        <v>2517</v>
      </c>
      <c r="H1391" s="299" t="s">
        <v>5253</v>
      </c>
      <c r="I1391" s="302">
        <v>528.08000000000004</v>
      </c>
      <c r="J1391" s="303" t="s">
        <v>528</v>
      </c>
      <c r="K1391" s="326"/>
      <c r="M1391" s="318"/>
    </row>
    <row r="1392" spans="1:13" ht="12.5" x14ac:dyDescent="0.25">
      <c r="A1392" s="295" t="s">
        <v>2514</v>
      </c>
      <c r="B1392" s="300" t="s">
        <v>5254</v>
      </c>
      <c r="C1392" s="300" t="s">
        <v>5254</v>
      </c>
      <c r="D1392" s="301" t="s">
        <v>5116</v>
      </c>
      <c r="E1392" s="301"/>
      <c r="F1392" s="299" t="s">
        <v>5255</v>
      </c>
      <c r="G1392" s="300" t="s">
        <v>2627</v>
      </c>
      <c r="H1392" s="299" t="s">
        <v>2628</v>
      </c>
      <c r="I1392" s="302">
        <v>330</v>
      </c>
      <c r="J1392" s="303" t="s">
        <v>2605</v>
      </c>
      <c r="K1392" s="326"/>
    </row>
    <row r="1393" spans="1:13" ht="12.5" x14ac:dyDescent="0.25">
      <c r="A1393" s="295" t="s">
        <v>2514</v>
      </c>
      <c r="B1393" s="300" t="s">
        <v>5256</v>
      </c>
      <c r="C1393" s="300" t="s">
        <v>5256</v>
      </c>
      <c r="D1393" s="301" t="s">
        <v>5116</v>
      </c>
      <c r="E1393" s="301"/>
      <c r="F1393" s="299" t="s">
        <v>5257</v>
      </c>
      <c r="G1393" s="300" t="s">
        <v>2627</v>
      </c>
      <c r="H1393" s="299" t="s">
        <v>2628</v>
      </c>
      <c r="I1393" s="302">
        <v>330</v>
      </c>
      <c r="J1393" s="303" t="s">
        <v>2605</v>
      </c>
      <c r="K1393" s="326"/>
    </row>
    <row r="1394" spans="1:13" ht="12.5" x14ac:dyDescent="0.25">
      <c r="A1394" s="295" t="s">
        <v>2514</v>
      </c>
      <c r="B1394" s="300" t="s">
        <v>5258</v>
      </c>
      <c r="C1394" s="300" t="s">
        <v>5258</v>
      </c>
      <c r="D1394" s="301" t="s">
        <v>5116</v>
      </c>
      <c r="E1394" s="301"/>
      <c r="F1394" s="299" t="s">
        <v>5259</v>
      </c>
      <c r="G1394" s="300" t="s">
        <v>2517</v>
      </c>
      <c r="H1394" s="299" t="s">
        <v>3690</v>
      </c>
      <c r="I1394" s="302">
        <v>130</v>
      </c>
      <c r="J1394" s="303" t="s">
        <v>528</v>
      </c>
      <c r="K1394" s="326"/>
      <c r="M1394" s="318"/>
    </row>
    <row r="1395" spans="1:13" ht="12.5" x14ac:dyDescent="0.25">
      <c r="A1395" s="295" t="s">
        <v>2514</v>
      </c>
      <c r="B1395" s="300" t="s">
        <v>5260</v>
      </c>
      <c r="C1395" s="300" t="s">
        <v>5260</v>
      </c>
      <c r="D1395" s="301" t="s">
        <v>5116</v>
      </c>
      <c r="E1395" s="301"/>
      <c r="F1395" s="299" t="s">
        <v>5261</v>
      </c>
      <c r="G1395" s="300" t="s">
        <v>2517</v>
      </c>
      <c r="H1395" s="299" t="s">
        <v>5262</v>
      </c>
      <c r="I1395" s="302">
        <v>500</v>
      </c>
      <c r="J1395" s="303" t="s">
        <v>528</v>
      </c>
      <c r="K1395" s="326"/>
    </row>
    <row r="1396" spans="1:13" ht="12.5" x14ac:dyDescent="0.25">
      <c r="A1396" s="295" t="s">
        <v>2514</v>
      </c>
      <c r="B1396" s="300" t="s">
        <v>5263</v>
      </c>
      <c r="C1396" s="300" t="s">
        <v>5263</v>
      </c>
      <c r="D1396" s="301" t="s">
        <v>5116</v>
      </c>
      <c r="E1396" s="301"/>
      <c r="F1396" s="299" t="s">
        <v>4649</v>
      </c>
      <c r="G1396" s="300" t="s">
        <v>2517</v>
      </c>
      <c r="H1396" s="299" t="s">
        <v>4643</v>
      </c>
      <c r="I1396" s="302">
        <v>279.39999999999998</v>
      </c>
      <c r="J1396" s="303" t="s">
        <v>2897</v>
      </c>
      <c r="K1396" s="326"/>
    </row>
    <row r="1397" spans="1:13" ht="12.5" x14ac:dyDescent="0.25">
      <c r="A1397" s="295" t="s">
        <v>2514</v>
      </c>
      <c r="B1397" s="300" t="s">
        <v>5264</v>
      </c>
      <c r="C1397" s="300" t="s">
        <v>5264</v>
      </c>
      <c r="D1397" s="301" t="s">
        <v>5116</v>
      </c>
      <c r="E1397" s="301"/>
      <c r="F1397" s="299" t="s">
        <v>3586</v>
      </c>
      <c r="G1397" s="300" t="s">
        <v>2517</v>
      </c>
      <c r="H1397" s="299" t="s">
        <v>3860</v>
      </c>
      <c r="I1397" s="302">
        <v>105</v>
      </c>
      <c r="J1397" s="303" t="s">
        <v>528</v>
      </c>
      <c r="K1397" s="326"/>
      <c r="M1397" s="318"/>
    </row>
    <row r="1398" spans="1:13" ht="12.5" x14ac:dyDescent="0.25">
      <c r="A1398" s="295" t="s">
        <v>5574</v>
      </c>
      <c r="B1398" s="300" t="s">
        <v>5265</v>
      </c>
      <c r="C1398" s="300" t="s">
        <v>5265</v>
      </c>
      <c r="D1398" s="301" t="s">
        <v>5157</v>
      </c>
      <c r="E1398" s="301"/>
      <c r="F1398" s="299" t="s">
        <v>5230</v>
      </c>
      <c r="G1398" s="300" t="s">
        <v>2517</v>
      </c>
      <c r="H1398" s="299" t="s">
        <v>5266</v>
      </c>
      <c r="I1398" s="302">
        <v>171.64</v>
      </c>
      <c r="J1398" s="303">
        <v>10</v>
      </c>
      <c r="K1398" s="326"/>
    </row>
    <row r="1399" spans="1:13" ht="12.5" x14ac:dyDescent="0.25">
      <c r="A1399" s="295" t="s">
        <v>5574</v>
      </c>
      <c r="B1399" s="300" t="s">
        <v>5267</v>
      </c>
      <c r="C1399" s="300" t="s">
        <v>5267</v>
      </c>
      <c r="D1399" s="301" t="s">
        <v>5157</v>
      </c>
      <c r="E1399" s="301"/>
      <c r="F1399" s="299" t="s">
        <v>3837</v>
      </c>
      <c r="G1399" s="300" t="s">
        <v>2517</v>
      </c>
      <c r="H1399" s="299" t="s">
        <v>3666</v>
      </c>
      <c r="I1399" s="302">
        <v>145</v>
      </c>
      <c r="J1399" s="303">
        <v>10</v>
      </c>
      <c r="K1399" s="326"/>
    </row>
    <row r="1400" spans="1:13" ht="12.5" x14ac:dyDescent="0.25">
      <c r="A1400" s="295" t="s">
        <v>5574</v>
      </c>
      <c r="B1400" s="300" t="s">
        <v>5268</v>
      </c>
      <c r="C1400" s="300" t="s">
        <v>5268</v>
      </c>
      <c r="D1400" s="301" t="s">
        <v>5157</v>
      </c>
      <c r="E1400" s="301"/>
      <c r="F1400" s="299" t="s">
        <v>4255</v>
      </c>
      <c r="G1400" s="300" t="s">
        <v>3535</v>
      </c>
      <c r="H1400" s="299" t="s">
        <v>3536</v>
      </c>
      <c r="I1400" s="302">
        <v>191</v>
      </c>
      <c r="J1400" s="303">
        <v>10</v>
      </c>
      <c r="K1400" s="326"/>
      <c r="M1400" s="318"/>
    </row>
    <row r="1401" spans="1:13" ht="12.5" x14ac:dyDescent="0.25">
      <c r="A1401" s="295" t="s">
        <v>2514</v>
      </c>
      <c r="B1401" s="300" t="s">
        <v>5841</v>
      </c>
      <c r="C1401" s="300" t="s">
        <v>5841</v>
      </c>
      <c r="D1401" s="301" t="s">
        <v>5157</v>
      </c>
      <c r="E1401" s="301"/>
      <c r="F1401" s="299" t="s">
        <v>5843</v>
      </c>
      <c r="G1401" s="300" t="s">
        <v>2517</v>
      </c>
      <c r="H1401" s="299" t="s">
        <v>5842</v>
      </c>
      <c r="I1401" s="302">
        <v>298.56</v>
      </c>
      <c r="J1401" s="303" t="s">
        <v>528</v>
      </c>
      <c r="K1401" s="326"/>
      <c r="M1401" s="318"/>
    </row>
    <row r="1402" spans="1:13" ht="12.5" x14ac:dyDescent="0.25">
      <c r="A1402" s="295" t="s">
        <v>5574</v>
      </c>
      <c r="B1402" s="300" t="s">
        <v>5269</v>
      </c>
      <c r="C1402" s="300" t="s">
        <v>5269</v>
      </c>
      <c r="D1402" s="301" t="s">
        <v>5157</v>
      </c>
      <c r="E1402" s="301"/>
      <c r="F1402" s="299" t="s">
        <v>5230</v>
      </c>
      <c r="G1402" s="300" t="s">
        <v>2517</v>
      </c>
      <c r="H1402" s="299" t="s">
        <v>5270</v>
      </c>
      <c r="I1402" s="302">
        <v>108</v>
      </c>
      <c r="J1402" s="303">
        <v>10</v>
      </c>
      <c r="K1402" s="326"/>
    </row>
    <row r="1403" spans="1:13" ht="12.5" x14ac:dyDescent="0.25">
      <c r="A1403" s="295" t="s">
        <v>5574</v>
      </c>
      <c r="B1403" s="300" t="s">
        <v>5271</v>
      </c>
      <c r="C1403" s="300" t="s">
        <v>5271</v>
      </c>
      <c r="D1403" s="301" t="s">
        <v>5157</v>
      </c>
      <c r="E1403" s="301"/>
      <c r="F1403" s="299" t="s">
        <v>5230</v>
      </c>
      <c r="G1403" s="300" t="s">
        <v>2517</v>
      </c>
      <c r="H1403" s="299" t="s">
        <v>5272</v>
      </c>
      <c r="I1403" s="302">
        <v>188.16</v>
      </c>
      <c r="J1403" s="303">
        <v>10</v>
      </c>
      <c r="K1403" s="326"/>
    </row>
    <row r="1404" spans="1:13" ht="12.5" x14ac:dyDescent="0.25">
      <c r="A1404" s="295" t="s">
        <v>5574</v>
      </c>
      <c r="B1404" s="300" t="s">
        <v>5273</v>
      </c>
      <c r="C1404" s="300" t="s">
        <v>5273</v>
      </c>
      <c r="D1404" s="322">
        <v>45659</v>
      </c>
      <c r="E1404" s="301"/>
      <c r="F1404" s="299" t="s">
        <v>5230</v>
      </c>
      <c r="G1404" s="300" t="s">
        <v>2517</v>
      </c>
      <c r="H1404" s="299" t="s">
        <v>5274</v>
      </c>
      <c r="I1404" s="302">
        <v>178.38</v>
      </c>
      <c r="J1404" s="303">
        <v>10</v>
      </c>
      <c r="K1404" s="326"/>
      <c r="M1404" s="318"/>
    </row>
    <row r="1405" spans="1:13" ht="12.5" x14ac:dyDescent="0.25">
      <c r="A1405" s="295" t="s">
        <v>5574</v>
      </c>
      <c r="B1405" s="300" t="s">
        <v>5275</v>
      </c>
      <c r="C1405" s="300" t="s">
        <v>5275</v>
      </c>
      <c r="D1405" s="322">
        <v>45659</v>
      </c>
      <c r="E1405" s="301"/>
      <c r="F1405" s="299" t="s">
        <v>5230</v>
      </c>
      <c r="G1405" s="300" t="s">
        <v>2517</v>
      </c>
      <c r="H1405" s="299" t="s">
        <v>5276</v>
      </c>
      <c r="I1405" s="302">
        <v>73.86</v>
      </c>
      <c r="J1405" s="303">
        <v>10</v>
      </c>
      <c r="K1405" s="326"/>
    </row>
    <row r="1406" spans="1:13" ht="12.5" x14ac:dyDescent="0.25">
      <c r="A1406" s="295" t="s">
        <v>5574</v>
      </c>
      <c r="B1406" s="300" t="s">
        <v>5277</v>
      </c>
      <c r="C1406" s="300" t="s">
        <v>5277</v>
      </c>
      <c r="D1406" s="322">
        <v>45665</v>
      </c>
      <c r="E1406" s="301"/>
      <c r="F1406" s="299" t="s">
        <v>5230</v>
      </c>
      <c r="G1406" s="300" t="s">
        <v>2517</v>
      </c>
      <c r="H1406" s="299" t="s">
        <v>5278</v>
      </c>
      <c r="I1406" s="302">
        <v>239.32</v>
      </c>
      <c r="J1406" s="303">
        <v>10</v>
      </c>
      <c r="K1406" s="326"/>
    </row>
    <row r="1407" spans="1:13" ht="63" customHeight="1" x14ac:dyDescent="0.25">
      <c r="A1407" s="295" t="s">
        <v>5574</v>
      </c>
      <c r="B1407" s="300" t="s">
        <v>5279</v>
      </c>
      <c r="C1407" s="300" t="s">
        <v>5279</v>
      </c>
      <c r="D1407" s="322" t="s">
        <v>5845</v>
      </c>
      <c r="E1407" s="301">
        <v>45665</v>
      </c>
      <c r="F1407" s="299" t="s">
        <v>5280</v>
      </c>
      <c r="G1407" s="300" t="s">
        <v>2708</v>
      </c>
      <c r="H1407" s="299" t="s">
        <v>2709</v>
      </c>
      <c r="I1407" s="302">
        <v>2510</v>
      </c>
      <c r="J1407" s="303">
        <v>10</v>
      </c>
      <c r="K1407" s="326"/>
      <c r="M1407" s="318"/>
    </row>
    <row r="1408" spans="1:13" ht="12.5" x14ac:dyDescent="0.25">
      <c r="A1408" s="295" t="s">
        <v>5574</v>
      </c>
      <c r="B1408" s="300" t="s">
        <v>5281</v>
      </c>
      <c r="C1408" s="300" t="s">
        <v>5281</v>
      </c>
      <c r="D1408" s="322">
        <v>45665</v>
      </c>
      <c r="E1408" s="301"/>
      <c r="F1408" s="299" t="s">
        <v>5230</v>
      </c>
      <c r="G1408" s="300" t="s">
        <v>2517</v>
      </c>
      <c r="H1408" s="299" t="s">
        <v>5282</v>
      </c>
      <c r="I1408" s="302">
        <v>103</v>
      </c>
      <c r="J1408" s="303">
        <v>10</v>
      </c>
      <c r="K1408" s="326"/>
    </row>
    <row r="1409" spans="1:13" ht="12.5" x14ac:dyDescent="0.25">
      <c r="A1409" s="295" t="s">
        <v>5574</v>
      </c>
      <c r="B1409" s="300" t="s">
        <v>5283</v>
      </c>
      <c r="C1409" s="300" t="s">
        <v>5283</v>
      </c>
      <c r="D1409" s="322">
        <v>45665</v>
      </c>
      <c r="E1409" s="301"/>
      <c r="F1409" s="299" t="s">
        <v>5230</v>
      </c>
      <c r="G1409" s="300" t="s">
        <v>2517</v>
      </c>
      <c r="H1409" s="299" t="s">
        <v>5284</v>
      </c>
      <c r="I1409" s="302">
        <v>431.46</v>
      </c>
      <c r="J1409" s="303">
        <v>10</v>
      </c>
      <c r="K1409" s="326"/>
    </row>
    <row r="1410" spans="1:13" ht="12.5" x14ac:dyDescent="0.25">
      <c r="A1410" s="295" t="s">
        <v>5574</v>
      </c>
      <c r="B1410" s="300" t="s">
        <v>5285</v>
      </c>
      <c r="C1410" s="300" t="s">
        <v>5285</v>
      </c>
      <c r="D1410" s="322">
        <v>45665</v>
      </c>
      <c r="E1410" s="301"/>
      <c r="F1410" s="299" t="s">
        <v>5230</v>
      </c>
      <c r="G1410" s="300" t="s">
        <v>2517</v>
      </c>
      <c r="H1410" s="299" t="s">
        <v>5286</v>
      </c>
      <c r="I1410" s="302">
        <v>25</v>
      </c>
      <c r="J1410" s="303">
        <v>10</v>
      </c>
      <c r="K1410" s="326"/>
      <c r="M1410" s="318"/>
    </row>
    <row r="1411" spans="1:13" ht="12.5" x14ac:dyDescent="0.25">
      <c r="A1411" s="295" t="s">
        <v>5574</v>
      </c>
      <c r="B1411" s="300" t="s">
        <v>5287</v>
      </c>
      <c r="C1411" s="300" t="s">
        <v>5287</v>
      </c>
      <c r="D1411" s="322">
        <v>45665</v>
      </c>
      <c r="E1411" s="301"/>
      <c r="F1411" s="299" t="s">
        <v>4106</v>
      </c>
      <c r="G1411" s="300" t="s">
        <v>2517</v>
      </c>
      <c r="H1411" s="299" t="s">
        <v>3650</v>
      </c>
      <c r="I1411" s="302">
        <v>100</v>
      </c>
      <c r="J1411" s="303">
        <v>10</v>
      </c>
      <c r="K1411" s="326"/>
    </row>
    <row r="1412" spans="1:13" ht="12.5" x14ac:dyDescent="0.25">
      <c r="A1412" s="295" t="s">
        <v>5574</v>
      </c>
      <c r="B1412" s="300" t="s">
        <v>5288</v>
      </c>
      <c r="C1412" s="300" t="s">
        <v>5288</v>
      </c>
      <c r="D1412" s="322">
        <v>45665</v>
      </c>
      <c r="E1412" s="301"/>
      <c r="F1412" s="299" t="s">
        <v>4106</v>
      </c>
      <c r="G1412" s="300" t="s">
        <v>2517</v>
      </c>
      <c r="H1412" s="299" t="s">
        <v>5289</v>
      </c>
      <c r="I1412" s="302">
        <v>260</v>
      </c>
      <c r="J1412" s="303">
        <v>10</v>
      </c>
      <c r="K1412" s="326"/>
    </row>
    <row r="1413" spans="1:13" ht="12.5" x14ac:dyDescent="0.25">
      <c r="A1413" s="295" t="s">
        <v>5574</v>
      </c>
      <c r="B1413" s="300" t="s">
        <v>5290</v>
      </c>
      <c r="C1413" s="300" t="s">
        <v>5290</v>
      </c>
      <c r="D1413" s="322">
        <v>45665</v>
      </c>
      <c r="E1413" s="301"/>
      <c r="F1413" s="299" t="s">
        <v>5291</v>
      </c>
      <c r="G1413" s="300" t="s">
        <v>3888</v>
      </c>
      <c r="H1413" s="299" t="s">
        <v>3889</v>
      </c>
      <c r="I1413" s="302">
        <v>22.8</v>
      </c>
      <c r="J1413" s="303">
        <v>10</v>
      </c>
      <c r="K1413" s="326"/>
      <c r="M1413" s="318"/>
    </row>
    <row r="1414" spans="1:13" ht="12.5" x14ac:dyDescent="0.25">
      <c r="A1414" s="295" t="s">
        <v>5574</v>
      </c>
      <c r="B1414" s="300" t="s">
        <v>5292</v>
      </c>
      <c r="C1414" s="300" t="s">
        <v>5292</v>
      </c>
      <c r="D1414" s="322">
        <v>45665</v>
      </c>
      <c r="E1414" s="301"/>
      <c r="F1414" s="299" t="s">
        <v>5230</v>
      </c>
      <c r="G1414" s="300" t="s">
        <v>2517</v>
      </c>
      <c r="H1414" s="299" t="s">
        <v>3650</v>
      </c>
      <c r="I1414" s="302">
        <v>200</v>
      </c>
      <c r="J1414" s="303">
        <v>10</v>
      </c>
      <c r="K1414" s="326"/>
    </row>
    <row r="1415" spans="1:13" ht="12.5" x14ac:dyDescent="0.25">
      <c r="A1415" s="295" t="s">
        <v>5574</v>
      </c>
      <c r="B1415" s="300" t="s">
        <v>5293</v>
      </c>
      <c r="C1415" s="300" t="s">
        <v>5293</v>
      </c>
      <c r="D1415" s="322">
        <v>45665</v>
      </c>
      <c r="E1415" s="301"/>
      <c r="F1415" s="299" t="s">
        <v>5230</v>
      </c>
      <c r="G1415" s="300" t="s">
        <v>2517</v>
      </c>
      <c r="H1415" s="299" t="s">
        <v>5294</v>
      </c>
      <c r="I1415" s="302">
        <v>106.8</v>
      </c>
      <c r="J1415" s="303">
        <v>10</v>
      </c>
      <c r="K1415" s="326"/>
    </row>
    <row r="1416" spans="1:13" ht="12.5" x14ac:dyDescent="0.25">
      <c r="A1416" s="295" t="s">
        <v>5574</v>
      </c>
      <c r="B1416" s="300" t="s">
        <v>5295</v>
      </c>
      <c r="C1416" s="300" t="s">
        <v>5295</v>
      </c>
      <c r="D1416" s="322">
        <v>45673</v>
      </c>
      <c r="E1416" s="301"/>
      <c r="F1416" s="299" t="s">
        <v>5230</v>
      </c>
      <c r="G1416" s="300" t="s">
        <v>2517</v>
      </c>
      <c r="H1416" s="299" t="s">
        <v>4104</v>
      </c>
      <c r="I1416" s="302">
        <v>373.66</v>
      </c>
      <c r="J1416" s="303">
        <v>10</v>
      </c>
      <c r="K1416" s="326"/>
      <c r="M1416" s="318"/>
    </row>
    <row r="1417" spans="1:13" ht="12.5" x14ac:dyDescent="0.25">
      <c r="A1417" s="322" t="s">
        <v>5574</v>
      </c>
      <c r="B1417" s="300" t="s">
        <v>5296</v>
      </c>
      <c r="C1417" s="300" t="s">
        <v>5296</v>
      </c>
      <c r="D1417" s="322">
        <v>45673</v>
      </c>
      <c r="E1417" s="301"/>
      <c r="F1417" s="299" t="s">
        <v>3809</v>
      </c>
      <c r="G1417" s="300" t="s">
        <v>2517</v>
      </c>
      <c r="H1417" s="299" t="s">
        <v>2565</v>
      </c>
      <c r="I1417" s="302">
        <v>178.08</v>
      </c>
      <c r="J1417" s="303">
        <v>10</v>
      </c>
      <c r="K1417" s="326"/>
    </row>
    <row r="1418" spans="1:13" ht="12.5" x14ac:dyDescent="0.25">
      <c r="A1418" s="295" t="s">
        <v>5574</v>
      </c>
      <c r="B1418" s="300" t="s">
        <v>5297</v>
      </c>
      <c r="C1418" s="300" t="s">
        <v>5297</v>
      </c>
      <c r="D1418" s="322">
        <v>45673</v>
      </c>
      <c r="E1418" s="301"/>
      <c r="F1418" s="299" t="s">
        <v>5298</v>
      </c>
      <c r="G1418" s="300" t="s">
        <v>2517</v>
      </c>
      <c r="H1418" s="299" t="s">
        <v>3650</v>
      </c>
      <c r="I1418" s="302">
        <v>227.96</v>
      </c>
      <c r="J1418" s="303">
        <v>10</v>
      </c>
      <c r="K1418" s="326"/>
    </row>
    <row r="1419" spans="1:13" ht="12.5" x14ac:dyDescent="0.25">
      <c r="A1419" s="295" t="s">
        <v>5574</v>
      </c>
      <c r="B1419" s="300" t="s">
        <v>5299</v>
      </c>
      <c r="C1419" s="300" t="s">
        <v>5299</v>
      </c>
      <c r="D1419" s="322">
        <v>45649</v>
      </c>
      <c r="E1419" s="301">
        <v>45673</v>
      </c>
      <c r="F1419" s="299" t="s">
        <v>5300</v>
      </c>
      <c r="G1419" s="300" t="s">
        <v>3031</v>
      </c>
      <c r="H1419" s="299" t="s">
        <v>3032</v>
      </c>
      <c r="I1419" s="302">
        <v>330</v>
      </c>
      <c r="J1419" s="303">
        <v>10</v>
      </c>
      <c r="K1419" s="326"/>
      <c r="M1419" s="318"/>
    </row>
    <row r="1420" spans="1:13" ht="12.5" x14ac:dyDescent="0.25">
      <c r="A1420" s="295" t="s">
        <v>5574</v>
      </c>
      <c r="B1420" s="300" t="s">
        <v>5301</v>
      </c>
      <c r="C1420" s="300" t="s">
        <v>5301</v>
      </c>
      <c r="D1420" s="322">
        <v>45670</v>
      </c>
      <c r="E1420" s="301"/>
      <c r="F1420" s="299" t="s">
        <v>5302</v>
      </c>
      <c r="G1420" s="300" t="s">
        <v>2517</v>
      </c>
      <c r="H1420" s="299" t="s">
        <v>4331</v>
      </c>
      <c r="I1420" s="302">
        <v>192.92</v>
      </c>
      <c r="J1420" s="303">
        <v>10</v>
      </c>
      <c r="K1420" s="326"/>
    </row>
    <row r="1421" spans="1:13" ht="62.4" customHeight="1" x14ac:dyDescent="0.25">
      <c r="A1421" s="295" t="s">
        <v>5574</v>
      </c>
      <c r="B1421" s="300" t="s">
        <v>5303</v>
      </c>
      <c r="C1421" s="300" t="s">
        <v>5303</v>
      </c>
      <c r="D1421" s="323" t="s">
        <v>5846</v>
      </c>
      <c r="E1421" s="301">
        <v>45673</v>
      </c>
      <c r="F1421" s="299" t="s">
        <v>5304</v>
      </c>
      <c r="G1421" s="300" t="s">
        <v>2712</v>
      </c>
      <c r="H1421" s="299" t="s">
        <v>2713</v>
      </c>
      <c r="I1421" s="302">
        <v>1802</v>
      </c>
      <c r="J1421" s="303">
        <v>10</v>
      </c>
      <c r="K1421" s="326"/>
    </row>
    <row r="1422" spans="1:13" ht="12.5" x14ac:dyDescent="0.25">
      <c r="A1422" s="295" t="s">
        <v>5574</v>
      </c>
      <c r="B1422" s="300" t="s">
        <v>5305</v>
      </c>
      <c r="C1422" s="300" t="s">
        <v>5305</v>
      </c>
      <c r="D1422" s="322">
        <v>45673</v>
      </c>
      <c r="E1422" s="301"/>
      <c r="F1422" s="299" t="s">
        <v>5230</v>
      </c>
      <c r="G1422" s="300" t="s">
        <v>2517</v>
      </c>
      <c r="H1422" s="299" t="s">
        <v>3720</v>
      </c>
      <c r="I1422" s="302">
        <v>207.68</v>
      </c>
      <c r="J1422" s="303">
        <v>10</v>
      </c>
      <c r="K1422" s="326"/>
    </row>
    <row r="1423" spans="1:13" ht="12.5" x14ac:dyDescent="0.25">
      <c r="A1423" s="295" t="s">
        <v>5574</v>
      </c>
      <c r="B1423" s="300" t="s">
        <v>5306</v>
      </c>
      <c r="C1423" s="300" t="s">
        <v>5306</v>
      </c>
      <c r="D1423" s="322">
        <v>45618</v>
      </c>
      <c r="E1423" s="301">
        <v>45673</v>
      </c>
      <c r="F1423" s="299" t="s">
        <v>4106</v>
      </c>
      <c r="G1423" s="300" t="s">
        <v>2517</v>
      </c>
      <c r="H1423" s="299" t="s">
        <v>4104</v>
      </c>
      <c r="I1423" s="302">
        <v>539.17999999999995</v>
      </c>
      <c r="J1423" s="303">
        <v>10</v>
      </c>
      <c r="K1423" s="326"/>
    </row>
    <row r="1424" spans="1:13" ht="12.5" x14ac:dyDescent="0.25">
      <c r="A1424" s="295" t="s">
        <v>5574</v>
      </c>
      <c r="B1424" s="300" t="s">
        <v>5307</v>
      </c>
      <c r="C1424" s="300" t="s">
        <v>5307</v>
      </c>
      <c r="D1424" s="322">
        <v>45677</v>
      </c>
      <c r="E1424" s="301"/>
      <c r="F1424" s="299" t="s">
        <v>4106</v>
      </c>
      <c r="G1424" s="300" t="s">
        <v>2517</v>
      </c>
      <c r="H1424" s="299" t="s">
        <v>3056</v>
      </c>
      <c r="I1424" s="302">
        <v>303</v>
      </c>
      <c r="J1424" s="303">
        <v>10</v>
      </c>
      <c r="K1424" s="326"/>
    </row>
    <row r="1425" spans="1:11" ht="42" customHeight="1" x14ac:dyDescent="0.25">
      <c r="A1425" s="295" t="s">
        <v>5574</v>
      </c>
      <c r="B1425" s="300" t="s">
        <v>5308</v>
      </c>
      <c r="C1425" s="300" t="s">
        <v>5308</v>
      </c>
      <c r="D1425" s="323" t="s">
        <v>5847</v>
      </c>
      <c r="E1425" s="301">
        <v>45677</v>
      </c>
      <c r="F1425" s="299" t="s">
        <v>5309</v>
      </c>
      <c r="G1425" s="300" t="s">
        <v>2712</v>
      </c>
      <c r="H1425" s="299" t="s">
        <v>2713</v>
      </c>
      <c r="I1425" s="302">
        <v>583</v>
      </c>
      <c r="J1425" s="303">
        <v>10</v>
      </c>
      <c r="K1425" s="326"/>
    </row>
    <row r="1426" spans="1:11" ht="12.5" x14ac:dyDescent="0.25">
      <c r="A1426" s="295" t="s">
        <v>5574</v>
      </c>
      <c r="B1426" s="300" t="s">
        <v>5310</v>
      </c>
      <c r="C1426" s="300" t="s">
        <v>5310</v>
      </c>
      <c r="D1426" s="322">
        <v>45685</v>
      </c>
      <c r="E1426" s="301"/>
      <c r="F1426" s="299" t="s">
        <v>5230</v>
      </c>
      <c r="G1426" s="300" t="s">
        <v>2517</v>
      </c>
      <c r="H1426" s="299" t="s">
        <v>3865</v>
      </c>
      <c r="I1426" s="302">
        <v>173.64</v>
      </c>
      <c r="J1426" s="303">
        <v>10</v>
      </c>
      <c r="K1426" s="326"/>
    </row>
    <row r="1427" spans="1:11" ht="12.5" x14ac:dyDescent="0.25">
      <c r="A1427" s="295" t="s">
        <v>5574</v>
      </c>
      <c r="B1427" s="300" t="s">
        <v>5560</v>
      </c>
      <c r="C1427" s="300" t="s">
        <v>5560</v>
      </c>
      <c r="D1427" s="322">
        <v>45685</v>
      </c>
      <c r="E1427" s="301"/>
      <c r="F1427" s="299" t="s">
        <v>5230</v>
      </c>
      <c r="G1427" s="300" t="s">
        <v>2517</v>
      </c>
      <c r="H1427" s="299" t="s">
        <v>3568</v>
      </c>
      <c r="I1427" s="302">
        <v>375.8</v>
      </c>
      <c r="J1427" s="303">
        <v>10</v>
      </c>
      <c r="K1427" s="326"/>
    </row>
    <row r="1428" spans="1:11" ht="78" customHeight="1" x14ac:dyDescent="0.25">
      <c r="A1428" s="295" t="s">
        <v>5574</v>
      </c>
      <c r="B1428" s="300" t="s">
        <v>5561</v>
      </c>
      <c r="C1428" s="300" t="s">
        <v>5561</v>
      </c>
      <c r="D1428" s="323" t="s">
        <v>5848</v>
      </c>
      <c r="E1428" s="301">
        <v>45685</v>
      </c>
      <c r="F1428" s="299" t="s">
        <v>3586</v>
      </c>
      <c r="G1428" s="300" t="s">
        <v>2517</v>
      </c>
      <c r="H1428" s="299" t="s">
        <v>3666</v>
      </c>
      <c r="I1428" s="302">
        <v>494.94</v>
      </c>
      <c r="J1428" s="303">
        <v>10</v>
      </c>
      <c r="K1428" s="326"/>
    </row>
    <row r="1429" spans="1:11" ht="12.5" x14ac:dyDescent="0.25">
      <c r="A1429" s="295" t="s">
        <v>5574</v>
      </c>
      <c r="B1429" s="300" t="s">
        <v>5562</v>
      </c>
      <c r="C1429" s="300" t="s">
        <v>5562</v>
      </c>
      <c r="D1429" s="322">
        <v>45686</v>
      </c>
      <c r="E1429" s="301">
        <v>45686</v>
      </c>
      <c r="F1429" s="299" t="s">
        <v>5563</v>
      </c>
      <c r="G1429" s="300" t="s">
        <v>3031</v>
      </c>
      <c r="H1429" s="299" t="s">
        <v>3032</v>
      </c>
      <c r="I1429" s="302">
        <v>330</v>
      </c>
      <c r="J1429" s="303">
        <v>10</v>
      </c>
      <c r="K1429" s="326"/>
    </row>
    <row r="1430" spans="1:11" ht="12.5" x14ac:dyDescent="0.25">
      <c r="A1430" s="295" t="s">
        <v>2514</v>
      </c>
      <c r="B1430" s="300" t="s">
        <v>5820</v>
      </c>
      <c r="C1430" s="300" t="s">
        <v>5820</v>
      </c>
      <c r="D1430" s="322">
        <v>45707</v>
      </c>
      <c r="E1430" s="301"/>
      <c r="F1430" s="299" t="s">
        <v>5798</v>
      </c>
      <c r="G1430" s="300" t="s">
        <v>2517</v>
      </c>
      <c r="H1430" s="299" t="s">
        <v>2598</v>
      </c>
      <c r="I1430" s="302">
        <v>60.96</v>
      </c>
      <c r="J1430" s="77">
        <v>2</v>
      </c>
      <c r="K1430" s="326"/>
    </row>
    <row r="1431" spans="1:11" ht="30" x14ac:dyDescent="0.25">
      <c r="A1431" s="295" t="s">
        <v>2514</v>
      </c>
      <c r="B1431" s="300" t="s">
        <v>5776</v>
      </c>
      <c r="C1431" s="300" t="s">
        <v>5776</v>
      </c>
      <c r="D1431" s="301"/>
      <c r="E1431" s="301">
        <v>45736</v>
      </c>
      <c r="F1431" s="299" t="s">
        <v>5777</v>
      </c>
      <c r="G1431" s="300" t="s">
        <v>5773</v>
      </c>
      <c r="H1431" s="299" t="s">
        <v>5774</v>
      </c>
      <c r="I1431" s="302">
        <v>6896.32</v>
      </c>
      <c r="J1431" s="303">
        <v>4</v>
      </c>
      <c r="K1431" s="326"/>
    </row>
    <row r="1432" spans="1:11" ht="30" x14ac:dyDescent="0.25">
      <c r="A1432" s="295" t="s">
        <v>2514</v>
      </c>
      <c r="B1432" s="300" t="s">
        <v>5776</v>
      </c>
      <c r="C1432" s="300" t="s">
        <v>5776</v>
      </c>
      <c r="D1432" s="301"/>
      <c r="E1432" s="301">
        <v>45736</v>
      </c>
      <c r="F1432" s="299" t="s">
        <v>5779</v>
      </c>
      <c r="G1432" s="300" t="s">
        <v>5758</v>
      </c>
      <c r="H1432" s="299" t="s">
        <v>5759</v>
      </c>
      <c r="I1432" s="302">
        <v>15143.46</v>
      </c>
      <c r="J1432" s="303">
        <v>4</v>
      </c>
      <c r="K1432" s="326"/>
    </row>
    <row r="1433" spans="1:11" ht="30" x14ac:dyDescent="0.25">
      <c r="A1433" s="295" t="s">
        <v>2514</v>
      </c>
      <c r="B1433" s="300" t="s">
        <v>5776</v>
      </c>
      <c r="C1433" s="300" t="s">
        <v>5776</v>
      </c>
      <c r="D1433" s="301"/>
      <c r="E1433" s="301">
        <v>45736</v>
      </c>
      <c r="F1433" s="299" t="s">
        <v>5780</v>
      </c>
      <c r="G1433" s="300" t="s">
        <v>5781</v>
      </c>
      <c r="H1433" s="299" t="s">
        <v>5778</v>
      </c>
      <c r="I1433" s="302">
        <v>23457.88</v>
      </c>
      <c r="J1433" s="303">
        <v>4</v>
      </c>
      <c r="K1433" s="326"/>
    </row>
    <row r="1434" spans="1:11" ht="40" x14ac:dyDescent="0.25">
      <c r="A1434" s="299" t="s">
        <v>2514</v>
      </c>
      <c r="B1434" s="300" t="s">
        <v>2538</v>
      </c>
      <c r="C1434" s="300" t="s">
        <v>2538</v>
      </c>
      <c r="D1434" s="301">
        <v>45322</v>
      </c>
      <c r="E1434" s="301"/>
      <c r="F1434" s="299" t="s">
        <v>2540</v>
      </c>
      <c r="G1434" s="300" t="s">
        <v>2525</v>
      </c>
      <c r="H1434" s="299" t="s">
        <v>2518</v>
      </c>
      <c r="I1434" s="302">
        <v>239.7</v>
      </c>
      <c r="J1434" s="303">
        <v>2</v>
      </c>
      <c r="K1434" s="326"/>
    </row>
    <row r="1435" spans="1:11" ht="40" x14ac:dyDescent="0.25">
      <c r="A1435" s="299" t="s">
        <v>2514</v>
      </c>
      <c r="B1435" s="300" t="s">
        <v>2538</v>
      </c>
      <c r="C1435" s="300" t="s">
        <v>2538</v>
      </c>
      <c r="D1435" s="301">
        <v>45322</v>
      </c>
      <c r="E1435" s="301"/>
      <c r="F1435" s="299" t="s">
        <v>2573</v>
      </c>
      <c r="G1435" s="300" t="s">
        <v>2525</v>
      </c>
      <c r="H1435" s="299" t="s">
        <v>2574</v>
      </c>
      <c r="I1435" s="302">
        <v>18227.120000000003</v>
      </c>
      <c r="J1435" s="303">
        <v>3</v>
      </c>
      <c r="K1435" s="326"/>
    </row>
    <row r="1436" spans="1:11" ht="40" x14ac:dyDescent="0.25">
      <c r="A1436" s="299" t="s">
        <v>2514</v>
      </c>
      <c r="B1436" s="300" t="s">
        <v>2538</v>
      </c>
      <c r="C1436" s="300" t="s">
        <v>2538</v>
      </c>
      <c r="D1436" s="301">
        <v>45322</v>
      </c>
      <c r="E1436" s="301"/>
      <c r="F1436" s="299" t="s">
        <v>2599</v>
      </c>
      <c r="G1436" s="300" t="s">
        <v>2525</v>
      </c>
      <c r="H1436" s="299" t="s">
        <v>2576</v>
      </c>
      <c r="I1436" s="302">
        <v>9519.07</v>
      </c>
      <c r="J1436" s="303">
        <v>4</v>
      </c>
      <c r="K1436" s="326"/>
    </row>
    <row r="1437" spans="1:11" ht="40" x14ac:dyDescent="0.25">
      <c r="A1437" s="299" t="s">
        <v>2514</v>
      </c>
      <c r="B1437" s="300" t="s">
        <v>2515</v>
      </c>
      <c r="C1437" s="300" t="s">
        <v>2515</v>
      </c>
      <c r="D1437" s="301">
        <v>45351</v>
      </c>
      <c r="E1437" s="301"/>
      <c r="F1437" s="299" t="s">
        <v>2516</v>
      </c>
      <c r="G1437" s="300" t="s">
        <v>2525</v>
      </c>
      <c r="H1437" s="299" t="s">
        <v>2518</v>
      </c>
      <c r="I1437" s="302">
        <v>239.7</v>
      </c>
      <c r="J1437" s="303">
        <v>2</v>
      </c>
      <c r="K1437" s="326"/>
    </row>
    <row r="1438" spans="1:11" ht="40" x14ac:dyDescent="0.25">
      <c r="A1438" s="299" t="s">
        <v>2514</v>
      </c>
      <c r="B1438" s="300" t="s">
        <v>2515</v>
      </c>
      <c r="C1438" s="300" t="s">
        <v>2515</v>
      </c>
      <c r="D1438" s="301">
        <v>45351</v>
      </c>
      <c r="E1438" s="301"/>
      <c r="F1438" s="299" t="s">
        <v>2544</v>
      </c>
      <c r="G1438" s="300" t="s">
        <v>2525</v>
      </c>
      <c r="H1438" s="299" t="s">
        <v>2545</v>
      </c>
      <c r="I1438" s="302">
        <v>7445.49</v>
      </c>
      <c r="J1438" s="303">
        <v>3</v>
      </c>
      <c r="K1438" s="326"/>
    </row>
    <row r="1439" spans="1:11" ht="40" x14ac:dyDescent="0.25">
      <c r="A1439" s="299" t="s">
        <v>2514</v>
      </c>
      <c r="B1439" s="300" t="s">
        <v>2515</v>
      </c>
      <c r="C1439" s="300" t="s">
        <v>2515</v>
      </c>
      <c r="D1439" s="301">
        <v>45351</v>
      </c>
      <c r="E1439" s="301"/>
      <c r="F1439" s="299" t="s">
        <v>2575</v>
      </c>
      <c r="G1439" s="300" t="s">
        <v>2525</v>
      </c>
      <c r="H1439" s="299" t="s">
        <v>2576</v>
      </c>
      <c r="I1439" s="302">
        <v>9013.619999999999</v>
      </c>
      <c r="J1439" s="303">
        <v>4</v>
      </c>
      <c r="K1439" s="326"/>
    </row>
    <row r="1440" spans="1:11" ht="40" x14ac:dyDescent="0.25">
      <c r="A1440" s="295" t="s">
        <v>2514</v>
      </c>
      <c r="B1440" s="304" t="s">
        <v>2519</v>
      </c>
      <c r="C1440" s="304" t="s">
        <v>2519</v>
      </c>
      <c r="D1440" s="296">
        <v>45388</v>
      </c>
      <c r="E1440" s="296"/>
      <c r="F1440" s="295" t="s">
        <v>2520</v>
      </c>
      <c r="G1440" s="304" t="s">
        <v>2525</v>
      </c>
      <c r="H1440" s="299" t="s">
        <v>2518</v>
      </c>
      <c r="I1440" s="297">
        <v>239.7</v>
      </c>
      <c r="J1440" s="298">
        <v>2</v>
      </c>
      <c r="K1440" s="326"/>
    </row>
    <row r="1441" spans="1:11" ht="40" x14ac:dyDescent="0.25">
      <c r="A1441" s="295" t="s">
        <v>2514</v>
      </c>
      <c r="B1441" s="304" t="s">
        <v>2519</v>
      </c>
      <c r="C1441" s="304" t="s">
        <v>2519</v>
      </c>
      <c r="D1441" s="296">
        <v>45388</v>
      </c>
      <c r="E1441" s="296"/>
      <c r="F1441" s="295" t="s">
        <v>2546</v>
      </c>
      <c r="G1441" s="304" t="s">
        <v>2525</v>
      </c>
      <c r="H1441" s="299" t="s">
        <v>2545</v>
      </c>
      <c r="I1441" s="297">
        <v>9648.8300000000036</v>
      </c>
      <c r="J1441" s="298">
        <v>3</v>
      </c>
      <c r="K1441" s="326"/>
    </row>
    <row r="1442" spans="1:11" ht="40" x14ac:dyDescent="0.25">
      <c r="A1442" s="295" t="s">
        <v>2514</v>
      </c>
      <c r="B1442" s="304" t="s">
        <v>2519</v>
      </c>
      <c r="C1442" s="304" t="s">
        <v>2519</v>
      </c>
      <c r="D1442" s="296">
        <v>45388</v>
      </c>
      <c r="E1442" s="296"/>
      <c r="F1442" s="295" t="s">
        <v>2577</v>
      </c>
      <c r="G1442" s="304" t="s">
        <v>2525</v>
      </c>
      <c r="H1442" s="299" t="s">
        <v>2578</v>
      </c>
      <c r="I1442" s="297">
        <v>12977.82</v>
      </c>
      <c r="J1442" s="298">
        <v>4</v>
      </c>
      <c r="K1442" s="326"/>
    </row>
    <row r="1443" spans="1:11" ht="40" x14ac:dyDescent="0.25">
      <c r="A1443" s="295" t="s">
        <v>2514</v>
      </c>
      <c r="B1443" s="304" t="s">
        <v>2521</v>
      </c>
      <c r="C1443" s="304" t="s">
        <v>2521</v>
      </c>
      <c r="D1443" s="296">
        <v>45414</v>
      </c>
      <c r="E1443" s="296"/>
      <c r="F1443" s="295" t="s">
        <v>2522</v>
      </c>
      <c r="G1443" s="304" t="s">
        <v>2525</v>
      </c>
      <c r="H1443" s="299" t="s">
        <v>2518</v>
      </c>
      <c r="I1443" s="297">
        <v>239.7</v>
      </c>
      <c r="J1443" s="298">
        <v>2</v>
      </c>
      <c r="K1443" s="326"/>
    </row>
    <row r="1444" spans="1:11" ht="40" x14ac:dyDescent="0.25">
      <c r="A1444" s="295" t="s">
        <v>2514</v>
      </c>
      <c r="B1444" s="304" t="s">
        <v>2521</v>
      </c>
      <c r="C1444" s="304" t="s">
        <v>2521</v>
      </c>
      <c r="D1444" s="296">
        <v>45414</v>
      </c>
      <c r="E1444" s="296"/>
      <c r="F1444" s="295" t="s">
        <v>2547</v>
      </c>
      <c r="G1444" s="304" t="s">
        <v>2525</v>
      </c>
      <c r="H1444" s="295" t="s">
        <v>2545</v>
      </c>
      <c r="I1444" s="297">
        <v>7634.619999999999</v>
      </c>
      <c r="J1444" s="298">
        <v>3</v>
      </c>
      <c r="K1444" s="326"/>
    </row>
    <row r="1445" spans="1:11" ht="40" x14ac:dyDescent="0.25">
      <c r="A1445" s="295" t="s">
        <v>2514</v>
      </c>
      <c r="B1445" s="304" t="s">
        <v>2521</v>
      </c>
      <c r="C1445" s="304" t="s">
        <v>2521</v>
      </c>
      <c r="D1445" s="296">
        <v>45414</v>
      </c>
      <c r="E1445" s="296"/>
      <c r="F1445" s="295" t="s">
        <v>2579</v>
      </c>
      <c r="G1445" s="304" t="s">
        <v>2525</v>
      </c>
      <c r="H1445" s="295" t="s">
        <v>2580</v>
      </c>
      <c r="I1445" s="297">
        <v>11374.32</v>
      </c>
      <c r="J1445" s="298">
        <v>4</v>
      </c>
      <c r="K1445" s="326"/>
    </row>
    <row r="1446" spans="1:11" ht="40" x14ac:dyDescent="0.25">
      <c r="A1446" s="295" t="s">
        <v>2514</v>
      </c>
      <c r="B1446" s="304" t="s">
        <v>2523</v>
      </c>
      <c r="C1446" s="304" t="s">
        <v>2523</v>
      </c>
      <c r="D1446" s="296">
        <v>45446</v>
      </c>
      <c r="E1446" s="296"/>
      <c r="F1446" s="295" t="s">
        <v>2524</v>
      </c>
      <c r="G1446" s="304" t="s">
        <v>2525</v>
      </c>
      <c r="H1446" s="299" t="s">
        <v>2518</v>
      </c>
      <c r="I1446" s="297">
        <v>239.7</v>
      </c>
      <c r="J1446" s="298">
        <v>2</v>
      </c>
      <c r="K1446" s="326"/>
    </row>
    <row r="1447" spans="1:11" ht="40" x14ac:dyDescent="0.25">
      <c r="A1447" s="295" t="s">
        <v>2514</v>
      </c>
      <c r="B1447" s="304" t="s">
        <v>2523</v>
      </c>
      <c r="C1447" s="304" t="s">
        <v>2523</v>
      </c>
      <c r="D1447" s="296">
        <v>45446</v>
      </c>
      <c r="E1447" s="296"/>
      <c r="F1447" s="295" t="s">
        <v>2548</v>
      </c>
      <c r="G1447" s="304" t="s">
        <v>2525</v>
      </c>
      <c r="H1447" s="295" t="s">
        <v>2545</v>
      </c>
      <c r="I1447" s="297">
        <v>8609.2300000000014</v>
      </c>
      <c r="J1447" s="298">
        <v>3</v>
      </c>
      <c r="K1447" s="326"/>
    </row>
    <row r="1448" spans="1:11" ht="40" x14ac:dyDescent="0.25">
      <c r="A1448" s="295" t="s">
        <v>2514</v>
      </c>
      <c r="B1448" s="304" t="s">
        <v>2523</v>
      </c>
      <c r="C1448" s="304" t="s">
        <v>2523</v>
      </c>
      <c r="D1448" s="296">
        <v>45446</v>
      </c>
      <c r="E1448" s="296"/>
      <c r="F1448" s="295" t="s">
        <v>2581</v>
      </c>
      <c r="G1448" s="304" t="s">
        <v>2525</v>
      </c>
      <c r="H1448" s="295" t="s">
        <v>2580</v>
      </c>
      <c r="I1448" s="297">
        <v>10778.31</v>
      </c>
      <c r="J1448" s="298">
        <v>4</v>
      </c>
      <c r="K1448" s="326"/>
    </row>
    <row r="1449" spans="1:11" ht="40" x14ac:dyDescent="0.25">
      <c r="A1449" s="295" t="s">
        <v>2514</v>
      </c>
      <c r="B1449" s="304" t="s">
        <v>2526</v>
      </c>
      <c r="C1449" s="304" t="s">
        <v>2526</v>
      </c>
      <c r="D1449" s="296">
        <v>45489</v>
      </c>
      <c r="E1449" s="296"/>
      <c r="F1449" s="295" t="s">
        <v>2527</v>
      </c>
      <c r="G1449" s="304" t="s">
        <v>2525</v>
      </c>
      <c r="H1449" s="295" t="s">
        <v>2518</v>
      </c>
      <c r="I1449" s="302">
        <v>239.7</v>
      </c>
      <c r="J1449" s="298">
        <v>2</v>
      </c>
      <c r="K1449" s="326"/>
    </row>
    <row r="1450" spans="1:11" ht="40" x14ac:dyDescent="0.25">
      <c r="A1450" s="295" t="s">
        <v>2514</v>
      </c>
      <c r="B1450" s="304" t="s">
        <v>2526</v>
      </c>
      <c r="C1450" s="304" t="s">
        <v>2526</v>
      </c>
      <c r="D1450" s="296">
        <v>45489</v>
      </c>
      <c r="E1450" s="296"/>
      <c r="F1450" s="295" t="s">
        <v>2549</v>
      </c>
      <c r="G1450" s="304" t="s">
        <v>2525</v>
      </c>
      <c r="H1450" s="295" t="s">
        <v>2550</v>
      </c>
      <c r="I1450" s="302">
        <v>27157.580000000005</v>
      </c>
      <c r="J1450" s="298">
        <v>3</v>
      </c>
      <c r="K1450" s="326"/>
    </row>
    <row r="1451" spans="1:11" ht="40" x14ac:dyDescent="0.25">
      <c r="A1451" s="295" t="s">
        <v>2514</v>
      </c>
      <c r="B1451" s="304" t="s">
        <v>2526</v>
      </c>
      <c r="C1451" s="304" t="s">
        <v>2526</v>
      </c>
      <c r="D1451" s="296">
        <v>45489</v>
      </c>
      <c r="E1451" s="296"/>
      <c r="F1451" s="295" t="s">
        <v>2582</v>
      </c>
      <c r="G1451" s="304" t="s">
        <v>2525</v>
      </c>
      <c r="H1451" s="295" t="s">
        <v>2580</v>
      </c>
      <c r="I1451" s="302">
        <v>17763.530000000002</v>
      </c>
      <c r="J1451" s="298">
        <v>4</v>
      </c>
      <c r="K1451" s="326"/>
    </row>
    <row r="1452" spans="1:11" ht="40" x14ac:dyDescent="0.25">
      <c r="A1452" s="295" t="s">
        <v>2514</v>
      </c>
      <c r="B1452" s="304" t="s">
        <v>2528</v>
      </c>
      <c r="C1452" s="304" t="s">
        <v>2528</v>
      </c>
      <c r="D1452" s="296">
        <v>45509</v>
      </c>
      <c r="E1452" s="296"/>
      <c r="F1452" s="295" t="s">
        <v>2529</v>
      </c>
      <c r="G1452" s="304" t="s">
        <v>2525</v>
      </c>
      <c r="H1452" s="295" t="s">
        <v>2518</v>
      </c>
      <c r="I1452" s="297">
        <v>239.7</v>
      </c>
      <c r="J1452" s="298">
        <v>2</v>
      </c>
      <c r="K1452" s="326"/>
    </row>
    <row r="1453" spans="1:11" ht="40" x14ac:dyDescent="0.25">
      <c r="A1453" s="295" t="s">
        <v>2514</v>
      </c>
      <c r="B1453" s="304" t="s">
        <v>2528</v>
      </c>
      <c r="C1453" s="304" t="s">
        <v>2528</v>
      </c>
      <c r="D1453" s="296">
        <v>45509</v>
      </c>
      <c r="E1453" s="296"/>
      <c r="F1453" s="295" t="s">
        <v>2551</v>
      </c>
      <c r="G1453" s="304" t="s">
        <v>2525</v>
      </c>
      <c r="H1453" s="295" t="s">
        <v>2545</v>
      </c>
      <c r="I1453" s="297">
        <v>8076.369999999999</v>
      </c>
      <c r="J1453" s="298">
        <v>3</v>
      </c>
      <c r="K1453" s="326"/>
    </row>
    <row r="1454" spans="1:11" ht="40" x14ac:dyDescent="0.25">
      <c r="A1454" s="295" t="s">
        <v>2514</v>
      </c>
      <c r="B1454" s="304" t="s">
        <v>2528</v>
      </c>
      <c r="C1454" s="304" t="s">
        <v>2528</v>
      </c>
      <c r="D1454" s="296">
        <v>45509</v>
      </c>
      <c r="E1454" s="296"/>
      <c r="F1454" s="295" t="s">
        <v>2583</v>
      </c>
      <c r="G1454" s="304" t="s">
        <v>2525</v>
      </c>
      <c r="H1454" s="295" t="s">
        <v>2584</v>
      </c>
      <c r="I1454" s="297">
        <v>9987.2999999999993</v>
      </c>
      <c r="J1454" s="298">
        <v>4</v>
      </c>
      <c r="K1454" s="326"/>
    </row>
    <row r="1455" spans="1:11" ht="40" x14ac:dyDescent="0.25">
      <c r="A1455" s="295" t="s">
        <v>2514</v>
      </c>
      <c r="B1455" s="304" t="s">
        <v>2530</v>
      </c>
      <c r="C1455" s="304" t="s">
        <v>2530</v>
      </c>
      <c r="D1455" s="296">
        <v>45537</v>
      </c>
      <c r="E1455" s="296"/>
      <c r="F1455" s="295" t="s">
        <v>2531</v>
      </c>
      <c r="G1455" s="304" t="s">
        <v>2525</v>
      </c>
      <c r="H1455" s="295" t="s">
        <v>2518</v>
      </c>
      <c r="I1455" s="297">
        <v>239.7</v>
      </c>
      <c r="J1455" s="298">
        <v>2</v>
      </c>
      <c r="K1455" s="326"/>
    </row>
    <row r="1456" spans="1:11" ht="40" x14ac:dyDescent="0.25">
      <c r="A1456" s="295" t="s">
        <v>2514</v>
      </c>
      <c r="B1456" s="304" t="s">
        <v>2530</v>
      </c>
      <c r="C1456" s="304" t="s">
        <v>2530</v>
      </c>
      <c r="D1456" s="296">
        <v>45537</v>
      </c>
      <c r="E1456" s="296"/>
      <c r="F1456" s="295" t="s">
        <v>2552</v>
      </c>
      <c r="G1456" s="304" t="s">
        <v>2525</v>
      </c>
      <c r="H1456" s="295" t="s">
        <v>2545</v>
      </c>
      <c r="I1456" s="297">
        <v>6519.5499999999993</v>
      </c>
      <c r="J1456" s="298">
        <v>3</v>
      </c>
      <c r="K1456" s="326"/>
    </row>
    <row r="1457" spans="1:11" ht="40" x14ac:dyDescent="0.25">
      <c r="A1457" s="295" t="s">
        <v>2514</v>
      </c>
      <c r="B1457" s="304" t="s">
        <v>2530</v>
      </c>
      <c r="C1457" s="304" t="s">
        <v>2530</v>
      </c>
      <c r="D1457" s="296">
        <v>45537</v>
      </c>
      <c r="E1457" s="296"/>
      <c r="F1457" s="295" t="s">
        <v>2585</v>
      </c>
      <c r="G1457" s="304" t="s">
        <v>2525</v>
      </c>
      <c r="H1457" s="295" t="s">
        <v>2584</v>
      </c>
      <c r="I1457" s="297">
        <v>9461.14</v>
      </c>
      <c r="J1457" s="298">
        <v>4</v>
      </c>
      <c r="K1457" s="326"/>
    </row>
    <row r="1458" spans="1:11" ht="40" x14ac:dyDescent="0.25">
      <c r="A1458" s="295" t="s">
        <v>2514</v>
      </c>
      <c r="B1458" s="304" t="s">
        <v>2532</v>
      </c>
      <c r="C1458" s="304" t="s">
        <v>2532</v>
      </c>
      <c r="D1458" s="296">
        <v>45566</v>
      </c>
      <c r="E1458" s="296"/>
      <c r="F1458" s="295" t="s">
        <v>2533</v>
      </c>
      <c r="G1458" s="304" t="s">
        <v>2525</v>
      </c>
      <c r="H1458" s="295" t="s">
        <v>2518</v>
      </c>
      <c r="I1458" s="297">
        <v>239.7</v>
      </c>
      <c r="J1458" s="298">
        <v>2</v>
      </c>
      <c r="K1458" s="326"/>
    </row>
    <row r="1459" spans="1:11" ht="40" x14ac:dyDescent="0.25">
      <c r="A1459" s="295" t="s">
        <v>2514</v>
      </c>
      <c r="B1459" s="304" t="s">
        <v>2532</v>
      </c>
      <c r="C1459" s="304" t="s">
        <v>2532</v>
      </c>
      <c r="D1459" s="296">
        <v>45566</v>
      </c>
      <c r="E1459" s="296"/>
      <c r="F1459" s="295" t="s">
        <v>2553</v>
      </c>
      <c r="G1459" s="304" t="s">
        <v>2525</v>
      </c>
      <c r="H1459" s="295" t="s">
        <v>2554</v>
      </c>
      <c r="I1459" s="297">
        <v>7239.0099999999984</v>
      </c>
      <c r="J1459" s="298">
        <v>3</v>
      </c>
      <c r="K1459" s="326"/>
    </row>
    <row r="1460" spans="1:11" ht="40" x14ac:dyDescent="0.25">
      <c r="A1460" s="295" t="s">
        <v>2514</v>
      </c>
      <c r="B1460" s="304" t="s">
        <v>2532</v>
      </c>
      <c r="C1460" s="304" t="s">
        <v>2532</v>
      </c>
      <c r="D1460" s="296">
        <v>45566</v>
      </c>
      <c r="E1460" s="296"/>
      <c r="F1460" s="295" t="s">
        <v>2586</v>
      </c>
      <c r="G1460" s="304" t="s">
        <v>2525</v>
      </c>
      <c r="H1460" s="295" t="s">
        <v>2584</v>
      </c>
      <c r="I1460" s="297">
        <v>10119.64</v>
      </c>
      <c r="J1460" s="298">
        <v>4</v>
      </c>
      <c r="K1460" s="326"/>
    </row>
    <row r="1461" spans="1:11" ht="40" x14ac:dyDescent="0.25">
      <c r="A1461" s="295" t="s">
        <v>2514</v>
      </c>
      <c r="B1461" s="304" t="s">
        <v>2534</v>
      </c>
      <c r="C1461" s="304" t="s">
        <v>2534</v>
      </c>
      <c r="D1461" s="296">
        <v>45597</v>
      </c>
      <c r="E1461" s="296"/>
      <c r="F1461" s="295" t="s">
        <v>2535</v>
      </c>
      <c r="G1461" s="304" t="s">
        <v>2525</v>
      </c>
      <c r="H1461" s="295" t="s">
        <v>2518</v>
      </c>
      <c r="I1461" s="297">
        <v>239.7</v>
      </c>
      <c r="J1461" s="298">
        <v>2</v>
      </c>
      <c r="K1461" s="326"/>
    </row>
    <row r="1462" spans="1:11" ht="40" x14ac:dyDescent="0.25">
      <c r="A1462" s="295" t="s">
        <v>2514</v>
      </c>
      <c r="B1462" s="304" t="s">
        <v>2534</v>
      </c>
      <c r="C1462" s="304" t="s">
        <v>2534</v>
      </c>
      <c r="D1462" s="296">
        <v>45597</v>
      </c>
      <c r="E1462" s="296"/>
      <c r="F1462" s="295" t="s">
        <v>2555</v>
      </c>
      <c r="G1462" s="304" t="s">
        <v>2525</v>
      </c>
      <c r="H1462" s="295" t="s">
        <v>2556</v>
      </c>
      <c r="I1462" s="297">
        <v>7131.7999999999984</v>
      </c>
      <c r="J1462" s="298">
        <v>3</v>
      </c>
      <c r="K1462" s="326"/>
    </row>
    <row r="1463" spans="1:11" ht="40" x14ac:dyDescent="0.25">
      <c r="A1463" s="295" t="s">
        <v>2514</v>
      </c>
      <c r="B1463" s="304" t="s">
        <v>2534</v>
      </c>
      <c r="C1463" s="304" t="s">
        <v>2534</v>
      </c>
      <c r="D1463" s="296">
        <v>45597</v>
      </c>
      <c r="E1463" s="296"/>
      <c r="F1463" s="295" t="s">
        <v>2587</v>
      </c>
      <c r="G1463" s="304" t="s">
        <v>2525</v>
      </c>
      <c r="H1463" s="295" t="s">
        <v>2588</v>
      </c>
      <c r="I1463" s="297">
        <v>9887.3799999999992</v>
      </c>
      <c r="J1463" s="298">
        <v>4</v>
      </c>
      <c r="K1463" s="326"/>
    </row>
    <row r="1464" spans="1:11" ht="40" x14ac:dyDescent="0.25">
      <c r="A1464" s="295" t="s">
        <v>2514</v>
      </c>
      <c r="B1464" s="304" t="s">
        <v>2536</v>
      </c>
      <c r="C1464" s="304" t="s">
        <v>2536</v>
      </c>
      <c r="D1464" s="296">
        <v>45629</v>
      </c>
      <c r="E1464" s="296"/>
      <c r="F1464" s="295" t="s">
        <v>2537</v>
      </c>
      <c r="G1464" s="304" t="s">
        <v>2525</v>
      </c>
      <c r="H1464" s="295" t="s">
        <v>2518</v>
      </c>
      <c r="I1464" s="297">
        <v>239.7</v>
      </c>
      <c r="J1464" s="298">
        <v>2</v>
      </c>
      <c r="K1464" s="326"/>
    </row>
    <row r="1465" spans="1:11" ht="40" x14ac:dyDescent="0.25">
      <c r="A1465" s="295" t="s">
        <v>2514</v>
      </c>
      <c r="B1465" s="304" t="s">
        <v>2536</v>
      </c>
      <c r="C1465" s="304" t="s">
        <v>2536</v>
      </c>
      <c r="D1465" s="296">
        <v>45629</v>
      </c>
      <c r="E1465" s="296"/>
      <c r="F1465" s="295" t="s">
        <v>2557</v>
      </c>
      <c r="G1465" s="304" t="s">
        <v>2525</v>
      </c>
      <c r="H1465" s="295" t="s">
        <v>2558</v>
      </c>
      <c r="I1465" s="297">
        <v>7123.5599999999986</v>
      </c>
      <c r="J1465" s="298">
        <v>3</v>
      </c>
      <c r="K1465" s="326"/>
    </row>
    <row r="1466" spans="1:11" ht="40" x14ac:dyDescent="0.25">
      <c r="A1466" s="295" t="s">
        <v>2514</v>
      </c>
      <c r="B1466" s="304" t="s">
        <v>2536</v>
      </c>
      <c r="C1466" s="304" t="s">
        <v>2536</v>
      </c>
      <c r="D1466" s="296">
        <v>45629</v>
      </c>
      <c r="E1466" s="296"/>
      <c r="F1466" s="295" t="s">
        <v>2589</v>
      </c>
      <c r="G1466" s="304" t="s">
        <v>2525</v>
      </c>
      <c r="H1466" s="295" t="s">
        <v>2588</v>
      </c>
      <c r="I1466" s="297">
        <v>14442.140000000001</v>
      </c>
      <c r="J1466" s="298">
        <v>4</v>
      </c>
      <c r="K1466" s="326"/>
    </row>
    <row r="1467" spans="1:11" ht="40" x14ac:dyDescent="0.25">
      <c r="A1467" s="295" t="s">
        <v>2514</v>
      </c>
      <c r="B1467" s="304" t="s">
        <v>5042</v>
      </c>
      <c r="C1467" s="304" t="s">
        <v>5042</v>
      </c>
      <c r="D1467" s="296">
        <v>45656</v>
      </c>
      <c r="E1467" s="296"/>
      <c r="F1467" s="295" t="s">
        <v>5043</v>
      </c>
      <c r="G1467" s="304" t="s">
        <v>2525</v>
      </c>
      <c r="H1467" s="295" t="s">
        <v>2518</v>
      </c>
      <c r="I1467" s="297">
        <v>239.7</v>
      </c>
      <c r="J1467" s="298">
        <v>2</v>
      </c>
      <c r="K1467" s="326"/>
    </row>
    <row r="1468" spans="1:11" ht="40" x14ac:dyDescent="0.25">
      <c r="A1468" s="295" t="s">
        <v>2514</v>
      </c>
      <c r="B1468" s="304" t="s">
        <v>5042</v>
      </c>
      <c r="C1468" s="304" t="s">
        <v>5042</v>
      </c>
      <c r="D1468" s="296">
        <v>45656</v>
      </c>
      <c r="E1468" s="296"/>
      <c r="F1468" s="295" t="s">
        <v>5044</v>
      </c>
      <c r="G1468" s="304" t="s">
        <v>2525</v>
      </c>
      <c r="H1468" s="295" t="s">
        <v>5045</v>
      </c>
      <c r="I1468" s="297">
        <v>10804.120000000004</v>
      </c>
      <c r="J1468" s="298">
        <v>3</v>
      </c>
      <c r="K1468" s="326"/>
    </row>
    <row r="1469" spans="1:11" ht="40" x14ac:dyDescent="0.25">
      <c r="A1469" s="295" t="s">
        <v>2514</v>
      </c>
      <c r="B1469" s="304" t="s">
        <v>5042</v>
      </c>
      <c r="C1469" s="304" t="s">
        <v>5042</v>
      </c>
      <c r="D1469" s="296">
        <v>45656</v>
      </c>
      <c r="E1469" s="296"/>
      <c r="F1469" s="295" t="s">
        <v>5046</v>
      </c>
      <c r="G1469" s="304" t="s">
        <v>2525</v>
      </c>
      <c r="H1469" s="295" t="s">
        <v>5047</v>
      </c>
      <c r="I1469" s="297">
        <v>20366.260000000002</v>
      </c>
      <c r="J1469" s="298">
        <v>4</v>
      </c>
      <c r="K1469" s="326"/>
    </row>
    <row r="1470" spans="1:11" ht="12.5" x14ac:dyDescent="0.25">
      <c r="A1470" s="295" t="s">
        <v>2514</v>
      </c>
      <c r="B1470" s="300" t="s">
        <v>3404</v>
      </c>
      <c r="C1470" s="300" t="s">
        <v>3404</v>
      </c>
      <c r="D1470" s="301" t="s">
        <v>3399</v>
      </c>
      <c r="E1470" s="301"/>
      <c r="F1470" s="299" t="s">
        <v>3405</v>
      </c>
      <c r="G1470" s="300" t="s">
        <v>2673</v>
      </c>
      <c r="H1470" s="299" t="s">
        <v>2674</v>
      </c>
      <c r="I1470" s="302">
        <v>466.2</v>
      </c>
      <c r="J1470" s="303" t="s">
        <v>2605</v>
      </c>
      <c r="K1470" s="326"/>
    </row>
    <row r="1471" spans="1:11" ht="12.5" x14ac:dyDescent="0.25">
      <c r="A1471" s="295" t="s">
        <v>2514</v>
      </c>
      <c r="B1471" s="300" t="s">
        <v>3404</v>
      </c>
      <c r="C1471" s="300" t="s">
        <v>3404</v>
      </c>
      <c r="D1471" s="301" t="s">
        <v>3399</v>
      </c>
      <c r="E1471" s="301"/>
      <c r="F1471" s="299" t="s">
        <v>3405</v>
      </c>
      <c r="G1471" s="300" t="s">
        <v>2673</v>
      </c>
      <c r="H1471" s="299" t="s">
        <v>2674</v>
      </c>
      <c r="I1471" s="302">
        <v>148.13999999999999</v>
      </c>
      <c r="J1471" s="303" t="s">
        <v>528</v>
      </c>
      <c r="K1471" s="326"/>
    </row>
    <row r="1472" spans="1:11" ht="12.5" x14ac:dyDescent="0.25">
      <c r="A1472" s="295" t="s">
        <v>2514</v>
      </c>
      <c r="B1472" s="300" t="s">
        <v>3404</v>
      </c>
      <c r="C1472" s="300" t="s">
        <v>3404</v>
      </c>
      <c r="D1472" s="301" t="s">
        <v>3399</v>
      </c>
      <c r="E1472" s="301"/>
      <c r="F1472" s="299" t="s">
        <v>3405</v>
      </c>
      <c r="G1472" s="300" t="s">
        <v>2673</v>
      </c>
      <c r="H1472" s="299" t="s">
        <v>2674</v>
      </c>
      <c r="I1472" s="302">
        <v>80.64</v>
      </c>
      <c r="J1472" s="303" t="s">
        <v>2897</v>
      </c>
      <c r="K1472" s="326"/>
    </row>
    <row r="1473" spans="1:11" ht="12.5" x14ac:dyDescent="0.25">
      <c r="A1473" s="295" t="s">
        <v>2514</v>
      </c>
      <c r="B1473" s="300" t="s">
        <v>4865</v>
      </c>
      <c r="C1473" s="300" t="s">
        <v>4865</v>
      </c>
      <c r="D1473" s="301" t="s">
        <v>3302</v>
      </c>
      <c r="E1473" s="301"/>
      <c r="F1473" s="299" t="s">
        <v>526</v>
      </c>
      <c r="G1473" s="300" t="s">
        <v>4619</v>
      </c>
      <c r="H1473" s="299" t="s">
        <v>527</v>
      </c>
      <c r="I1473" s="302">
        <v>48</v>
      </c>
      <c r="J1473" s="303" t="s">
        <v>2897</v>
      </c>
      <c r="K1473" s="326"/>
    </row>
    <row r="1474" spans="1:11" ht="12.5" x14ac:dyDescent="0.25">
      <c r="A1474" s="295" t="s">
        <v>2514</v>
      </c>
      <c r="B1474" s="300" t="s">
        <v>2883</v>
      </c>
      <c r="C1474" s="300" t="s">
        <v>2883</v>
      </c>
      <c r="D1474" s="301" t="s">
        <v>2881</v>
      </c>
      <c r="E1474" s="301"/>
      <c r="F1474" s="299" t="s">
        <v>2837</v>
      </c>
      <c r="G1474" s="300" t="s">
        <v>2838</v>
      </c>
      <c r="H1474" s="299" t="s">
        <v>2839</v>
      </c>
      <c r="I1474" s="302">
        <v>211.99</v>
      </c>
      <c r="J1474" s="303" t="s">
        <v>2605</v>
      </c>
      <c r="K1474" s="326"/>
    </row>
    <row r="1475" spans="1:11" ht="12.5" x14ac:dyDescent="0.25">
      <c r="A1475" s="295" t="s">
        <v>2514</v>
      </c>
      <c r="B1475" s="300" t="s">
        <v>2883</v>
      </c>
      <c r="C1475" s="300" t="s">
        <v>2883</v>
      </c>
      <c r="D1475" s="301" t="s">
        <v>2881</v>
      </c>
      <c r="E1475" s="301"/>
      <c r="F1475" s="299" t="s">
        <v>2837</v>
      </c>
      <c r="G1475" s="300" t="s">
        <v>2838</v>
      </c>
      <c r="H1475" s="299" t="s">
        <v>2839</v>
      </c>
      <c r="I1475" s="302">
        <v>35</v>
      </c>
      <c r="J1475" s="303" t="s">
        <v>2897</v>
      </c>
      <c r="K1475" s="326"/>
    </row>
    <row r="1476" spans="1:11" ht="12.5" x14ac:dyDescent="0.25">
      <c r="A1476" s="295" t="s">
        <v>2514</v>
      </c>
      <c r="B1476" s="300" t="s">
        <v>4571</v>
      </c>
      <c r="C1476" s="300" t="s">
        <v>4571</v>
      </c>
      <c r="D1476" s="301" t="s">
        <v>4570</v>
      </c>
      <c r="E1476" s="301"/>
      <c r="F1476" s="299" t="s">
        <v>4572</v>
      </c>
      <c r="G1476" s="300" t="s">
        <v>2517</v>
      </c>
      <c r="H1476" s="299" t="s">
        <v>2565</v>
      </c>
      <c r="I1476" s="302">
        <v>240.02</v>
      </c>
      <c r="J1476" s="303" t="s">
        <v>528</v>
      </c>
      <c r="K1476" s="326"/>
    </row>
    <row r="1477" spans="1:11" ht="12.5" x14ac:dyDescent="0.25">
      <c r="A1477" s="295" t="s">
        <v>2514</v>
      </c>
      <c r="B1477" s="300" t="s">
        <v>3738</v>
      </c>
      <c r="C1477" s="300" t="s">
        <v>3738</v>
      </c>
      <c r="D1477" s="301" t="s">
        <v>3724</v>
      </c>
      <c r="E1477" s="301"/>
      <c r="F1477" s="299" t="s">
        <v>3739</v>
      </c>
      <c r="G1477" s="300" t="s">
        <v>3486</v>
      </c>
      <c r="H1477" s="299" t="s">
        <v>3487</v>
      </c>
      <c r="I1477" s="302">
        <v>333.3</v>
      </c>
      <c r="J1477" s="303" t="s">
        <v>528</v>
      </c>
      <c r="K1477" s="326"/>
    </row>
    <row r="1478" spans="1:11" ht="12.5" x14ac:dyDescent="0.25">
      <c r="A1478" s="295" t="s">
        <v>2514</v>
      </c>
      <c r="B1478" s="300" t="s">
        <v>3795</v>
      </c>
      <c r="C1478" s="300" t="s">
        <v>3795</v>
      </c>
      <c r="D1478" s="301" t="s">
        <v>2881</v>
      </c>
      <c r="E1478" s="301"/>
      <c r="F1478" s="299" t="s">
        <v>3796</v>
      </c>
      <c r="G1478" s="300" t="s">
        <v>2517</v>
      </c>
      <c r="H1478" s="299" t="s">
        <v>2565</v>
      </c>
      <c r="I1478" s="302">
        <v>713.72</v>
      </c>
      <c r="J1478" s="303" t="s">
        <v>528</v>
      </c>
      <c r="K1478" s="326"/>
    </row>
    <row r="1479" spans="1:11" ht="12.5" x14ac:dyDescent="0.25">
      <c r="A1479" s="295" t="s">
        <v>2514</v>
      </c>
      <c r="B1479" s="300" t="s">
        <v>4157</v>
      </c>
      <c r="C1479" s="300" t="s">
        <v>4157</v>
      </c>
      <c r="D1479" s="301" t="s">
        <v>4158</v>
      </c>
      <c r="E1479" s="301"/>
      <c r="F1479" s="299" t="s">
        <v>4159</v>
      </c>
      <c r="G1479" s="300" t="s">
        <v>3535</v>
      </c>
      <c r="H1479" s="299" t="s">
        <v>3536</v>
      </c>
      <c r="I1479" s="302">
        <v>277.14</v>
      </c>
      <c r="J1479" s="303" t="s">
        <v>528</v>
      </c>
      <c r="K1479" s="326"/>
    </row>
    <row r="1480" spans="1:11" ht="12.5" x14ac:dyDescent="0.25">
      <c r="A1480" s="295" t="s">
        <v>2514</v>
      </c>
      <c r="B1480" s="300" t="s">
        <v>4450</v>
      </c>
      <c r="C1480" s="300" t="s">
        <v>4450</v>
      </c>
      <c r="D1480" s="301" t="s">
        <v>3302</v>
      </c>
      <c r="E1480" s="301"/>
      <c r="F1480" s="299" t="s">
        <v>4451</v>
      </c>
      <c r="G1480" s="300" t="s">
        <v>3486</v>
      </c>
      <c r="H1480" s="299" t="s">
        <v>3487</v>
      </c>
      <c r="I1480" s="302">
        <v>937.62</v>
      </c>
      <c r="J1480" s="303" t="s">
        <v>528</v>
      </c>
      <c r="K1480" s="326"/>
    </row>
    <row r="1481" spans="1:11" ht="12.5" x14ac:dyDescent="0.25">
      <c r="A1481" s="295" t="s">
        <v>2514</v>
      </c>
      <c r="B1481" s="300" t="s">
        <v>4268</v>
      </c>
      <c r="C1481" s="300" t="s">
        <v>4268</v>
      </c>
      <c r="D1481" s="301" t="s">
        <v>3225</v>
      </c>
      <c r="E1481" s="301"/>
      <c r="F1481" s="299" t="s">
        <v>4269</v>
      </c>
      <c r="G1481" s="300" t="s">
        <v>3486</v>
      </c>
      <c r="H1481" s="299" t="s">
        <v>3487</v>
      </c>
      <c r="I1481" s="302">
        <v>259.77999999999997</v>
      </c>
      <c r="J1481" s="303" t="s">
        <v>528</v>
      </c>
      <c r="K1481" s="326"/>
    </row>
    <row r="1482" spans="1:11" ht="12.5" x14ac:dyDescent="0.25">
      <c r="A1482" s="295" t="s">
        <v>2514</v>
      </c>
      <c r="B1482" s="300" t="s">
        <v>4497</v>
      </c>
      <c r="C1482" s="300" t="s">
        <v>4497</v>
      </c>
      <c r="D1482" s="301" t="s">
        <v>4491</v>
      </c>
      <c r="E1482" s="301"/>
      <c r="F1482" s="299" t="s">
        <v>4498</v>
      </c>
      <c r="G1482" s="300" t="s">
        <v>2517</v>
      </c>
      <c r="H1482" s="299" t="s">
        <v>2565</v>
      </c>
      <c r="I1482" s="302">
        <v>148</v>
      </c>
      <c r="J1482" s="303" t="s">
        <v>528</v>
      </c>
      <c r="K1482" s="326"/>
    </row>
    <row r="1483" spans="1:11" ht="12.5" x14ac:dyDescent="0.25">
      <c r="A1483" s="295" t="s">
        <v>2514</v>
      </c>
      <c r="B1483" s="300" t="s">
        <v>4452</v>
      </c>
      <c r="C1483" s="300" t="s">
        <v>4452</v>
      </c>
      <c r="D1483" s="301" t="s">
        <v>3302</v>
      </c>
      <c r="E1483" s="301"/>
      <c r="F1483" s="299" t="s">
        <v>4453</v>
      </c>
      <c r="G1483" s="300" t="s">
        <v>2517</v>
      </c>
      <c r="H1483" s="299" t="s">
        <v>2565</v>
      </c>
      <c r="I1483" s="302">
        <v>388.89</v>
      </c>
      <c r="J1483" s="303" t="s">
        <v>528</v>
      </c>
      <c r="K1483" s="326"/>
    </row>
    <row r="1484" spans="1:11" ht="12.5" x14ac:dyDescent="0.25">
      <c r="A1484" s="295" t="s">
        <v>2514</v>
      </c>
      <c r="B1484" s="300" t="s">
        <v>4765</v>
      </c>
      <c r="C1484" s="300" t="s">
        <v>4765</v>
      </c>
      <c r="D1484" s="301" t="s">
        <v>3225</v>
      </c>
      <c r="E1484" s="301"/>
      <c r="F1484" s="299" t="s">
        <v>4812</v>
      </c>
      <c r="G1484" s="300" t="s">
        <v>2517</v>
      </c>
      <c r="H1484" s="299" t="s">
        <v>4766</v>
      </c>
      <c r="I1484" s="302">
        <v>16.64</v>
      </c>
      <c r="J1484" s="303" t="s">
        <v>2897</v>
      </c>
      <c r="K1484" s="326"/>
    </row>
    <row r="1485" spans="1:11" ht="12.5" x14ac:dyDescent="0.25">
      <c r="A1485" s="295" t="s">
        <v>2514</v>
      </c>
      <c r="B1485" s="300" t="s">
        <v>3022</v>
      </c>
      <c r="C1485" s="300" t="s">
        <v>3022</v>
      </c>
      <c r="D1485" s="301" t="s">
        <v>3023</v>
      </c>
      <c r="E1485" s="301"/>
      <c r="F1485" s="299" t="s">
        <v>3024</v>
      </c>
      <c r="G1485" s="300" t="s">
        <v>2673</v>
      </c>
      <c r="H1485" s="299" t="s">
        <v>2674</v>
      </c>
      <c r="I1485" s="302">
        <v>204.12</v>
      </c>
      <c r="J1485" s="303" t="s">
        <v>2605</v>
      </c>
      <c r="K1485" s="326"/>
    </row>
    <row r="1486" spans="1:11" ht="12.5" x14ac:dyDescent="0.25">
      <c r="A1486" s="295" t="s">
        <v>2514</v>
      </c>
      <c r="B1486" s="300" t="s">
        <v>3022</v>
      </c>
      <c r="C1486" s="300" t="s">
        <v>3022</v>
      </c>
      <c r="D1486" s="301" t="s">
        <v>3023</v>
      </c>
      <c r="E1486" s="301"/>
      <c r="F1486" s="299" t="s">
        <v>3024</v>
      </c>
      <c r="G1486" s="300" t="s">
        <v>2673</v>
      </c>
      <c r="H1486" s="299" t="s">
        <v>2674</v>
      </c>
      <c r="I1486" s="302">
        <v>161.28</v>
      </c>
      <c r="J1486" s="303" t="s">
        <v>528</v>
      </c>
      <c r="K1486" s="326"/>
    </row>
    <row r="1487" spans="1:11" ht="12.5" x14ac:dyDescent="0.25">
      <c r="A1487" s="295" t="s">
        <v>2514</v>
      </c>
      <c r="B1487" s="300" t="s">
        <v>4779</v>
      </c>
      <c r="C1487" s="300" t="s">
        <v>4779</v>
      </c>
      <c r="D1487" s="301" t="s">
        <v>4780</v>
      </c>
      <c r="E1487" s="301"/>
      <c r="F1487" s="299" t="s">
        <v>4781</v>
      </c>
      <c r="G1487" s="300" t="s">
        <v>2517</v>
      </c>
      <c r="H1487" s="299" t="s">
        <v>4782</v>
      </c>
      <c r="I1487" s="302">
        <v>163.78</v>
      </c>
      <c r="J1487" s="303" t="s">
        <v>2897</v>
      </c>
      <c r="K1487" s="326"/>
    </row>
    <row r="1488" spans="1:11" ht="12.5" x14ac:dyDescent="0.25">
      <c r="A1488" s="295" t="s">
        <v>2514</v>
      </c>
      <c r="B1488" s="300" t="s">
        <v>4894</v>
      </c>
      <c r="C1488" s="300" t="s">
        <v>4894</v>
      </c>
      <c r="D1488" s="301" t="s">
        <v>3396</v>
      </c>
      <c r="E1488" s="301"/>
      <c r="F1488" s="299" t="s">
        <v>4906</v>
      </c>
      <c r="G1488" s="300" t="s">
        <v>2517</v>
      </c>
      <c r="H1488" s="299" t="s">
        <v>3056</v>
      </c>
      <c r="I1488" s="302">
        <v>10.7</v>
      </c>
      <c r="J1488" s="303" t="s">
        <v>2897</v>
      </c>
      <c r="K1488" s="326"/>
    </row>
    <row r="1489" spans="1:11" ht="12.5" x14ac:dyDescent="0.25">
      <c r="A1489" s="295" t="s">
        <v>2514</v>
      </c>
      <c r="B1489" s="300" t="s">
        <v>4520</v>
      </c>
      <c r="C1489" s="300" t="s">
        <v>4520</v>
      </c>
      <c r="D1489" s="301" t="s">
        <v>4519</v>
      </c>
      <c r="E1489" s="301"/>
      <c r="F1489" s="299" t="s">
        <v>4106</v>
      </c>
      <c r="G1489" s="300" t="s">
        <v>2517</v>
      </c>
      <c r="H1489" s="299" t="s">
        <v>3056</v>
      </c>
      <c r="I1489" s="302">
        <v>334.15</v>
      </c>
      <c r="J1489" s="303" t="s">
        <v>528</v>
      </c>
      <c r="K1489" s="326"/>
    </row>
    <row r="1490" spans="1:11" ht="12.5" x14ac:dyDescent="0.25">
      <c r="A1490" s="295" t="s">
        <v>2514</v>
      </c>
      <c r="B1490" s="300" t="s">
        <v>4677</v>
      </c>
      <c r="C1490" s="300" t="s">
        <v>4677</v>
      </c>
      <c r="D1490" s="301" t="s">
        <v>3828</v>
      </c>
      <c r="E1490" s="301"/>
      <c r="F1490" s="299" t="s">
        <v>4651</v>
      </c>
      <c r="G1490" s="300" t="s">
        <v>2517</v>
      </c>
      <c r="H1490" s="299" t="s">
        <v>3056</v>
      </c>
      <c r="I1490" s="302">
        <v>126.05</v>
      </c>
      <c r="J1490" s="303" t="s">
        <v>2897</v>
      </c>
      <c r="K1490" s="326"/>
    </row>
    <row r="1491" spans="1:11" ht="12.5" x14ac:dyDescent="0.25">
      <c r="A1491" s="295" t="s">
        <v>2514</v>
      </c>
      <c r="B1491" s="300" t="s">
        <v>4896</v>
      </c>
      <c r="C1491" s="300" t="s">
        <v>4896</v>
      </c>
      <c r="D1491" s="301" t="s">
        <v>3399</v>
      </c>
      <c r="E1491" s="301"/>
      <c r="F1491" s="299" t="s">
        <v>4897</v>
      </c>
      <c r="G1491" s="300" t="s">
        <v>2517</v>
      </c>
      <c r="H1491" s="299" t="s">
        <v>3056</v>
      </c>
      <c r="I1491" s="302">
        <v>9.6</v>
      </c>
      <c r="J1491" s="303" t="s">
        <v>2897</v>
      </c>
      <c r="K1491" s="326"/>
    </row>
    <row r="1492" spans="1:11" ht="12.5" x14ac:dyDescent="0.25">
      <c r="A1492" s="295" t="s">
        <v>2514</v>
      </c>
      <c r="B1492" s="300" t="s">
        <v>4904</v>
      </c>
      <c r="C1492" s="300" t="s">
        <v>4904</v>
      </c>
      <c r="D1492" s="301" t="s">
        <v>4582</v>
      </c>
      <c r="E1492" s="301"/>
      <c r="F1492" s="299" t="s">
        <v>5813</v>
      </c>
      <c r="G1492" s="300" t="s">
        <v>2517</v>
      </c>
      <c r="H1492" s="299" t="s">
        <v>3056</v>
      </c>
      <c r="I1492" s="302">
        <v>14</v>
      </c>
      <c r="J1492" s="303" t="s">
        <v>2897</v>
      </c>
      <c r="K1492" s="326"/>
    </row>
    <row r="1493" spans="1:11" ht="12.5" x14ac:dyDescent="0.25">
      <c r="A1493" s="295" t="s">
        <v>2514</v>
      </c>
      <c r="B1493" s="300" t="s">
        <v>4905</v>
      </c>
      <c r="C1493" s="300" t="s">
        <v>4905</v>
      </c>
      <c r="D1493" s="301" t="s">
        <v>4582</v>
      </c>
      <c r="E1493" s="301"/>
      <c r="F1493" s="299" t="s">
        <v>4906</v>
      </c>
      <c r="G1493" s="300" t="s">
        <v>2517</v>
      </c>
      <c r="H1493" s="299" t="s">
        <v>3056</v>
      </c>
      <c r="I1493" s="302">
        <v>76.7</v>
      </c>
      <c r="J1493" s="303" t="s">
        <v>2897</v>
      </c>
      <c r="K1493" s="326"/>
    </row>
    <row r="1494" spans="1:11" ht="12.5" x14ac:dyDescent="0.25">
      <c r="A1494" s="295" t="s">
        <v>2514</v>
      </c>
      <c r="B1494" s="300" t="s">
        <v>3994</v>
      </c>
      <c r="C1494" s="300" t="s">
        <v>3994</v>
      </c>
      <c r="D1494" s="301" t="s">
        <v>2591</v>
      </c>
      <c r="E1494" s="301"/>
      <c r="F1494" s="299" t="s">
        <v>3995</v>
      </c>
      <c r="G1494" s="300" t="s">
        <v>2517</v>
      </c>
      <c r="H1494" s="299" t="s">
        <v>2565</v>
      </c>
      <c r="I1494" s="302">
        <v>105</v>
      </c>
      <c r="J1494" s="303" t="s">
        <v>528</v>
      </c>
      <c r="K1494" s="326"/>
    </row>
    <row r="1495" spans="1:11" ht="12.5" x14ac:dyDescent="0.25">
      <c r="A1495" s="295" t="s">
        <v>2514</v>
      </c>
      <c r="B1495" s="300" t="s">
        <v>4165</v>
      </c>
      <c r="C1495" s="300" t="s">
        <v>4165</v>
      </c>
      <c r="D1495" s="301" t="s">
        <v>3172</v>
      </c>
      <c r="E1495" s="301"/>
      <c r="F1495" s="299" t="s">
        <v>4164</v>
      </c>
      <c r="G1495" s="300" t="s">
        <v>2517</v>
      </c>
      <c r="H1495" s="299" t="s">
        <v>2565</v>
      </c>
      <c r="I1495" s="302">
        <v>400</v>
      </c>
      <c r="J1495" s="303" t="s">
        <v>528</v>
      </c>
      <c r="K1495" s="326"/>
    </row>
    <row r="1496" spans="1:11" ht="12.5" x14ac:dyDescent="0.25">
      <c r="A1496" s="295" t="s">
        <v>2514</v>
      </c>
      <c r="B1496" s="300" t="s">
        <v>4848</v>
      </c>
      <c r="C1496" s="300" t="s">
        <v>4848</v>
      </c>
      <c r="D1496" s="301" t="s">
        <v>3291</v>
      </c>
      <c r="E1496" s="301"/>
      <c r="F1496" s="299" t="s">
        <v>526</v>
      </c>
      <c r="G1496" s="300" t="s">
        <v>4619</v>
      </c>
      <c r="H1496" s="299" t="s">
        <v>527</v>
      </c>
      <c r="I1496" s="302">
        <v>193.4</v>
      </c>
      <c r="J1496" s="303" t="s">
        <v>2897</v>
      </c>
      <c r="K1496" s="326"/>
    </row>
    <row r="1497" spans="1:11" ht="12.5" x14ac:dyDescent="0.25">
      <c r="A1497" s="295" t="s">
        <v>2514</v>
      </c>
      <c r="B1497" s="300" t="s">
        <v>4849</v>
      </c>
      <c r="C1497" s="300" t="s">
        <v>4849</v>
      </c>
      <c r="D1497" s="301" t="s">
        <v>3291</v>
      </c>
      <c r="E1497" s="301"/>
      <c r="F1497" s="299" t="s">
        <v>4812</v>
      </c>
      <c r="G1497" s="300" t="s">
        <v>2517</v>
      </c>
      <c r="H1497" s="299" t="s">
        <v>4766</v>
      </c>
      <c r="I1497" s="302">
        <v>16.61</v>
      </c>
      <c r="J1497" s="303" t="s">
        <v>2897</v>
      </c>
      <c r="K1497" s="326"/>
    </row>
    <row r="1498" spans="1:11" ht="12.5" x14ac:dyDescent="0.25">
      <c r="A1498" s="295" t="s">
        <v>2514</v>
      </c>
      <c r="B1498" s="300" t="s">
        <v>4660</v>
      </c>
      <c r="C1498" s="300" t="s">
        <v>4660</v>
      </c>
      <c r="D1498" s="301" t="s">
        <v>4661</v>
      </c>
      <c r="E1498" s="301"/>
      <c r="F1498" s="299" t="s">
        <v>4906</v>
      </c>
      <c r="G1498" s="300" t="s">
        <v>2517</v>
      </c>
      <c r="H1498" s="299" t="s">
        <v>3056</v>
      </c>
      <c r="I1498" s="302">
        <v>89.11</v>
      </c>
      <c r="J1498" s="303" t="s">
        <v>2897</v>
      </c>
      <c r="K1498" s="326"/>
    </row>
    <row r="1499" spans="1:11" ht="12.5" x14ac:dyDescent="0.25">
      <c r="A1499" s="295" t="s">
        <v>2514</v>
      </c>
      <c r="B1499" s="300" t="s">
        <v>3797</v>
      </c>
      <c r="C1499" s="300" t="s">
        <v>3797</v>
      </c>
      <c r="D1499" s="301" t="s">
        <v>2881</v>
      </c>
      <c r="E1499" s="301"/>
      <c r="F1499" s="299" t="s">
        <v>3739</v>
      </c>
      <c r="G1499" s="300" t="s">
        <v>2517</v>
      </c>
      <c r="H1499" s="299" t="s">
        <v>2565</v>
      </c>
      <c r="I1499" s="302">
        <v>1038.6600000000001</v>
      </c>
      <c r="J1499" s="303" t="s">
        <v>528</v>
      </c>
      <c r="K1499" s="326"/>
    </row>
    <row r="1500" spans="1:11" ht="12.5" x14ac:dyDescent="0.25">
      <c r="A1500" s="295" t="s">
        <v>2514</v>
      </c>
      <c r="B1500" s="300" t="s">
        <v>3640</v>
      </c>
      <c r="C1500" s="300" t="s">
        <v>3640</v>
      </c>
      <c r="D1500" s="301" t="s">
        <v>3634</v>
      </c>
      <c r="E1500" s="301"/>
      <c r="F1500" s="299" t="s">
        <v>3641</v>
      </c>
      <c r="G1500" s="300" t="s">
        <v>2517</v>
      </c>
      <c r="H1500" s="299" t="s">
        <v>2565</v>
      </c>
      <c r="I1500" s="302">
        <v>109.9</v>
      </c>
      <c r="J1500" s="303" t="s">
        <v>528</v>
      </c>
      <c r="K1500" s="326"/>
    </row>
    <row r="1501" spans="1:11" ht="12.5" x14ac:dyDescent="0.25">
      <c r="A1501" s="295" t="s">
        <v>2514</v>
      </c>
      <c r="B1501" s="300" t="s">
        <v>4292</v>
      </c>
      <c r="C1501" s="300" t="s">
        <v>4292</v>
      </c>
      <c r="D1501" s="301" t="s">
        <v>4293</v>
      </c>
      <c r="E1501" s="301"/>
      <c r="F1501" s="299" t="s">
        <v>4294</v>
      </c>
      <c r="G1501" s="300" t="s">
        <v>4295</v>
      </c>
      <c r="H1501" s="299" t="s">
        <v>4296</v>
      </c>
      <c r="I1501" s="302">
        <v>220</v>
      </c>
      <c r="J1501" s="303" t="s">
        <v>528</v>
      </c>
      <c r="K1501" s="326"/>
    </row>
    <row r="1502" spans="1:11" ht="12.5" x14ac:dyDescent="0.25">
      <c r="A1502" s="295" t="s">
        <v>2514</v>
      </c>
      <c r="B1502" s="300" t="s">
        <v>3671</v>
      </c>
      <c r="C1502" s="300" t="s">
        <v>3671</v>
      </c>
      <c r="D1502" s="301" t="s">
        <v>3672</v>
      </c>
      <c r="E1502" s="301"/>
      <c r="F1502" s="299" t="s">
        <v>3673</v>
      </c>
      <c r="G1502" s="300" t="s">
        <v>2517</v>
      </c>
      <c r="H1502" s="299" t="s">
        <v>2565</v>
      </c>
      <c r="I1502" s="302">
        <v>575.1</v>
      </c>
      <c r="J1502" s="303" t="s">
        <v>528</v>
      </c>
      <c r="K1502" s="326"/>
    </row>
    <row r="1503" spans="1:11" ht="12.5" x14ac:dyDescent="0.25">
      <c r="A1503" s="295" t="s">
        <v>2514</v>
      </c>
      <c r="B1503" s="300" t="s">
        <v>4723</v>
      </c>
      <c r="C1503" s="300" t="s">
        <v>4723</v>
      </c>
      <c r="D1503" s="301" t="s">
        <v>4049</v>
      </c>
      <c r="E1503" s="301"/>
      <c r="F1503" s="299" t="s">
        <v>4724</v>
      </c>
      <c r="G1503" s="300" t="s">
        <v>2517</v>
      </c>
      <c r="H1503" s="299" t="s">
        <v>4725</v>
      </c>
      <c r="I1503" s="302">
        <v>132.75</v>
      </c>
      <c r="J1503" s="303" t="s">
        <v>2897</v>
      </c>
      <c r="K1503" s="326"/>
    </row>
    <row r="1504" spans="1:11" ht="12.5" x14ac:dyDescent="0.25">
      <c r="A1504" s="295" t="s">
        <v>2514</v>
      </c>
      <c r="B1504" s="300" t="s">
        <v>4057</v>
      </c>
      <c r="C1504" s="300" t="s">
        <v>4057</v>
      </c>
      <c r="D1504" s="301" t="s">
        <v>4049</v>
      </c>
      <c r="E1504" s="301"/>
      <c r="F1504" s="299" t="s">
        <v>4058</v>
      </c>
      <c r="G1504" s="300" t="s">
        <v>2517</v>
      </c>
      <c r="H1504" s="299" t="s">
        <v>4059</v>
      </c>
      <c r="I1504" s="302">
        <v>778.46</v>
      </c>
      <c r="J1504" s="303" t="s">
        <v>528</v>
      </c>
      <c r="K1504" s="326"/>
    </row>
    <row r="1505" spans="1:11" ht="12.5" x14ac:dyDescent="0.25">
      <c r="A1505" s="295" t="s">
        <v>2514</v>
      </c>
      <c r="B1505" s="300" t="s">
        <v>4060</v>
      </c>
      <c r="C1505" s="300" t="s">
        <v>4060</v>
      </c>
      <c r="D1505" s="301" t="s">
        <v>4049</v>
      </c>
      <c r="E1505" s="301"/>
      <c r="F1505" s="299" t="s">
        <v>4061</v>
      </c>
      <c r="G1505" s="300" t="s">
        <v>3535</v>
      </c>
      <c r="H1505" s="299" t="s">
        <v>3536</v>
      </c>
      <c r="I1505" s="302">
        <v>89.09</v>
      </c>
      <c r="J1505" s="303" t="s">
        <v>528</v>
      </c>
      <c r="K1505" s="326"/>
    </row>
    <row r="1506" spans="1:11" ht="12.5" x14ac:dyDescent="0.25">
      <c r="A1506" s="295" t="s">
        <v>2514</v>
      </c>
      <c r="B1506" s="300" t="s">
        <v>4726</v>
      </c>
      <c r="C1506" s="300" t="s">
        <v>4726</v>
      </c>
      <c r="D1506" s="301" t="s">
        <v>4049</v>
      </c>
      <c r="E1506" s="301"/>
      <c r="F1506" s="299" t="s">
        <v>5814</v>
      </c>
      <c r="G1506" s="300" t="s">
        <v>2517</v>
      </c>
      <c r="H1506" s="299" t="s">
        <v>3955</v>
      </c>
      <c r="I1506" s="302">
        <v>314.25</v>
      </c>
      <c r="J1506" s="303" t="s">
        <v>2897</v>
      </c>
      <c r="K1506" s="326"/>
    </row>
    <row r="1507" spans="1:11" ht="12.5" x14ac:dyDescent="0.25">
      <c r="A1507" s="295" t="s">
        <v>2514</v>
      </c>
      <c r="B1507" s="300" t="s">
        <v>4062</v>
      </c>
      <c r="C1507" s="300" t="s">
        <v>4062</v>
      </c>
      <c r="D1507" s="301" t="s">
        <v>4049</v>
      </c>
      <c r="E1507" s="301"/>
      <c r="F1507" s="299" t="s">
        <v>3641</v>
      </c>
      <c r="G1507" s="300" t="s">
        <v>3486</v>
      </c>
      <c r="H1507" s="299" t="s">
        <v>3487</v>
      </c>
      <c r="I1507" s="302">
        <v>337.6</v>
      </c>
      <c r="J1507" s="303" t="s">
        <v>528</v>
      </c>
      <c r="K1507" s="326"/>
    </row>
    <row r="1508" spans="1:11" ht="20" x14ac:dyDescent="0.25">
      <c r="A1508" s="295" t="s">
        <v>2514</v>
      </c>
      <c r="B1508" s="300" t="s">
        <v>4223</v>
      </c>
      <c r="C1508" s="300" t="s">
        <v>4223</v>
      </c>
      <c r="D1508" s="301" t="s">
        <v>2596</v>
      </c>
      <c r="E1508" s="301"/>
      <c r="F1508" s="299" t="s">
        <v>4224</v>
      </c>
      <c r="G1508" s="300" t="s">
        <v>2517</v>
      </c>
      <c r="H1508" s="299" t="s">
        <v>3955</v>
      </c>
      <c r="I1508" s="302">
        <v>18.5</v>
      </c>
      <c r="J1508" s="303" t="s">
        <v>528</v>
      </c>
      <c r="K1508" s="326"/>
    </row>
    <row r="1509" spans="1:11" ht="20" x14ac:dyDescent="0.25">
      <c r="A1509" s="295" t="s">
        <v>2514</v>
      </c>
      <c r="B1509" s="300" t="s">
        <v>4225</v>
      </c>
      <c r="C1509" s="300" t="s">
        <v>4225</v>
      </c>
      <c r="D1509" s="301" t="s">
        <v>2596</v>
      </c>
      <c r="E1509" s="301"/>
      <c r="F1509" s="299" t="s">
        <v>4226</v>
      </c>
      <c r="G1509" s="300" t="s">
        <v>4227</v>
      </c>
      <c r="H1509" s="299" t="s">
        <v>4228</v>
      </c>
      <c r="I1509" s="302">
        <v>1049.49</v>
      </c>
      <c r="J1509" s="303" t="s">
        <v>528</v>
      </c>
      <c r="K1509" s="326"/>
    </row>
    <row r="1510" spans="1:11" ht="12.5" x14ac:dyDescent="0.25">
      <c r="A1510" s="295" t="s">
        <v>2514</v>
      </c>
      <c r="B1510" s="300" t="s">
        <v>4100</v>
      </c>
      <c r="C1510" s="300" t="s">
        <v>4100</v>
      </c>
      <c r="D1510" s="301" t="s">
        <v>3122</v>
      </c>
      <c r="E1510" s="301"/>
      <c r="F1510" s="299" t="s">
        <v>5815</v>
      </c>
      <c r="G1510" s="300" t="s">
        <v>2517</v>
      </c>
      <c r="H1510" s="299" t="s">
        <v>3955</v>
      </c>
      <c r="I1510" s="302">
        <v>4765.08</v>
      </c>
      <c r="J1510" s="303" t="s">
        <v>528</v>
      </c>
      <c r="K1510" s="326"/>
    </row>
    <row r="1511" spans="1:11" ht="12.5" x14ac:dyDescent="0.25">
      <c r="A1511" s="295" t="s">
        <v>2514</v>
      </c>
      <c r="B1511" s="300" t="s">
        <v>4803</v>
      </c>
      <c r="C1511" s="300" t="s">
        <v>4803</v>
      </c>
      <c r="D1511" s="301" t="s">
        <v>3257</v>
      </c>
      <c r="E1511" s="301"/>
      <c r="F1511" s="299" t="s">
        <v>4772</v>
      </c>
      <c r="G1511" s="300" t="s">
        <v>2517</v>
      </c>
      <c r="H1511" s="299" t="s">
        <v>4766</v>
      </c>
      <c r="I1511" s="302">
        <v>16.64</v>
      </c>
      <c r="J1511" s="303" t="s">
        <v>2897</v>
      </c>
      <c r="K1511" s="326"/>
    </row>
    <row r="1512" spans="1:11" ht="12.5" x14ac:dyDescent="0.25">
      <c r="A1512" s="295" t="s">
        <v>2514</v>
      </c>
      <c r="B1512" s="300" t="s">
        <v>4787</v>
      </c>
      <c r="C1512" s="300" t="s">
        <v>4787</v>
      </c>
      <c r="D1512" s="301" t="s">
        <v>4298</v>
      </c>
      <c r="E1512" s="301"/>
      <c r="F1512" s="299" t="s">
        <v>526</v>
      </c>
      <c r="G1512" s="300" t="s">
        <v>4619</v>
      </c>
      <c r="H1512" s="299" t="s">
        <v>527</v>
      </c>
      <c r="I1512" s="302">
        <v>98.6</v>
      </c>
      <c r="J1512" s="303" t="s">
        <v>2897</v>
      </c>
      <c r="K1512" s="326"/>
    </row>
    <row r="1513" spans="1:11" ht="12.5" x14ac:dyDescent="0.25">
      <c r="A1513" s="295" t="s">
        <v>2514</v>
      </c>
      <c r="B1513" s="300" t="s">
        <v>4274</v>
      </c>
      <c r="C1513" s="300" t="s">
        <v>4274</v>
      </c>
      <c r="D1513" s="301" t="s">
        <v>4275</v>
      </c>
      <c r="E1513" s="301"/>
      <c r="F1513" s="299" t="s">
        <v>4276</v>
      </c>
      <c r="G1513" s="300" t="s">
        <v>3486</v>
      </c>
      <c r="H1513" s="299" t="s">
        <v>3487</v>
      </c>
      <c r="I1513" s="302">
        <v>950.29</v>
      </c>
      <c r="J1513" s="303" t="s">
        <v>528</v>
      </c>
      <c r="K1513" s="326"/>
    </row>
    <row r="1514" spans="1:11" ht="12.5" x14ac:dyDescent="0.25">
      <c r="A1514" s="295" t="s">
        <v>2514</v>
      </c>
      <c r="B1514" s="300" t="s">
        <v>3901</v>
      </c>
      <c r="C1514" s="300" t="s">
        <v>3901</v>
      </c>
      <c r="D1514" s="301" t="s">
        <v>3008</v>
      </c>
      <c r="E1514" s="301"/>
      <c r="F1514" s="299" t="s">
        <v>5816</v>
      </c>
      <c r="G1514" s="300" t="s">
        <v>3902</v>
      </c>
      <c r="H1514" s="299" t="s">
        <v>3903</v>
      </c>
      <c r="I1514" s="302">
        <v>10.28</v>
      </c>
      <c r="J1514" s="303" t="s">
        <v>528</v>
      </c>
      <c r="K1514" s="326"/>
    </row>
    <row r="1515" spans="1:11" ht="12.5" x14ac:dyDescent="0.25">
      <c r="A1515" s="295" t="s">
        <v>2514</v>
      </c>
      <c r="B1515" s="300" t="s">
        <v>3087</v>
      </c>
      <c r="C1515" s="300" t="s">
        <v>3087</v>
      </c>
      <c r="D1515" s="301" t="s">
        <v>3085</v>
      </c>
      <c r="E1515" s="301"/>
      <c r="F1515" s="299" t="s">
        <v>2879</v>
      </c>
      <c r="G1515" s="300" t="s">
        <v>2673</v>
      </c>
      <c r="H1515" s="299" t="s">
        <v>2674</v>
      </c>
      <c r="I1515" s="302">
        <v>272.31</v>
      </c>
      <c r="J1515" s="303" t="s">
        <v>2605</v>
      </c>
      <c r="K1515" s="326"/>
    </row>
    <row r="1516" spans="1:11" ht="12.5" x14ac:dyDescent="0.25">
      <c r="A1516" s="295" t="s">
        <v>2514</v>
      </c>
      <c r="B1516" s="300" t="s">
        <v>3087</v>
      </c>
      <c r="C1516" s="300" t="s">
        <v>3087</v>
      </c>
      <c r="D1516" s="301" t="s">
        <v>3085</v>
      </c>
      <c r="E1516" s="301"/>
      <c r="F1516" s="299" t="s">
        <v>2879</v>
      </c>
      <c r="G1516" s="300" t="s">
        <v>2673</v>
      </c>
      <c r="H1516" s="299" t="s">
        <v>2674</v>
      </c>
      <c r="I1516" s="302">
        <v>80.64</v>
      </c>
      <c r="J1516" s="303" t="s">
        <v>528</v>
      </c>
      <c r="K1516" s="326"/>
    </row>
    <row r="1517" spans="1:11" ht="12.5" x14ac:dyDescent="0.25">
      <c r="A1517" s="295" t="s">
        <v>2514</v>
      </c>
      <c r="B1517" s="300" t="s">
        <v>3087</v>
      </c>
      <c r="C1517" s="300" t="s">
        <v>3087</v>
      </c>
      <c r="D1517" s="301" t="s">
        <v>3085</v>
      </c>
      <c r="E1517" s="301"/>
      <c r="F1517" s="299" t="s">
        <v>2879</v>
      </c>
      <c r="G1517" s="300" t="s">
        <v>2673</v>
      </c>
      <c r="H1517" s="299" t="s">
        <v>2674</v>
      </c>
      <c r="I1517" s="302">
        <v>80.64</v>
      </c>
      <c r="J1517" s="303" t="s">
        <v>2897</v>
      </c>
      <c r="K1517" s="326"/>
    </row>
    <row r="1518" spans="1:11" ht="12.5" x14ac:dyDescent="0.25">
      <c r="A1518" s="295" t="s">
        <v>2514</v>
      </c>
      <c r="B1518" s="300" t="s">
        <v>4506</v>
      </c>
      <c r="C1518" s="300" t="s">
        <v>4506</v>
      </c>
      <c r="D1518" s="301" t="s">
        <v>4502</v>
      </c>
      <c r="E1518" s="301"/>
      <c r="F1518" s="299" t="s">
        <v>4505</v>
      </c>
      <c r="G1518" s="300" t="s">
        <v>2517</v>
      </c>
      <c r="H1518" s="299" t="s">
        <v>2772</v>
      </c>
      <c r="I1518" s="302">
        <v>75.14</v>
      </c>
      <c r="J1518" s="303" t="s">
        <v>528</v>
      </c>
      <c r="K1518" s="326"/>
    </row>
    <row r="1519" spans="1:11" ht="12.5" x14ac:dyDescent="0.25">
      <c r="A1519" s="295" t="s">
        <v>2514</v>
      </c>
      <c r="B1519" s="300" t="s">
        <v>4507</v>
      </c>
      <c r="C1519" s="300" t="s">
        <v>4507</v>
      </c>
      <c r="D1519" s="301" t="s">
        <v>4502</v>
      </c>
      <c r="E1519" s="301"/>
      <c r="F1519" s="299" t="s">
        <v>4508</v>
      </c>
      <c r="G1519" s="300" t="s">
        <v>2517</v>
      </c>
      <c r="H1519" s="299" t="s">
        <v>2772</v>
      </c>
      <c r="I1519" s="302">
        <v>309.06</v>
      </c>
      <c r="J1519" s="303" t="s">
        <v>528</v>
      </c>
      <c r="K1519" s="326"/>
    </row>
    <row r="1520" spans="1:11" ht="12.5" x14ac:dyDescent="0.25">
      <c r="A1520" s="295" t="s">
        <v>2514</v>
      </c>
      <c r="B1520" s="300" t="s">
        <v>4509</v>
      </c>
      <c r="C1520" s="300" t="s">
        <v>4509</v>
      </c>
      <c r="D1520" s="301" t="s">
        <v>4502</v>
      </c>
      <c r="E1520" s="301"/>
      <c r="F1520" s="299" t="s">
        <v>4510</v>
      </c>
      <c r="G1520" s="300" t="s">
        <v>3486</v>
      </c>
      <c r="H1520" s="299" t="s">
        <v>3487</v>
      </c>
      <c r="I1520" s="302">
        <v>33.74</v>
      </c>
      <c r="J1520" s="303" t="s">
        <v>528</v>
      </c>
      <c r="K1520" s="326"/>
    </row>
    <row r="1521" spans="1:11" ht="12.5" x14ac:dyDescent="0.25">
      <c r="A1521" s="295" t="s">
        <v>2514</v>
      </c>
      <c r="B1521" s="300" t="s">
        <v>3412</v>
      </c>
      <c r="C1521" s="300" t="s">
        <v>3412</v>
      </c>
      <c r="D1521" s="301" t="s">
        <v>3410</v>
      </c>
      <c r="E1521" s="301"/>
      <c r="F1521" s="299" t="s">
        <v>3413</v>
      </c>
      <c r="G1521" s="300" t="s">
        <v>2673</v>
      </c>
      <c r="H1521" s="299" t="s">
        <v>2674</v>
      </c>
      <c r="I1521" s="302">
        <v>220.87</v>
      </c>
      <c r="J1521" s="303" t="s">
        <v>2605</v>
      </c>
      <c r="K1521" s="326"/>
    </row>
    <row r="1522" spans="1:11" ht="12.5" x14ac:dyDescent="0.25">
      <c r="A1522" s="295" t="s">
        <v>2514</v>
      </c>
      <c r="B1522" s="300" t="s">
        <v>3412</v>
      </c>
      <c r="C1522" s="300" t="s">
        <v>3412</v>
      </c>
      <c r="D1522" s="301" t="s">
        <v>3410</v>
      </c>
      <c r="E1522" s="301"/>
      <c r="F1522" s="299" t="s">
        <v>3413</v>
      </c>
      <c r="G1522" s="300" t="s">
        <v>2673</v>
      </c>
      <c r="H1522" s="299" t="s">
        <v>2674</v>
      </c>
      <c r="I1522" s="302">
        <v>80.64</v>
      </c>
      <c r="J1522" s="303" t="s">
        <v>528</v>
      </c>
      <c r="K1522" s="326"/>
    </row>
    <row r="1523" spans="1:11" ht="12.5" x14ac:dyDescent="0.25">
      <c r="A1523" s="295" t="s">
        <v>2514</v>
      </c>
      <c r="B1523" s="300" t="s">
        <v>4581</v>
      </c>
      <c r="C1523" s="300" t="s">
        <v>4581</v>
      </c>
      <c r="D1523" s="301" t="s">
        <v>4582</v>
      </c>
      <c r="E1523" s="301"/>
      <c r="F1523" s="299" t="s">
        <v>4269</v>
      </c>
      <c r="G1523" s="300" t="s">
        <v>3535</v>
      </c>
      <c r="H1523" s="299" t="s">
        <v>3536</v>
      </c>
      <c r="I1523" s="302">
        <v>102.37</v>
      </c>
      <c r="J1523" s="303" t="s">
        <v>528</v>
      </c>
      <c r="K1523" s="326"/>
    </row>
    <row r="1524" spans="1:11" ht="12.5" x14ac:dyDescent="0.25">
      <c r="A1524" s="295" t="s">
        <v>2514</v>
      </c>
      <c r="B1524" s="300" t="s">
        <v>4499</v>
      </c>
      <c r="C1524" s="300" t="s">
        <v>4499</v>
      </c>
      <c r="D1524" s="301" t="s">
        <v>4500</v>
      </c>
      <c r="E1524" s="301"/>
      <c r="F1524" s="299" t="s">
        <v>4133</v>
      </c>
      <c r="G1524" s="300" t="s">
        <v>3535</v>
      </c>
      <c r="H1524" s="299" t="s">
        <v>3536</v>
      </c>
      <c r="I1524" s="302">
        <v>1512.07</v>
      </c>
      <c r="J1524" s="303" t="s">
        <v>528</v>
      </c>
      <c r="K1524" s="326"/>
    </row>
    <row r="1525" spans="1:11" ht="12.5" x14ac:dyDescent="0.25">
      <c r="A1525" s="295" t="s">
        <v>2514</v>
      </c>
      <c r="B1525" s="300" t="s">
        <v>3798</v>
      </c>
      <c r="C1525" s="300" t="s">
        <v>3798</v>
      </c>
      <c r="D1525" s="301" t="s">
        <v>2904</v>
      </c>
      <c r="E1525" s="301"/>
      <c r="F1525" s="299" t="s">
        <v>3799</v>
      </c>
      <c r="G1525" s="300" t="s">
        <v>3486</v>
      </c>
      <c r="H1525" s="299" t="s">
        <v>3487</v>
      </c>
      <c r="I1525" s="302">
        <v>145.94999999999999</v>
      </c>
      <c r="J1525" s="303" t="s">
        <v>528</v>
      </c>
      <c r="K1525" s="326"/>
    </row>
    <row r="1526" spans="1:11" ht="12.5" x14ac:dyDescent="0.25">
      <c r="A1526" s="295" t="s">
        <v>2514</v>
      </c>
      <c r="B1526" s="300" t="s">
        <v>4467</v>
      </c>
      <c r="C1526" s="300" t="s">
        <v>4467</v>
      </c>
      <c r="D1526" s="301" t="s">
        <v>3321</v>
      </c>
      <c r="E1526" s="301"/>
      <c r="F1526" s="299" t="s">
        <v>4468</v>
      </c>
      <c r="G1526" s="300" t="s">
        <v>2517</v>
      </c>
      <c r="H1526" s="299" t="s">
        <v>4469</v>
      </c>
      <c r="I1526" s="302">
        <v>67.5</v>
      </c>
      <c r="J1526" s="303" t="s">
        <v>528</v>
      </c>
      <c r="K1526" s="326"/>
    </row>
    <row r="1527" spans="1:11" ht="12.5" x14ac:dyDescent="0.25">
      <c r="A1527" s="295" t="s">
        <v>2514</v>
      </c>
      <c r="B1527" s="300" t="s">
        <v>3904</v>
      </c>
      <c r="C1527" s="300" t="s">
        <v>3904</v>
      </c>
      <c r="D1527" s="301" t="s">
        <v>3008</v>
      </c>
      <c r="E1527" s="301"/>
      <c r="F1527" s="299" t="s">
        <v>3905</v>
      </c>
      <c r="G1527" s="300" t="s">
        <v>2673</v>
      </c>
      <c r="H1527" s="299" t="s">
        <v>2674</v>
      </c>
      <c r="I1527" s="302">
        <v>450</v>
      </c>
      <c r="J1527" s="303" t="s">
        <v>528</v>
      </c>
      <c r="K1527" s="326"/>
    </row>
    <row r="1528" spans="1:11" ht="12.5" x14ac:dyDescent="0.25">
      <c r="A1528" s="295" t="s">
        <v>2514</v>
      </c>
      <c r="B1528" s="300" t="s">
        <v>3810</v>
      </c>
      <c r="C1528" s="300" t="s">
        <v>3810</v>
      </c>
      <c r="D1528" s="301" t="s">
        <v>2909</v>
      </c>
      <c r="E1528" s="301"/>
      <c r="F1528" s="299" t="s">
        <v>3811</v>
      </c>
      <c r="G1528" s="300" t="s">
        <v>3486</v>
      </c>
      <c r="H1528" s="299" t="s">
        <v>3487</v>
      </c>
      <c r="I1528" s="302">
        <v>71.06</v>
      </c>
      <c r="J1528" s="303" t="s">
        <v>528</v>
      </c>
      <c r="K1528" s="326"/>
    </row>
    <row r="1529" spans="1:11" ht="12.5" x14ac:dyDescent="0.25">
      <c r="A1529" s="295" t="s">
        <v>2514</v>
      </c>
      <c r="B1529" s="300" t="s">
        <v>4417</v>
      </c>
      <c r="C1529" s="300" t="s">
        <v>4417</v>
      </c>
      <c r="D1529" s="301" t="s">
        <v>3296</v>
      </c>
      <c r="E1529" s="301"/>
      <c r="F1529" s="299" t="s">
        <v>4418</v>
      </c>
      <c r="G1529" s="300" t="s">
        <v>2517</v>
      </c>
      <c r="H1529" s="299" t="s">
        <v>2565</v>
      </c>
      <c r="I1529" s="302">
        <v>115</v>
      </c>
      <c r="J1529" s="303" t="s">
        <v>528</v>
      </c>
      <c r="K1529" s="326"/>
    </row>
    <row r="1530" spans="1:11" ht="20" x14ac:dyDescent="0.25">
      <c r="A1530" s="295" t="s">
        <v>2514</v>
      </c>
      <c r="B1530" s="300" t="s">
        <v>3606</v>
      </c>
      <c r="C1530" s="300" t="s">
        <v>3606</v>
      </c>
      <c r="D1530" s="301" t="s">
        <v>3607</v>
      </c>
      <c r="E1530" s="301"/>
      <c r="F1530" s="299" t="s">
        <v>5817</v>
      </c>
      <c r="G1530" s="300" t="s">
        <v>2517</v>
      </c>
      <c r="H1530" s="299" t="s">
        <v>2565</v>
      </c>
      <c r="I1530" s="302">
        <v>90.88</v>
      </c>
      <c r="J1530" s="303" t="s">
        <v>528</v>
      </c>
      <c r="K1530" s="326"/>
    </row>
    <row r="1531" spans="1:11" ht="20" x14ac:dyDescent="0.25">
      <c r="A1531" s="295" t="s">
        <v>2514</v>
      </c>
      <c r="B1531" s="300" t="s">
        <v>4036</v>
      </c>
      <c r="C1531" s="300" t="s">
        <v>4036</v>
      </c>
      <c r="D1531" s="301" t="s">
        <v>3088</v>
      </c>
      <c r="E1531" s="301"/>
      <c r="F1531" s="299" t="s">
        <v>4037</v>
      </c>
      <c r="G1531" s="300" t="s">
        <v>2542</v>
      </c>
      <c r="H1531" s="299" t="s">
        <v>2543</v>
      </c>
      <c r="I1531" s="302">
        <v>2076.69</v>
      </c>
      <c r="J1531" s="303" t="s">
        <v>528</v>
      </c>
      <c r="K1531" s="326"/>
    </row>
    <row r="1532" spans="1:11" ht="12.5" x14ac:dyDescent="0.25">
      <c r="A1532" s="295" t="s">
        <v>2514</v>
      </c>
      <c r="B1532" s="300" t="s">
        <v>3705</v>
      </c>
      <c r="C1532" s="300" t="s">
        <v>3705</v>
      </c>
      <c r="D1532" s="301" t="s">
        <v>3698</v>
      </c>
      <c r="E1532" s="301"/>
      <c r="F1532" s="299" t="s">
        <v>3706</v>
      </c>
      <c r="G1532" s="300" t="s">
        <v>2517</v>
      </c>
      <c r="H1532" s="299" t="s">
        <v>3707</v>
      </c>
      <c r="I1532" s="302">
        <v>150</v>
      </c>
      <c r="J1532" s="303" t="s">
        <v>528</v>
      </c>
      <c r="K1532" s="326"/>
    </row>
    <row r="1533" spans="1:11" ht="12.5" x14ac:dyDescent="0.25">
      <c r="A1533" s="295" t="s">
        <v>2514</v>
      </c>
      <c r="B1533" s="300" t="s">
        <v>4142</v>
      </c>
      <c r="C1533" s="300" t="s">
        <v>4142</v>
      </c>
      <c r="D1533" s="301" t="s">
        <v>3152</v>
      </c>
      <c r="E1533" s="301"/>
      <c r="F1533" s="299" t="s">
        <v>4143</v>
      </c>
      <c r="G1533" s="300" t="s">
        <v>3486</v>
      </c>
      <c r="H1533" s="299" t="s">
        <v>3487</v>
      </c>
      <c r="I1533" s="302">
        <v>90.01</v>
      </c>
      <c r="J1533" s="303" t="s">
        <v>528</v>
      </c>
      <c r="K1533" s="326"/>
    </row>
    <row r="1534" spans="1:11" ht="12.5" x14ac:dyDescent="0.25">
      <c r="A1534" s="295" t="s">
        <v>2514</v>
      </c>
      <c r="B1534" s="300" t="s">
        <v>4910</v>
      </c>
      <c r="C1534" s="300" t="s">
        <v>4910</v>
      </c>
      <c r="D1534" s="301" t="s">
        <v>3438</v>
      </c>
      <c r="E1534" s="301"/>
      <c r="F1534" s="299" t="s">
        <v>4772</v>
      </c>
      <c r="G1534" s="300" t="s">
        <v>2517</v>
      </c>
      <c r="H1534" s="299" t="s">
        <v>4766</v>
      </c>
      <c r="I1534" s="302">
        <v>16.86</v>
      </c>
      <c r="J1534" s="303" t="s">
        <v>2897</v>
      </c>
      <c r="K1534" s="326"/>
    </row>
    <row r="1535" spans="1:11" ht="20" x14ac:dyDescent="0.25">
      <c r="A1535" s="295" t="s">
        <v>2514</v>
      </c>
      <c r="B1535" s="300" t="s">
        <v>4911</v>
      </c>
      <c r="C1535" s="300" t="s">
        <v>4911</v>
      </c>
      <c r="D1535" s="301" t="s">
        <v>3438</v>
      </c>
      <c r="E1535" s="301"/>
      <c r="F1535" s="299" t="s">
        <v>5818</v>
      </c>
      <c r="G1535" s="300" t="s">
        <v>2517</v>
      </c>
      <c r="H1535" s="299" t="s">
        <v>4912</v>
      </c>
      <c r="I1535" s="302">
        <v>168.48</v>
      </c>
      <c r="J1535" s="303" t="s">
        <v>2897</v>
      </c>
      <c r="K1535" s="326"/>
    </row>
    <row r="1536" spans="1:11" ht="12.5" x14ac:dyDescent="0.25">
      <c r="A1536" s="295" t="s">
        <v>2514</v>
      </c>
      <c r="B1536" s="300" t="s">
        <v>4913</v>
      </c>
      <c r="C1536" s="300" t="s">
        <v>4913</v>
      </c>
      <c r="D1536" s="301" t="s">
        <v>3438</v>
      </c>
      <c r="E1536" s="301"/>
      <c r="F1536" s="299" t="s">
        <v>4914</v>
      </c>
      <c r="G1536" s="300" t="s">
        <v>4884</v>
      </c>
      <c r="H1536" s="299" t="s">
        <v>4885</v>
      </c>
      <c r="I1536" s="302">
        <v>45</v>
      </c>
      <c r="J1536" s="303" t="s">
        <v>2897</v>
      </c>
      <c r="K1536" s="326"/>
    </row>
    <row r="1537" spans="1:11" ht="12.5" x14ac:dyDescent="0.25">
      <c r="A1537" s="295" t="s">
        <v>2514</v>
      </c>
      <c r="B1537" s="300" t="s">
        <v>4915</v>
      </c>
      <c r="C1537" s="300" t="s">
        <v>4915</v>
      </c>
      <c r="D1537" s="301" t="s">
        <v>3438</v>
      </c>
      <c r="E1537" s="301"/>
      <c r="F1537" s="299" t="s">
        <v>4916</v>
      </c>
      <c r="G1537" s="300" t="s">
        <v>4884</v>
      </c>
      <c r="H1537" s="299" t="s">
        <v>4885</v>
      </c>
      <c r="I1537" s="302">
        <v>65</v>
      </c>
      <c r="J1537" s="303" t="s">
        <v>2897</v>
      </c>
      <c r="K1537" s="326"/>
    </row>
    <row r="1538" spans="1:11" ht="12.5" x14ac:dyDescent="0.25">
      <c r="A1538" s="295" t="s">
        <v>2514</v>
      </c>
      <c r="B1538" s="300" t="s">
        <v>4600</v>
      </c>
      <c r="C1538" s="300" t="s">
        <v>4600</v>
      </c>
      <c r="D1538" s="301" t="s">
        <v>3438</v>
      </c>
      <c r="E1538" s="301"/>
      <c r="F1538" s="299" t="s">
        <v>3641</v>
      </c>
      <c r="G1538" s="300" t="s">
        <v>2517</v>
      </c>
      <c r="H1538" s="299" t="s">
        <v>2565</v>
      </c>
      <c r="I1538" s="302">
        <v>61.98</v>
      </c>
      <c r="J1538" s="303" t="s">
        <v>528</v>
      </c>
      <c r="K1538" s="326"/>
    </row>
    <row r="1539" spans="1:11" ht="12.5" x14ac:dyDescent="0.25">
      <c r="A1539" s="295" t="s">
        <v>2514</v>
      </c>
      <c r="B1539" s="300" t="s">
        <v>4601</v>
      </c>
      <c r="C1539" s="300" t="s">
        <v>4601</v>
      </c>
      <c r="D1539" s="301" t="s">
        <v>3438</v>
      </c>
      <c r="E1539" s="301"/>
      <c r="F1539" s="299" t="s">
        <v>3641</v>
      </c>
      <c r="G1539" s="300" t="s">
        <v>2517</v>
      </c>
      <c r="H1539" s="299" t="s">
        <v>2565</v>
      </c>
      <c r="I1539" s="302">
        <v>109.2</v>
      </c>
      <c r="J1539" s="303" t="s">
        <v>528</v>
      </c>
      <c r="K1539" s="326"/>
    </row>
    <row r="1540" spans="1:11" ht="12.5" x14ac:dyDescent="0.25">
      <c r="A1540" s="295" t="s">
        <v>2514</v>
      </c>
      <c r="B1540" s="300" t="s">
        <v>4354</v>
      </c>
      <c r="C1540" s="300" t="s">
        <v>4354</v>
      </c>
      <c r="D1540" s="301" t="s">
        <v>3260</v>
      </c>
      <c r="E1540" s="301"/>
      <c r="F1540" s="299" t="s">
        <v>4355</v>
      </c>
      <c r="G1540" s="300" t="s">
        <v>2517</v>
      </c>
      <c r="H1540" s="299" t="s">
        <v>2565</v>
      </c>
      <c r="I1540" s="302">
        <v>699.12</v>
      </c>
      <c r="J1540" s="303" t="s">
        <v>528</v>
      </c>
      <c r="K1540" s="326"/>
    </row>
    <row r="1541" spans="1:11" ht="12.5" x14ac:dyDescent="0.25">
      <c r="A1541" s="295" t="s">
        <v>2514</v>
      </c>
      <c r="B1541" s="300" t="s">
        <v>4544</v>
      </c>
      <c r="C1541" s="300" t="s">
        <v>4544</v>
      </c>
      <c r="D1541" s="301" t="s">
        <v>3389</v>
      </c>
      <c r="E1541" s="301"/>
      <c r="F1541" s="299" t="s">
        <v>3641</v>
      </c>
      <c r="G1541" s="300" t="s">
        <v>2517</v>
      </c>
      <c r="H1541" s="299" t="s">
        <v>2565</v>
      </c>
      <c r="I1541" s="302">
        <v>106.8</v>
      </c>
      <c r="J1541" s="303" t="s">
        <v>528</v>
      </c>
      <c r="K1541" s="326"/>
    </row>
    <row r="1542" spans="1:11" ht="12.5" x14ac:dyDescent="0.25">
      <c r="A1542" s="295" t="s">
        <v>2514</v>
      </c>
      <c r="B1542" s="300" t="s">
        <v>3642</v>
      </c>
      <c r="C1542" s="300" t="s">
        <v>3642</v>
      </c>
      <c r="D1542" s="301" t="s">
        <v>2770</v>
      </c>
      <c r="E1542" s="301"/>
      <c r="F1542" s="299" t="s">
        <v>3643</v>
      </c>
      <c r="G1542" s="300" t="s">
        <v>2517</v>
      </c>
      <c r="H1542" s="299" t="s">
        <v>2772</v>
      </c>
      <c r="I1542" s="302">
        <v>1769.74</v>
      </c>
      <c r="J1542" s="303" t="s">
        <v>528</v>
      </c>
      <c r="K1542" s="326"/>
    </row>
    <row r="1543" spans="1:11" ht="12.5" x14ac:dyDescent="0.25">
      <c r="A1543" s="295" t="s">
        <v>2514</v>
      </c>
      <c r="B1543" s="300" t="s">
        <v>4229</v>
      </c>
      <c r="C1543" s="300" t="s">
        <v>4229</v>
      </c>
      <c r="D1543" s="301" t="s">
        <v>2596</v>
      </c>
      <c r="E1543" s="301"/>
      <c r="F1543" s="299" t="s">
        <v>4230</v>
      </c>
      <c r="G1543" s="300" t="s">
        <v>2517</v>
      </c>
      <c r="H1543" s="299" t="s">
        <v>2772</v>
      </c>
      <c r="I1543" s="302">
        <v>4.2</v>
      </c>
      <c r="J1543" s="303" t="s">
        <v>528</v>
      </c>
      <c r="K1543" s="326"/>
    </row>
    <row r="1544" spans="1:11" ht="12.5" x14ac:dyDescent="0.25">
      <c r="A1544" s="295" t="s">
        <v>2514</v>
      </c>
      <c r="B1544" s="300" t="s">
        <v>3259</v>
      </c>
      <c r="C1544" s="300" t="s">
        <v>3259</v>
      </c>
      <c r="D1544" s="301" t="s">
        <v>3260</v>
      </c>
      <c r="E1544" s="301"/>
      <c r="F1544" s="299" t="s">
        <v>3024</v>
      </c>
      <c r="G1544" s="300" t="s">
        <v>2673</v>
      </c>
      <c r="H1544" s="299" t="s">
        <v>2674</v>
      </c>
      <c r="I1544" s="302">
        <v>342.72</v>
      </c>
      <c r="J1544" s="303" t="s">
        <v>2605</v>
      </c>
      <c r="K1544" s="326"/>
    </row>
    <row r="1545" spans="1:11" ht="12.5" x14ac:dyDescent="0.25">
      <c r="A1545" s="295" t="s">
        <v>2514</v>
      </c>
      <c r="B1545" s="300" t="s">
        <v>3259</v>
      </c>
      <c r="C1545" s="300" t="s">
        <v>3259</v>
      </c>
      <c r="D1545" s="301" t="s">
        <v>3260</v>
      </c>
      <c r="E1545" s="301"/>
      <c r="F1545" s="299" t="s">
        <v>3024</v>
      </c>
      <c r="G1545" s="300" t="s">
        <v>2673</v>
      </c>
      <c r="H1545" s="299" t="s">
        <v>2674</v>
      </c>
      <c r="I1545" s="302">
        <v>80.64</v>
      </c>
      <c r="J1545" s="303" t="s">
        <v>528</v>
      </c>
      <c r="K1545" s="326"/>
    </row>
    <row r="1546" spans="1:11" ht="12.5" x14ac:dyDescent="0.25">
      <c r="A1546" s="295" t="s">
        <v>2514</v>
      </c>
      <c r="B1546" s="300" t="s">
        <v>3259</v>
      </c>
      <c r="C1546" s="300" t="s">
        <v>3259</v>
      </c>
      <c r="D1546" s="301" t="s">
        <v>3260</v>
      </c>
      <c r="E1546" s="301"/>
      <c r="F1546" s="299" t="s">
        <v>3024</v>
      </c>
      <c r="G1546" s="300" t="s">
        <v>2673</v>
      </c>
      <c r="H1546" s="299" t="s">
        <v>2674</v>
      </c>
      <c r="I1546" s="302">
        <v>15.12</v>
      </c>
      <c r="J1546" s="303" t="s">
        <v>2897</v>
      </c>
      <c r="K1546" s="326"/>
    </row>
    <row r="1547" spans="1:11" ht="12.5" x14ac:dyDescent="0.25">
      <c r="A1547" s="295" t="s">
        <v>2514</v>
      </c>
      <c r="B1547" s="300" t="s">
        <v>4038</v>
      </c>
      <c r="C1547" s="300" t="s">
        <v>4038</v>
      </c>
      <c r="D1547" s="301" t="s">
        <v>3088</v>
      </c>
      <c r="E1547" s="301"/>
      <c r="F1547" s="299" t="s">
        <v>3855</v>
      </c>
      <c r="G1547" s="300" t="s">
        <v>3535</v>
      </c>
      <c r="H1547" s="299" t="s">
        <v>3536</v>
      </c>
      <c r="I1547" s="302">
        <v>177.99</v>
      </c>
      <c r="J1547" s="303" t="s">
        <v>528</v>
      </c>
      <c r="K1547" s="326"/>
    </row>
    <row r="1548" spans="1:11" ht="12.5" x14ac:dyDescent="0.25">
      <c r="A1548" s="295" t="s">
        <v>2514</v>
      </c>
      <c r="B1548" s="300" t="s">
        <v>3053</v>
      </c>
      <c r="C1548" s="300" t="s">
        <v>3053</v>
      </c>
      <c r="D1548" s="301" t="s">
        <v>3036</v>
      </c>
      <c r="E1548" s="301"/>
      <c r="F1548" s="299" t="s">
        <v>2879</v>
      </c>
      <c r="G1548" s="300" t="s">
        <v>2673</v>
      </c>
      <c r="H1548" s="299" t="s">
        <v>2674</v>
      </c>
      <c r="I1548" s="302">
        <v>208.5</v>
      </c>
      <c r="J1548" s="303" t="s">
        <v>2605</v>
      </c>
      <c r="K1548" s="326"/>
    </row>
    <row r="1549" spans="1:11" ht="12.5" x14ac:dyDescent="0.25">
      <c r="A1549" s="295" t="s">
        <v>2514</v>
      </c>
      <c r="B1549" s="300" t="s">
        <v>3053</v>
      </c>
      <c r="C1549" s="300" t="s">
        <v>3053</v>
      </c>
      <c r="D1549" s="301" t="s">
        <v>3036</v>
      </c>
      <c r="E1549" s="301"/>
      <c r="F1549" s="299" t="s">
        <v>2879</v>
      </c>
      <c r="G1549" s="300" t="s">
        <v>2673</v>
      </c>
      <c r="H1549" s="299" t="s">
        <v>2674</v>
      </c>
      <c r="I1549" s="302">
        <v>84.8</v>
      </c>
      <c r="J1549" s="303" t="s">
        <v>528</v>
      </c>
      <c r="K1549" s="326"/>
    </row>
    <row r="1550" spans="1:11" ht="20" x14ac:dyDescent="0.25">
      <c r="A1550" s="295" t="s">
        <v>2514</v>
      </c>
      <c r="B1550" s="300" t="s">
        <v>3054</v>
      </c>
      <c r="C1550" s="300" t="s">
        <v>3054</v>
      </c>
      <c r="D1550" s="301" t="s">
        <v>3036</v>
      </c>
      <c r="E1550" s="301"/>
      <c r="F1550" s="299" t="s">
        <v>3055</v>
      </c>
      <c r="G1550" s="300" t="s">
        <v>2517</v>
      </c>
      <c r="H1550" s="299" t="s">
        <v>3056</v>
      </c>
      <c r="I1550" s="302">
        <v>332.8</v>
      </c>
      <c r="J1550" s="303">
        <v>2</v>
      </c>
      <c r="K1550" s="326"/>
    </row>
    <row r="1551" spans="1:11" ht="12.5" x14ac:dyDescent="0.25">
      <c r="A1551" s="295" t="s">
        <v>2514</v>
      </c>
      <c r="B1551" s="300" t="s">
        <v>3933</v>
      </c>
      <c r="C1551" s="300" t="s">
        <v>3933</v>
      </c>
      <c r="D1551" s="301" t="s">
        <v>3934</v>
      </c>
      <c r="E1551" s="301"/>
      <c r="F1551" s="299" t="s">
        <v>3935</v>
      </c>
      <c r="G1551" s="300" t="s">
        <v>3535</v>
      </c>
      <c r="H1551" s="299" t="s">
        <v>3536</v>
      </c>
      <c r="I1551" s="302">
        <v>22.68</v>
      </c>
      <c r="J1551" s="303" t="s">
        <v>528</v>
      </c>
      <c r="K1551" s="326"/>
    </row>
    <row r="1552" spans="1:11" ht="12.5" x14ac:dyDescent="0.25">
      <c r="A1552" s="295" t="s">
        <v>2514</v>
      </c>
      <c r="B1552" s="300" t="s">
        <v>2671</v>
      </c>
      <c r="C1552" s="300" t="s">
        <v>2671</v>
      </c>
      <c r="D1552" s="301" t="s">
        <v>2665</v>
      </c>
      <c r="E1552" s="301"/>
      <c r="F1552" s="299" t="s">
        <v>2672</v>
      </c>
      <c r="G1552" s="300" t="s">
        <v>2673</v>
      </c>
      <c r="H1552" s="299" t="s">
        <v>2674</v>
      </c>
      <c r="I1552" s="302">
        <v>230.24</v>
      </c>
      <c r="J1552" s="303" t="s">
        <v>2605</v>
      </c>
      <c r="K1552" s="326"/>
    </row>
    <row r="1553" spans="1:11" ht="12.5" x14ac:dyDescent="0.25">
      <c r="A1553" s="295" t="s">
        <v>2514</v>
      </c>
      <c r="B1553" s="300" t="s">
        <v>3936</v>
      </c>
      <c r="C1553" s="300" t="s">
        <v>3936</v>
      </c>
      <c r="D1553" s="301" t="s">
        <v>3934</v>
      </c>
      <c r="E1553" s="301"/>
      <c r="F1553" s="299" t="s">
        <v>3935</v>
      </c>
      <c r="G1553" s="300" t="s">
        <v>2517</v>
      </c>
      <c r="H1553" s="299" t="s">
        <v>3482</v>
      </c>
      <c r="I1553" s="302">
        <v>63.74</v>
      </c>
      <c r="J1553" s="303" t="s">
        <v>528</v>
      </c>
      <c r="K1553" s="326"/>
    </row>
    <row r="1554" spans="1:11" ht="12.5" x14ac:dyDescent="0.25">
      <c r="A1554" s="295" t="s">
        <v>2514</v>
      </c>
      <c r="B1554" s="300" t="s">
        <v>4144</v>
      </c>
      <c r="C1554" s="300" t="s">
        <v>4144</v>
      </c>
      <c r="D1554" s="301" t="s">
        <v>3152</v>
      </c>
      <c r="E1554" s="301"/>
      <c r="F1554" s="299" t="s">
        <v>4145</v>
      </c>
      <c r="G1554" s="300" t="s">
        <v>2517</v>
      </c>
      <c r="H1554" s="299" t="s">
        <v>2565</v>
      </c>
      <c r="I1554" s="302">
        <v>802.5</v>
      </c>
      <c r="J1554" s="303" t="s">
        <v>528</v>
      </c>
      <c r="K1554" s="326"/>
    </row>
    <row r="1555" spans="1:11" ht="12.5" x14ac:dyDescent="0.25">
      <c r="A1555" s="295" t="s">
        <v>2514</v>
      </c>
      <c r="B1555" s="300" t="s">
        <v>4808</v>
      </c>
      <c r="C1555" s="300" t="s">
        <v>4808</v>
      </c>
      <c r="D1555" s="301" t="s">
        <v>3260</v>
      </c>
      <c r="E1555" s="301"/>
      <c r="F1555" s="299" t="s">
        <v>4728</v>
      </c>
      <c r="G1555" s="300" t="s">
        <v>2517</v>
      </c>
      <c r="H1555" s="299" t="s">
        <v>2772</v>
      </c>
      <c r="I1555" s="302">
        <v>7.5</v>
      </c>
      <c r="J1555" s="303" t="s">
        <v>2897</v>
      </c>
      <c r="K1555" s="326"/>
    </row>
    <row r="1556" spans="1:11" ht="12.5" x14ac:dyDescent="0.25">
      <c r="A1556" s="295" t="s">
        <v>2514</v>
      </c>
      <c r="B1556" s="300" t="s">
        <v>4711</v>
      </c>
      <c r="C1556" s="300" t="s">
        <v>4711</v>
      </c>
      <c r="D1556" s="301" t="s">
        <v>3036</v>
      </c>
      <c r="E1556" s="301"/>
      <c r="F1556" s="299" t="s">
        <v>4712</v>
      </c>
      <c r="G1556" s="300" t="s">
        <v>2517</v>
      </c>
      <c r="H1556" s="299" t="s">
        <v>3056</v>
      </c>
      <c r="I1556" s="302">
        <v>68.02</v>
      </c>
      <c r="J1556" s="303" t="s">
        <v>2897</v>
      </c>
      <c r="K1556" s="326"/>
    </row>
    <row r="1557" spans="1:11" ht="12.5" x14ac:dyDescent="0.25">
      <c r="A1557" s="295" t="s">
        <v>2514</v>
      </c>
      <c r="B1557" s="300" t="s">
        <v>3951</v>
      </c>
      <c r="C1557" s="300" t="s">
        <v>3951</v>
      </c>
      <c r="D1557" s="301" t="s">
        <v>3036</v>
      </c>
      <c r="E1557" s="301"/>
      <c r="F1557" s="299" t="s">
        <v>3652</v>
      </c>
      <c r="G1557" s="300" t="s">
        <v>2517</v>
      </c>
      <c r="H1557" s="299" t="s">
        <v>2565</v>
      </c>
      <c r="I1557" s="302">
        <v>54</v>
      </c>
      <c r="J1557" s="303" t="s">
        <v>528</v>
      </c>
      <c r="K1557" s="326"/>
    </row>
    <row r="1558" spans="1:11" ht="12.5" x14ac:dyDescent="0.25">
      <c r="A1558" s="295" t="s">
        <v>2514</v>
      </c>
      <c r="B1558" s="300" t="s">
        <v>4734</v>
      </c>
      <c r="C1558" s="300" t="s">
        <v>4734</v>
      </c>
      <c r="D1558" s="301" t="s">
        <v>3125</v>
      </c>
      <c r="E1558" s="301"/>
      <c r="F1558" s="299" t="s">
        <v>4735</v>
      </c>
      <c r="G1558" s="300" t="s">
        <v>2517</v>
      </c>
      <c r="H1558" s="299" t="s">
        <v>4736</v>
      </c>
      <c r="I1558" s="302">
        <v>60</v>
      </c>
      <c r="J1558" s="303" t="s">
        <v>2897</v>
      </c>
      <c r="K1558" s="326"/>
    </row>
    <row r="1559" spans="1:11" ht="12.5" x14ac:dyDescent="0.25">
      <c r="A1559" s="295" t="s">
        <v>2514</v>
      </c>
      <c r="B1559" s="300" t="s">
        <v>4671</v>
      </c>
      <c r="C1559" s="300" t="s">
        <v>4671</v>
      </c>
      <c r="D1559" s="301" t="s">
        <v>3813</v>
      </c>
      <c r="E1559" s="301"/>
      <c r="F1559" s="299" t="s">
        <v>4672</v>
      </c>
      <c r="G1559" s="300" t="s">
        <v>4673</v>
      </c>
      <c r="H1559" s="299" t="s">
        <v>4674</v>
      </c>
      <c r="I1559" s="302">
        <v>137.12</v>
      </c>
      <c r="J1559" s="303" t="s">
        <v>2897</v>
      </c>
      <c r="K1559" s="326"/>
    </row>
    <row r="1560" spans="1:11" ht="12.5" x14ac:dyDescent="0.25">
      <c r="A1560" s="295" t="s">
        <v>2514</v>
      </c>
      <c r="B1560" s="300" t="s">
        <v>4675</v>
      </c>
      <c r="C1560" s="300" t="s">
        <v>4675</v>
      </c>
      <c r="D1560" s="301" t="s">
        <v>3813</v>
      </c>
      <c r="E1560" s="301"/>
      <c r="F1560" s="299" t="s">
        <v>4676</v>
      </c>
      <c r="G1560" s="300" t="s">
        <v>2517</v>
      </c>
      <c r="H1560" s="299" t="s">
        <v>3056</v>
      </c>
      <c r="I1560" s="302">
        <v>359.97</v>
      </c>
      <c r="J1560" s="303" t="s">
        <v>2897</v>
      </c>
      <c r="K1560" s="326"/>
    </row>
    <row r="1561" spans="1:11" ht="12.5" x14ac:dyDescent="0.25">
      <c r="A1561" s="295" t="s">
        <v>2514</v>
      </c>
      <c r="B1561" s="300" t="s">
        <v>4756</v>
      </c>
      <c r="C1561" s="300" t="s">
        <v>4756</v>
      </c>
      <c r="D1561" s="301" t="s">
        <v>4232</v>
      </c>
      <c r="E1561" s="301"/>
      <c r="F1561" s="299" t="s">
        <v>4757</v>
      </c>
      <c r="G1561" s="300" t="s">
        <v>2517</v>
      </c>
      <c r="H1561" s="299" t="s">
        <v>3056</v>
      </c>
      <c r="I1561" s="302">
        <v>71.650000000000006</v>
      </c>
      <c r="J1561" s="303" t="s">
        <v>2897</v>
      </c>
      <c r="K1561" s="326"/>
    </row>
    <row r="1562" spans="1:11" ht="12.5" x14ac:dyDescent="0.25">
      <c r="A1562" s="295" t="s">
        <v>2514</v>
      </c>
      <c r="B1562" s="300" t="s">
        <v>4882</v>
      </c>
      <c r="C1562" s="300" t="s">
        <v>4882</v>
      </c>
      <c r="D1562" s="301" t="s">
        <v>3349</v>
      </c>
      <c r="E1562" s="301"/>
      <c r="F1562" s="299" t="s">
        <v>4883</v>
      </c>
      <c r="G1562" s="300" t="s">
        <v>4884</v>
      </c>
      <c r="H1562" s="299" t="s">
        <v>4885</v>
      </c>
      <c r="I1562" s="302">
        <v>50</v>
      </c>
      <c r="J1562" s="303" t="s">
        <v>2897</v>
      </c>
      <c r="K1562" s="326"/>
    </row>
    <row r="1563" spans="1:11" ht="12.5" x14ac:dyDescent="0.25">
      <c r="A1563" s="295" t="s">
        <v>2514</v>
      </c>
      <c r="B1563" s="300" t="s">
        <v>4890</v>
      </c>
      <c r="C1563" s="300" t="s">
        <v>4890</v>
      </c>
      <c r="D1563" s="301" t="s">
        <v>3389</v>
      </c>
      <c r="E1563" s="301"/>
      <c r="F1563" s="299" t="s">
        <v>5789</v>
      </c>
      <c r="G1563" s="300" t="s">
        <v>4682</v>
      </c>
      <c r="H1563" s="299" t="s">
        <v>4683</v>
      </c>
      <c r="I1563" s="302">
        <v>9.6199999999999992</v>
      </c>
      <c r="J1563" s="303" t="s">
        <v>2897</v>
      </c>
      <c r="K1563" s="326"/>
    </row>
    <row r="1564" spans="1:11" ht="12.5" x14ac:dyDescent="0.25">
      <c r="A1564" s="295" t="s">
        <v>2514</v>
      </c>
      <c r="B1564" s="300" t="s">
        <v>2745</v>
      </c>
      <c r="C1564" s="300" t="s">
        <v>2745</v>
      </c>
      <c r="D1564" s="301" t="s">
        <v>2741</v>
      </c>
      <c r="E1564" s="301"/>
      <c r="F1564" s="299" t="s">
        <v>2746</v>
      </c>
      <c r="G1564" s="300" t="s">
        <v>2517</v>
      </c>
      <c r="H1564" s="299" t="s">
        <v>2747</v>
      </c>
      <c r="I1564" s="302">
        <v>163.24</v>
      </c>
      <c r="J1564" s="303" t="s">
        <v>2605</v>
      </c>
      <c r="K1564" s="326"/>
    </row>
    <row r="1565" spans="1:11" ht="12.5" x14ac:dyDescent="0.25">
      <c r="A1565" s="295" t="s">
        <v>2514</v>
      </c>
      <c r="B1565" s="300" t="s">
        <v>3612</v>
      </c>
      <c r="C1565" s="300" t="s">
        <v>3612</v>
      </c>
      <c r="D1565" s="301" t="s">
        <v>2741</v>
      </c>
      <c r="E1565" s="301"/>
      <c r="F1565" s="299" t="s">
        <v>3613</v>
      </c>
      <c r="G1565" s="300" t="s">
        <v>2517</v>
      </c>
      <c r="H1565" s="299" t="s">
        <v>2565</v>
      </c>
      <c r="I1565" s="302">
        <v>598.91999999999996</v>
      </c>
      <c r="J1565" s="303" t="s">
        <v>528</v>
      </c>
      <c r="K1565" s="326"/>
    </row>
    <row r="1566" spans="1:11" ht="12.5" x14ac:dyDescent="0.25">
      <c r="A1566" s="295" t="s">
        <v>2514</v>
      </c>
      <c r="B1566" s="300" t="s">
        <v>3644</v>
      </c>
      <c r="C1566" s="300" t="s">
        <v>3644</v>
      </c>
      <c r="D1566" s="301" t="s">
        <v>2770</v>
      </c>
      <c r="E1566" s="301"/>
      <c r="F1566" s="299" t="s">
        <v>3534</v>
      </c>
      <c r="G1566" s="300" t="s">
        <v>2517</v>
      </c>
      <c r="H1566" s="299" t="s">
        <v>2565</v>
      </c>
      <c r="I1566" s="302">
        <v>91.8</v>
      </c>
      <c r="J1566" s="303" t="s">
        <v>528</v>
      </c>
      <c r="K1566" s="326"/>
    </row>
    <row r="1567" spans="1:11" ht="12.5" x14ac:dyDescent="0.25">
      <c r="A1567" s="295" t="s">
        <v>2514</v>
      </c>
      <c r="B1567" s="300" t="s">
        <v>2769</v>
      </c>
      <c r="C1567" s="300" t="s">
        <v>2769</v>
      </c>
      <c r="D1567" s="301" t="s">
        <v>2770</v>
      </c>
      <c r="E1567" s="301"/>
      <c r="F1567" s="299" t="s">
        <v>2771</v>
      </c>
      <c r="G1567" s="300" t="s">
        <v>2517</v>
      </c>
      <c r="H1567" s="299" t="s">
        <v>2772</v>
      </c>
      <c r="I1567" s="302">
        <v>223</v>
      </c>
      <c r="J1567" s="303" t="s">
        <v>2605</v>
      </c>
      <c r="K1567" s="326"/>
    </row>
    <row r="1568" spans="1:11" ht="12.5" x14ac:dyDescent="0.25">
      <c r="A1568" s="295" t="s">
        <v>2514</v>
      </c>
      <c r="B1568" s="300" t="s">
        <v>2748</v>
      </c>
      <c r="C1568" s="300" t="s">
        <v>2748</v>
      </c>
      <c r="D1568" s="301" t="s">
        <v>2741</v>
      </c>
      <c r="E1568" s="301"/>
      <c r="F1568" s="299" t="s">
        <v>5788</v>
      </c>
      <c r="G1568" s="300" t="s">
        <v>2517</v>
      </c>
      <c r="H1568" s="299" t="s">
        <v>5844</v>
      </c>
      <c r="I1568" s="302">
        <v>154.74</v>
      </c>
      <c r="J1568" s="303" t="s">
        <v>2605</v>
      </c>
      <c r="K1568" s="326"/>
    </row>
    <row r="1569" spans="1:11" ht="12.5" x14ac:dyDescent="0.25">
      <c r="A1569" s="295" t="s">
        <v>2514</v>
      </c>
      <c r="B1569" s="300" t="s">
        <v>2878</v>
      </c>
      <c r="C1569" s="300" t="s">
        <v>2878</v>
      </c>
      <c r="D1569" s="301" t="s">
        <v>2876</v>
      </c>
      <c r="E1569" s="301"/>
      <c r="F1569" s="299" t="s">
        <v>2879</v>
      </c>
      <c r="G1569" s="300" t="s">
        <v>2673</v>
      </c>
      <c r="H1569" s="299" t="s">
        <v>2674</v>
      </c>
      <c r="I1569" s="302">
        <v>137.80000000000001</v>
      </c>
      <c r="J1569" s="303" t="s">
        <v>2605</v>
      </c>
      <c r="K1569" s="326"/>
    </row>
    <row r="1570" spans="1:11" ht="12.5" x14ac:dyDescent="0.25">
      <c r="A1570" s="295" t="s">
        <v>2514</v>
      </c>
      <c r="B1570" s="300" t="s">
        <v>4004</v>
      </c>
      <c r="C1570" s="300" t="s">
        <v>4004</v>
      </c>
      <c r="D1570" s="301" t="s">
        <v>3073</v>
      </c>
      <c r="E1570" s="301"/>
      <c r="F1570" s="299" t="s">
        <v>4005</v>
      </c>
      <c r="G1570" s="300" t="s">
        <v>2517</v>
      </c>
      <c r="H1570" s="299" t="s">
        <v>2565</v>
      </c>
      <c r="I1570" s="302">
        <v>849.25</v>
      </c>
      <c r="J1570" s="303" t="s">
        <v>528</v>
      </c>
      <c r="K1570" s="326"/>
    </row>
    <row r="1571" spans="1:11" ht="12.5" x14ac:dyDescent="0.25">
      <c r="A1571" s="295" t="s">
        <v>2514</v>
      </c>
      <c r="B1571" s="300" t="s">
        <v>4107</v>
      </c>
      <c r="C1571" s="300" t="s">
        <v>4107</v>
      </c>
      <c r="D1571" s="301" t="s">
        <v>4102</v>
      </c>
      <c r="E1571" s="301"/>
      <c r="F1571" s="299" t="s">
        <v>4108</v>
      </c>
      <c r="G1571" s="300" t="s">
        <v>2517</v>
      </c>
      <c r="H1571" s="299" t="s">
        <v>1928</v>
      </c>
      <c r="I1571" s="302">
        <v>116.18</v>
      </c>
      <c r="J1571" s="303" t="s">
        <v>528</v>
      </c>
      <c r="K1571" s="326"/>
    </row>
    <row r="1572" spans="1:11" ht="12.5" x14ac:dyDescent="0.25">
      <c r="A1572" s="295" t="s">
        <v>2514</v>
      </c>
      <c r="B1572" s="300" t="s">
        <v>4146</v>
      </c>
      <c r="C1572" s="300" t="s">
        <v>4146</v>
      </c>
      <c r="D1572" s="301" t="s">
        <v>4147</v>
      </c>
      <c r="E1572" s="301"/>
      <c r="F1572" s="299" t="s">
        <v>4148</v>
      </c>
      <c r="G1572" s="300" t="s">
        <v>2517</v>
      </c>
      <c r="H1572" s="299" t="s">
        <v>1928</v>
      </c>
      <c r="I1572" s="302">
        <v>720.1</v>
      </c>
      <c r="J1572" s="303" t="s">
        <v>528</v>
      </c>
      <c r="K1572" s="326"/>
    </row>
    <row r="1573" spans="1:11" ht="12.5" x14ac:dyDescent="0.25">
      <c r="A1573" s="295" t="s">
        <v>2514</v>
      </c>
      <c r="B1573" s="300" t="s">
        <v>4811</v>
      </c>
      <c r="C1573" s="300" t="s">
        <v>4811</v>
      </c>
      <c r="D1573" s="301" t="s">
        <v>3262</v>
      </c>
      <c r="E1573" s="301"/>
      <c r="F1573" s="299" t="s">
        <v>4812</v>
      </c>
      <c r="G1573" s="300" t="s">
        <v>2517</v>
      </c>
      <c r="H1573" s="299" t="s">
        <v>4766</v>
      </c>
      <c r="I1573" s="302">
        <v>16.649999999999999</v>
      </c>
      <c r="J1573" s="303" t="s">
        <v>2897</v>
      </c>
      <c r="K1573" s="326"/>
    </row>
    <row r="1574" spans="1:11" ht="12.5" x14ac:dyDescent="0.25">
      <c r="A1574" s="295" t="s">
        <v>2514</v>
      </c>
      <c r="B1574" s="300" t="s">
        <v>4891</v>
      </c>
      <c r="C1574" s="300" t="s">
        <v>4891</v>
      </c>
      <c r="D1574" s="301" t="s">
        <v>3389</v>
      </c>
      <c r="E1574" s="301"/>
      <c r="F1574" s="299" t="s">
        <v>526</v>
      </c>
      <c r="G1574" s="300" t="s">
        <v>4619</v>
      </c>
      <c r="H1574" s="299" t="s">
        <v>527</v>
      </c>
      <c r="I1574" s="302">
        <v>53.6</v>
      </c>
      <c r="J1574" s="303" t="s">
        <v>2897</v>
      </c>
      <c r="K1574" s="326"/>
    </row>
    <row r="1575" spans="1:11" ht="12.5" x14ac:dyDescent="0.25">
      <c r="A1575" s="295" t="s">
        <v>2514</v>
      </c>
      <c r="B1575" s="300" t="s">
        <v>4286</v>
      </c>
      <c r="C1575" s="300" t="s">
        <v>4286</v>
      </c>
      <c r="D1575" s="301" t="s">
        <v>4284</v>
      </c>
      <c r="E1575" s="301"/>
      <c r="F1575" s="299" t="s">
        <v>4287</v>
      </c>
      <c r="G1575" s="300" t="s">
        <v>2517</v>
      </c>
      <c r="H1575" s="299" t="s">
        <v>2565</v>
      </c>
      <c r="I1575" s="302">
        <v>404.55</v>
      </c>
      <c r="J1575" s="303" t="s">
        <v>528</v>
      </c>
      <c r="K1575" s="326"/>
    </row>
    <row r="1576" spans="1:11" ht="12.5" x14ac:dyDescent="0.25">
      <c r="A1576" s="295" t="s">
        <v>2514</v>
      </c>
      <c r="B1576" s="300" t="s">
        <v>3261</v>
      </c>
      <c r="C1576" s="300" t="s">
        <v>3261</v>
      </c>
      <c r="D1576" s="301" t="s">
        <v>3262</v>
      </c>
      <c r="E1576" s="301"/>
      <c r="F1576" s="299" t="s">
        <v>3263</v>
      </c>
      <c r="G1576" s="300" t="s">
        <v>2673</v>
      </c>
      <c r="H1576" s="299" t="s">
        <v>2674</v>
      </c>
      <c r="I1576" s="302">
        <v>212</v>
      </c>
      <c r="J1576" s="303" t="s">
        <v>2605</v>
      </c>
      <c r="K1576" s="326"/>
    </row>
    <row r="1577" spans="1:11" ht="12.5" x14ac:dyDescent="0.25">
      <c r="A1577" s="295" t="s">
        <v>2514</v>
      </c>
      <c r="B1577" s="300" t="s">
        <v>3261</v>
      </c>
      <c r="C1577" s="300" t="s">
        <v>3261</v>
      </c>
      <c r="D1577" s="301" t="s">
        <v>3262</v>
      </c>
      <c r="E1577" s="301"/>
      <c r="F1577" s="299" t="s">
        <v>3263</v>
      </c>
      <c r="G1577" s="300" t="s">
        <v>2673</v>
      </c>
      <c r="H1577" s="299" t="s">
        <v>2674</v>
      </c>
      <c r="I1577" s="302">
        <v>84.8</v>
      </c>
      <c r="J1577" s="303" t="s">
        <v>2897</v>
      </c>
      <c r="K1577" s="326"/>
    </row>
    <row r="1578" spans="1:11" ht="12.5" x14ac:dyDescent="0.25">
      <c r="A1578" s="295" t="s">
        <v>2514</v>
      </c>
      <c r="B1578" s="300" t="s">
        <v>4850</v>
      </c>
      <c r="C1578" s="300" t="s">
        <v>4850</v>
      </c>
      <c r="D1578" s="301" t="s">
        <v>4420</v>
      </c>
      <c r="E1578" s="301"/>
      <c r="F1578" s="299" t="s">
        <v>4851</v>
      </c>
      <c r="G1578" s="300" t="s">
        <v>2517</v>
      </c>
      <c r="H1578" s="299" t="s">
        <v>3056</v>
      </c>
      <c r="I1578" s="302">
        <v>53.15</v>
      </c>
      <c r="J1578" s="303" t="s">
        <v>2897</v>
      </c>
      <c r="K1578" s="326"/>
    </row>
    <row r="1579" spans="1:11" ht="12.5" x14ac:dyDescent="0.25">
      <c r="A1579" s="295" t="s">
        <v>2514</v>
      </c>
      <c r="B1579" s="300" t="s">
        <v>4288</v>
      </c>
      <c r="C1579" s="300" t="s">
        <v>4288</v>
      </c>
      <c r="D1579" s="301" t="s">
        <v>4284</v>
      </c>
      <c r="E1579" s="301"/>
      <c r="F1579" s="299" t="s">
        <v>3652</v>
      </c>
      <c r="G1579" s="300" t="s">
        <v>2517</v>
      </c>
      <c r="H1579" s="299" t="s">
        <v>2565</v>
      </c>
      <c r="I1579" s="302">
        <v>72.900000000000006</v>
      </c>
      <c r="J1579" s="303" t="s">
        <v>528</v>
      </c>
      <c r="K1579" s="326"/>
    </row>
    <row r="1580" spans="1:11" ht="12.5" x14ac:dyDescent="0.25">
      <c r="A1580" s="295" t="s">
        <v>2514</v>
      </c>
      <c r="B1580" s="300" t="s">
        <v>4877</v>
      </c>
      <c r="C1580" s="300" t="s">
        <v>4877</v>
      </c>
      <c r="D1580" s="301" t="s">
        <v>4491</v>
      </c>
      <c r="E1580" s="301"/>
      <c r="F1580" s="299" t="s">
        <v>4878</v>
      </c>
      <c r="G1580" s="300" t="s">
        <v>2517</v>
      </c>
      <c r="H1580" s="299" t="s">
        <v>4879</v>
      </c>
      <c r="I1580" s="302">
        <v>40.229999999999997</v>
      </c>
      <c r="J1580" s="303" t="s">
        <v>2897</v>
      </c>
      <c r="K1580" s="326"/>
    </row>
    <row r="1581" spans="1:11" ht="12.5" x14ac:dyDescent="0.25">
      <c r="A1581" s="295" t="s">
        <v>2514</v>
      </c>
      <c r="B1581" s="300" t="s">
        <v>3264</v>
      </c>
      <c r="C1581" s="300" t="s">
        <v>3264</v>
      </c>
      <c r="D1581" s="301" t="s">
        <v>3262</v>
      </c>
      <c r="E1581" s="301"/>
      <c r="F1581" s="299" t="s">
        <v>2994</v>
      </c>
      <c r="G1581" s="300" t="s">
        <v>2517</v>
      </c>
      <c r="H1581" s="299" t="s">
        <v>2995</v>
      </c>
      <c r="I1581" s="302">
        <v>77.45</v>
      </c>
      <c r="J1581" s="303" t="s">
        <v>2605</v>
      </c>
      <c r="K1581" s="326"/>
    </row>
    <row r="1582" spans="1:11" ht="12.5" x14ac:dyDescent="0.25">
      <c r="A1582" s="295" t="s">
        <v>2514</v>
      </c>
      <c r="B1582" s="300" t="s">
        <v>3333</v>
      </c>
      <c r="C1582" s="300" t="s">
        <v>3333</v>
      </c>
      <c r="D1582" s="301" t="s">
        <v>3329</v>
      </c>
      <c r="E1582" s="301"/>
      <c r="F1582" s="299" t="s">
        <v>2994</v>
      </c>
      <c r="G1582" s="300" t="s">
        <v>2517</v>
      </c>
      <c r="H1582" s="299" t="s">
        <v>2995</v>
      </c>
      <c r="I1582" s="302">
        <v>65.5</v>
      </c>
      <c r="J1582" s="303" t="s">
        <v>2605</v>
      </c>
      <c r="K1582" s="326"/>
    </row>
    <row r="1583" spans="1:11" ht="12.5" x14ac:dyDescent="0.25">
      <c r="A1583" s="295" t="s">
        <v>2514</v>
      </c>
      <c r="B1583" s="300" t="s">
        <v>4618</v>
      </c>
      <c r="C1583" s="300" t="s">
        <v>4618</v>
      </c>
      <c r="D1583" s="301" t="s">
        <v>2676</v>
      </c>
      <c r="E1583" s="301"/>
      <c r="F1583" s="299" t="s">
        <v>526</v>
      </c>
      <c r="G1583" s="300" t="s">
        <v>4619</v>
      </c>
      <c r="H1583" s="299" t="s">
        <v>527</v>
      </c>
      <c r="I1583" s="302">
        <v>121.5</v>
      </c>
      <c r="J1583" s="303" t="s">
        <v>2897</v>
      </c>
      <c r="K1583" s="326"/>
    </row>
    <row r="1584" spans="1:11" ht="12.5" x14ac:dyDescent="0.25">
      <c r="A1584" s="295" t="s">
        <v>2514</v>
      </c>
      <c r="B1584" s="300" t="s">
        <v>3537</v>
      </c>
      <c r="C1584" s="300" t="s">
        <v>3537</v>
      </c>
      <c r="D1584" s="301" t="s">
        <v>2676</v>
      </c>
      <c r="E1584" s="301"/>
      <c r="F1584" s="299" t="s">
        <v>3538</v>
      </c>
      <c r="G1584" s="300" t="s">
        <v>2517</v>
      </c>
      <c r="H1584" s="299" t="s">
        <v>3482</v>
      </c>
      <c r="I1584" s="302">
        <v>202.72</v>
      </c>
      <c r="J1584" s="303" t="s">
        <v>528</v>
      </c>
      <c r="K1584" s="326"/>
    </row>
    <row r="1585" spans="1:11" ht="30" x14ac:dyDescent="0.25">
      <c r="A1585" s="295" t="s">
        <v>5575</v>
      </c>
      <c r="B1585" s="300" t="s">
        <v>5012</v>
      </c>
      <c r="C1585" s="300" t="s">
        <v>5012</v>
      </c>
      <c r="D1585" s="301" t="s">
        <v>2676</v>
      </c>
      <c r="E1585" s="301"/>
      <c r="F1585" s="299" t="s">
        <v>5013</v>
      </c>
      <c r="G1585" s="300" t="s">
        <v>2517</v>
      </c>
      <c r="H1585" s="299" t="s">
        <v>2995</v>
      </c>
      <c r="I1585" s="302">
        <v>992.69</v>
      </c>
      <c r="J1585" s="303">
        <v>10</v>
      </c>
      <c r="K1585" s="326"/>
    </row>
    <row r="1586" spans="1:11" ht="24" customHeight="1" x14ac:dyDescent="0.25">
      <c r="A1586" s="295" t="s">
        <v>2514</v>
      </c>
      <c r="B1586" s="300" t="s">
        <v>4892</v>
      </c>
      <c r="C1586" s="300" t="s">
        <v>4892</v>
      </c>
      <c r="D1586" s="324" t="s">
        <v>5850</v>
      </c>
      <c r="E1586" s="301"/>
      <c r="F1586" s="299" t="s">
        <v>4893</v>
      </c>
      <c r="G1586" s="300" t="s">
        <v>2517</v>
      </c>
      <c r="H1586" s="299" t="s">
        <v>3056</v>
      </c>
      <c r="I1586" s="302">
        <v>3285.16</v>
      </c>
      <c r="J1586" s="303" t="s">
        <v>2897</v>
      </c>
      <c r="K1586" s="326"/>
    </row>
    <row r="1587" spans="1:11" ht="12.5" x14ac:dyDescent="0.25">
      <c r="A1587" s="295" t="s">
        <v>2514</v>
      </c>
      <c r="B1587" s="300" t="s">
        <v>2993</v>
      </c>
      <c r="C1587" s="300" t="s">
        <v>2993</v>
      </c>
      <c r="D1587" s="301" t="s">
        <v>2570</v>
      </c>
      <c r="E1587" s="301"/>
      <c r="F1587" s="299" t="s">
        <v>2994</v>
      </c>
      <c r="G1587" s="300" t="s">
        <v>2517</v>
      </c>
      <c r="H1587" s="299" t="s">
        <v>2995</v>
      </c>
      <c r="I1587" s="302">
        <v>42.9</v>
      </c>
      <c r="J1587" s="303" t="s">
        <v>2605</v>
      </c>
      <c r="K1587" s="326"/>
    </row>
    <row r="1588" spans="1:11" ht="12.5" x14ac:dyDescent="0.25">
      <c r="A1588" s="295" t="s">
        <v>5576</v>
      </c>
      <c r="B1588" s="304" t="s">
        <v>5007</v>
      </c>
      <c r="C1588" s="304" t="s">
        <v>5007</v>
      </c>
      <c r="D1588" s="307" t="s">
        <v>3349</v>
      </c>
      <c r="E1588" s="307"/>
      <c r="F1588" s="295" t="s">
        <v>5589</v>
      </c>
      <c r="G1588" s="295" t="s">
        <v>2517</v>
      </c>
      <c r="H1588" s="295" t="s">
        <v>1928</v>
      </c>
      <c r="I1588" s="297">
        <v>122</v>
      </c>
      <c r="J1588" s="298">
        <v>10</v>
      </c>
      <c r="K1588" s="326"/>
    </row>
    <row r="1589" spans="1:11" ht="12.5" x14ac:dyDescent="0.25">
      <c r="A1589" s="295" t="s">
        <v>2514</v>
      </c>
      <c r="B1589" s="300" t="s">
        <v>4602</v>
      </c>
      <c r="C1589" s="300" t="s">
        <v>4602</v>
      </c>
      <c r="D1589" s="301" t="s">
        <v>3438</v>
      </c>
      <c r="E1589" s="301"/>
      <c r="F1589" s="299" t="s">
        <v>3662</v>
      </c>
      <c r="G1589" s="300" t="s">
        <v>2517</v>
      </c>
      <c r="H1589" s="299" t="s">
        <v>1928</v>
      </c>
      <c r="I1589" s="302">
        <v>96.55</v>
      </c>
      <c r="J1589" s="303" t="s">
        <v>528</v>
      </c>
      <c r="K1589" s="326"/>
    </row>
    <row r="1590" spans="1:11" ht="12.5" x14ac:dyDescent="0.25">
      <c r="A1590" s="295" t="s">
        <v>2514</v>
      </c>
      <c r="B1590" s="300" t="s">
        <v>3866</v>
      </c>
      <c r="C1590" s="300" t="s">
        <v>3866</v>
      </c>
      <c r="D1590" s="301" t="s">
        <v>2570</v>
      </c>
      <c r="E1590" s="301"/>
      <c r="F1590" s="299" t="s">
        <v>3867</v>
      </c>
      <c r="G1590" s="300" t="s">
        <v>3535</v>
      </c>
      <c r="H1590" s="299" t="s">
        <v>3536</v>
      </c>
      <c r="I1590" s="302">
        <v>78</v>
      </c>
      <c r="J1590" s="303" t="s">
        <v>528</v>
      </c>
      <c r="K1590" s="326"/>
    </row>
    <row r="1591" spans="1:11" ht="12.5" x14ac:dyDescent="0.25">
      <c r="A1591" s="295" t="s">
        <v>2514</v>
      </c>
      <c r="B1591" s="300" t="s">
        <v>3868</v>
      </c>
      <c r="C1591" s="300" t="s">
        <v>3868</v>
      </c>
      <c r="D1591" s="301" t="s">
        <v>2570</v>
      </c>
      <c r="E1591" s="301"/>
      <c r="F1591" s="299" t="s">
        <v>3869</v>
      </c>
      <c r="G1591" s="300" t="s">
        <v>3535</v>
      </c>
      <c r="H1591" s="299" t="s">
        <v>3536</v>
      </c>
      <c r="I1591" s="302">
        <v>180</v>
      </c>
      <c r="J1591" s="303" t="s">
        <v>528</v>
      </c>
      <c r="K1591" s="326"/>
    </row>
    <row r="1592" spans="1:11" ht="12.5" x14ac:dyDescent="0.25">
      <c r="A1592" s="295" t="s">
        <v>2514</v>
      </c>
      <c r="B1592" s="300" t="s">
        <v>3870</v>
      </c>
      <c r="C1592" s="300" t="s">
        <v>3870</v>
      </c>
      <c r="D1592" s="301" t="s">
        <v>2570</v>
      </c>
      <c r="E1592" s="301"/>
      <c r="F1592" s="299" t="s">
        <v>3871</v>
      </c>
      <c r="G1592" s="300" t="s">
        <v>3535</v>
      </c>
      <c r="H1592" s="299" t="s">
        <v>3536</v>
      </c>
      <c r="I1592" s="302">
        <v>120</v>
      </c>
      <c r="J1592" s="303" t="s">
        <v>528</v>
      </c>
      <c r="K1592" s="326"/>
    </row>
    <row r="1593" spans="1:11" ht="12.5" x14ac:dyDescent="0.25">
      <c r="A1593" s="295" t="s">
        <v>2514</v>
      </c>
      <c r="B1593" s="300" t="s">
        <v>3872</v>
      </c>
      <c r="C1593" s="300" t="s">
        <v>3872</v>
      </c>
      <c r="D1593" s="301" t="s">
        <v>2570</v>
      </c>
      <c r="E1593" s="301"/>
      <c r="F1593" s="299" t="s">
        <v>3857</v>
      </c>
      <c r="G1593" s="300" t="s">
        <v>3535</v>
      </c>
      <c r="H1593" s="299" t="s">
        <v>3536</v>
      </c>
      <c r="I1593" s="302">
        <v>448.25</v>
      </c>
      <c r="J1593" s="303" t="s">
        <v>528</v>
      </c>
      <c r="K1593" s="326"/>
    </row>
    <row r="1594" spans="1:11" ht="12.5" x14ac:dyDescent="0.25">
      <c r="A1594" s="295" t="s">
        <v>2514</v>
      </c>
      <c r="B1594" s="300" t="s">
        <v>3952</v>
      </c>
      <c r="C1594" s="300" t="s">
        <v>3952</v>
      </c>
      <c r="D1594" s="301" t="s">
        <v>3953</v>
      </c>
      <c r="E1594" s="301"/>
      <c r="F1594" s="299" t="s">
        <v>3954</v>
      </c>
      <c r="G1594" s="300" t="s">
        <v>2517</v>
      </c>
      <c r="H1594" s="299" t="s">
        <v>3955</v>
      </c>
      <c r="I1594" s="302">
        <v>67.900000000000006</v>
      </c>
      <c r="J1594" s="303" t="s">
        <v>528</v>
      </c>
      <c r="K1594" s="326"/>
    </row>
    <row r="1595" spans="1:11" ht="30" x14ac:dyDescent="0.25">
      <c r="A1595" s="295" t="s">
        <v>5575</v>
      </c>
      <c r="B1595" s="300" t="s">
        <v>5014</v>
      </c>
      <c r="C1595" s="300" t="s">
        <v>5014</v>
      </c>
      <c r="D1595" s="301" t="s">
        <v>2774</v>
      </c>
      <c r="E1595" s="301"/>
      <c r="F1595" s="299" t="s">
        <v>5013</v>
      </c>
      <c r="G1595" s="300" t="s">
        <v>2517</v>
      </c>
      <c r="H1595" s="299" t="s">
        <v>2995</v>
      </c>
      <c r="I1595" s="302">
        <v>43.2</v>
      </c>
      <c r="J1595" s="303">
        <v>10</v>
      </c>
      <c r="K1595" s="326"/>
    </row>
    <row r="1596" spans="1:11" ht="12.5" x14ac:dyDescent="0.25">
      <c r="A1596" s="295" t="s">
        <v>2514</v>
      </c>
      <c r="B1596" s="300" t="s">
        <v>4737</v>
      </c>
      <c r="C1596" s="300" t="s">
        <v>4737</v>
      </c>
      <c r="D1596" s="301" t="s">
        <v>4738</v>
      </c>
      <c r="E1596" s="301"/>
      <c r="F1596" s="299" t="s">
        <v>4739</v>
      </c>
      <c r="G1596" s="300" t="s">
        <v>4682</v>
      </c>
      <c r="H1596" s="299" t="s">
        <v>4683</v>
      </c>
      <c r="I1596" s="302">
        <v>9.6</v>
      </c>
      <c r="J1596" s="303" t="s">
        <v>2897</v>
      </c>
      <c r="K1596" s="326"/>
    </row>
    <row r="1597" spans="1:11" ht="12.5" x14ac:dyDescent="0.25">
      <c r="A1597" s="295" t="s">
        <v>2514</v>
      </c>
      <c r="B1597" s="300" t="s">
        <v>3182</v>
      </c>
      <c r="C1597" s="300" t="s">
        <v>3182</v>
      </c>
      <c r="D1597" s="301" t="s">
        <v>3176</v>
      </c>
      <c r="E1597" s="301"/>
      <c r="F1597" s="299" t="s">
        <v>2879</v>
      </c>
      <c r="G1597" s="300" t="s">
        <v>2673</v>
      </c>
      <c r="H1597" s="299" t="s">
        <v>2674</v>
      </c>
      <c r="I1597" s="302">
        <v>169.6</v>
      </c>
      <c r="J1597" s="303" t="s">
        <v>2605</v>
      </c>
      <c r="K1597" s="326"/>
    </row>
    <row r="1598" spans="1:11" ht="12.5" x14ac:dyDescent="0.25">
      <c r="A1598" s="295" t="s">
        <v>2514</v>
      </c>
      <c r="B1598" s="300" t="s">
        <v>3182</v>
      </c>
      <c r="C1598" s="300" t="s">
        <v>3182</v>
      </c>
      <c r="D1598" s="301" t="s">
        <v>3176</v>
      </c>
      <c r="E1598" s="301"/>
      <c r="F1598" s="299" t="s">
        <v>2879</v>
      </c>
      <c r="G1598" s="300" t="s">
        <v>2673</v>
      </c>
      <c r="H1598" s="299" t="s">
        <v>2674</v>
      </c>
      <c r="I1598" s="302">
        <v>88.5</v>
      </c>
      <c r="J1598" s="303" t="s">
        <v>528</v>
      </c>
      <c r="K1598" s="326"/>
    </row>
    <row r="1599" spans="1:11" ht="12.5" x14ac:dyDescent="0.25">
      <c r="A1599" s="295" t="s">
        <v>2514</v>
      </c>
      <c r="B1599" s="300" t="s">
        <v>4180</v>
      </c>
      <c r="C1599" s="300" t="s">
        <v>4180</v>
      </c>
      <c r="D1599" s="301" t="s">
        <v>3176</v>
      </c>
      <c r="E1599" s="301"/>
      <c r="F1599" s="299" t="s">
        <v>4181</v>
      </c>
      <c r="G1599" s="300" t="s">
        <v>2517</v>
      </c>
      <c r="H1599" s="299" t="s">
        <v>2565</v>
      </c>
      <c r="I1599" s="302">
        <v>138.75</v>
      </c>
      <c r="J1599" s="303" t="s">
        <v>528</v>
      </c>
      <c r="K1599" s="326"/>
    </row>
    <row r="1600" spans="1:11" ht="12.5" x14ac:dyDescent="0.25">
      <c r="A1600" s="295" t="s">
        <v>2514</v>
      </c>
      <c r="B1600" s="300" t="s">
        <v>3525</v>
      </c>
      <c r="C1600" s="300" t="s">
        <v>3525</v>
      </c>
      <c r="D1600" s="301" t="s">
        <v>2639</v>
      </c>
      <c r="E1600" s="301"/>
      <c r="F1600" s="299" t="s">
        <v>3526</v>
      </c>
      <c r="G1600" s="300" t="s">
        <v>2517</v>
      </c>
      <c r="H1600" s="299" t="s">
        <v>3527</v>
      </c>
      <c r="I1600" s="302">
        <v>29.68</v>
      </c>
      <c r="J1600" s="303" t="s">
        <v>528</v>
      </c>
      <c r="K1600" s="326"/>
    </row>
    <row r="1601" spans="1:11" ht="12.5" x14ac:dyDescent="0.25">
      <c r="A1601" s="295" t="s">
        <v>2514</v>
      </c>
      <c r="B1601" s="300" t="s">
        <v>4740</v>
      </c>
      <c r="C1601" s="300" t="s">
        <v>4740</v>
      </c>
      <c r="D1601" s="301" t="s">
        <v>4741</v>
      </c>
      <c r="E1601" s="301"/>
      <c r="F1601" s="299" t="s">
        <v>4742</v>
      </c>
      <c r="G1601" s="300" t="s">
        <v>4682</v>
      </c>
      <c r="H1601" s="299" t="s">
        <v>4683</v>
      </c>
      <c r="I1601" s="302">
        <v>9.6</v>
      </c>
      <c r="J1601" s="303" t="s">
        <v>2897</v>
      </c>
      <c r="K1601" s="326"/>
    </row>
    <row r="1602" spans="1:11" ht="12.5" x14ac:dyDescent="0.25">
      <c r="A1602" s="295" t="s">
        <v>2514</v>
      </c>
      <c r="B1602" s="300" t="s">
        <v>4813</v>
      </c>
      <c r="C1602" s="300" t="s">
        <v>4813</v>
      </c>
      <c r="D1602" s="301" t="s">
        <v>4814</v>
      </c>
      <c r="E1602" s="301"/>
      <c r="F1602" s="299" t="s">
        <v>4772</v>
      </c>
      <c r="G1602" s="300" t="s">
        <v>2517</v>
      </c>
      <c r="H1602" s="299" t="s">
        <v>4766</v>
      </c>
      <c r="I1602" s="302">
        <v>16.850000000000001</v>
      </c>
      <c r="J1602" s="303" t="s">
        <v>2897</v>
      </c>
      <c r="K1602" s="326"/>
    </row>
    <row r="1603" spans="1:11" ht="20" x14ac:dyDescent="0.25">
      <c r="A1603" s="295" t="s">
        <v>5577</v>
      </c>
      <c r="B1603" s="304" t="s">
        <v>4988</v>
      </c>
      <c r="C1603" s="304" t="s">
        <v>4988</v>
      </c>
      <c r="D1603" s="307" t="s">
        <v>3238</v>
      </c>
      <c r="E1603" s="307"/>
      <c r="F1603" s="295" t="s">
        <v>4989</v>
      </c>
      <c r="G1603" s="295" t="s">
        <v>2517</v>
      </c>
      <c r="H1603" s="295" t="s">
        <v>1927</v>
      </c>
      <c r="I1603" s="297">
        <v>2311.81</v>
      </c>
      <c r="J1603" s="298">
        <v>10</v>
      </c>
      <c r="K1603" s="326"/>
    </row>
    <row r="1604" spans="1:11" ht="12.5" x14ac:dyDescent="0.25">
      <c r="A1604" s="295" t="s">
        <v>2514</v>
      </c>
      <c r="B1604" s="300" t="s">
        <v>4332</v>
      </c>
      <c r="C1604" s="300" t="s">
        <v>4332</v>
      </c>
      <c r="D1604" s="301" t="s">
        <v>3238</v>
      </c>
      <c r="E1604" s="301"/>
      <c r="F1604" s="299" t="s">
        <v>4327</v>
      </c>
      <c r="G1604" s="300" t="s">
        <v>2517</v>
      </c>
      <c r="H1604" s="299" t="s">
        <v>3056</v>
      </c>
      <c r="I1604" s="302">
        <v>60</v>
      </c>
      <c r="J1604" s="303" t="s">
        <v>528</v>
      </c>
      <c r="K1604" s="326"/>
    </row>
    <row r="1605" spans="1:11" ht="12.5" x14ac:dyDescent="0.25">
      <c r="A1605" s="295" t="s">
        <v>2514</v>
      </c>
      <c r="B1605" s="300" t="s">
        <v>3555</v>
      </c>
      <c r="C1605" s="300" t="s">
        <v>3555</v>
      </c>
      <c r="D1605" s="301" t="s">
        <v>2681</v>
      </c>
      <c r="E1605" s="301"/>
      <c r="F1605" s="299" t="s">
        <v>3546</v>
      </c>
      <c r="G1605" s="300" t="s">
        <v>2517</v>
      </c>
      <c r="H1605" s="299" t="s">
        <v>3556</v>
      </c>
      <c r="I1605" s="302">
        <v>22.17</v>
      </c>
      <c r="J1605" s="303" t="s">
        <v>528</v>
      </c>
      <c r="K1605" s="326"/>
    </row>
    <row r="1606" spans="1:11" ht="12.5" x14ac:dyDescent="0.25">
      <c r="A1606" s="295" t="s">
        <v>2514</v>
      </c>
      <c r="B1606" s="300" t="s">
        <v>3557</v>
      </c>
      <c r="C1606" s="300" t="s">
        <v>3557</v>
      </c>
      <c r="D1606" s="301" t="s">
        <v>2681</v>
      </c>
      <c r="E1606" s="301"/>
      <c r="F1606" s="299" t="s">
        <v>3546</v>
      </c>
      <c r="G1606" s="300" t="s">
        <v>2517</v>
      </c>
      <c r="H1606" s="299" t="s">
        <v>3558</v>
      </c>
      <c r="I1606" s="302">
        <v>12.86</v>
      </c>
      <c r="J1606" s="303" t="s">
        <v>528</v>
      </c>
      <c r="K1606" s="326"/>
    </row>
    <row r="1607" spans="1:11" ht="12.5" x14ac:dyDescent="0.25">
      <c r="A1607" s="295" t="s">
        <v>2514</v>
      </c>
      <c r="B1607" s="300" t="s">
        <v>3559</v>
      </c>
      <c r="C1607" s="300" t="s">
        <v>3559</v>
      </c>
      <c r="D1607" s="301" t="s">
        <v>2681</v>
      </c>
      <c r="E1607" s="301"/>
      <c r="F1607" s="299" t="s">
        <v>3546</v>
      </c>
      <c r="G1607" s="300" t="s">
        <v>2517</v>
      </c>
      <c r="H1607" s="299" t="s">
        <v>3560</v>
      </c>
      <c r="I1607" s="302">
        <v>38.4</v>
      </c>
      <c r="J1607" s="303" t="s">
        <v>528</v>
      </c>
      <c r="K1607" s="326"/>
    </row>
    <row r="1608" spans="1:11" ht="12.5" x14ac:dyDescent="0.25">
      <c r="A1608" s="295" t="s">
        <v>2514</v>
      </c>
      <c r="B1608" s="300" t="s">
        <v>3561</v>
      </c>
      <c r="C1608" s="300" t="s">
        <v>3561</v>
      </c>
      <c r="D1608" s="301" t="s">
        <v>2681</v>
      </c>
      <c r="E1608" s="301"/>
      <c r="F1608" s="299" t="s">
        <v>3562</v>
      </c>
      <c r="G1608" s="300" t="s">
        <v>3563</v>
      </c>
      <c r="H1608" s="299" t="s">
        <v>3564</v>
      </c>
      <c r="I1608" s="302">
        <v>9.51</v>
      </c>
      <c r="J1608" s="303" t="s">
        <v>528</v>
      </c>
      <c r="K1608" s="326"/>
    </row>
    <row r="1609" spans="1:11" ht="12.5" x14ac:dyDescent="0.25">
      <c r="A1609" s="295" t="s">
        <v>2514</v>
      </c>
      <c r="B1609" s="300" t="s">
        <v>4623</v>
      </c>
      <c r="C1609" s="300" t="s">
        <v>4623</v>
      </c>
      <c r="D1609" s="301" t="s">
        <v>2681</v>
      </c>
      <c r="E1609" s="301"/>
      <c r="F1609" s="299" t="s">
        <v>4624</v>
      </c>
      <c r="G1609" s="300" t="s">
        <v>4619</v>
      </c>
      <c r="H1609" s="299" t="s">
        <v>527</v>
      </c>
      <c r="I1609" s="302">
        <v>35.5</v>
      </c>
      <c r="J1609" s="303" t="s">
        <v>2897</v>
      </c>
      <c r="K1609" s="326"/>
    </row>
    <row r="1610" spans="1:11" ht="12.5" x14ac:dyDescent="0.25">
      <c r="A1610" s="295" t="s">
        <v>2514</v>
      </c>
      <c r="B1610" s="300" t="s">
        <v>3782</v>
      </c>
      <c r="C1610" s="300" t="s">
        <v>3782</v>
      </c>
      <c r="D1610" s="301" t="s">
        <v>3783</v>
      </c>
      <c r="E1610" s="301"/>
      <c r="F1610" s="299" t="s">
        <v>3784</v>
      </c>
      <c r="G1610" s="300" t="s">
        <v>2517</v>
      </c>
      <c r="H1610" s="299" t="s">
        <v>3056</v>
      </c>
      <c r="I1610" s="302">
        <v>574.83000000000004</v>
      </c>
      <c r="J1610" s="303" t="s">
        <v>528</v>
      </c>
      <c r="K1610" s="326"/>
    </row>
    <row r="1611" spans="1:11" ht="12.5" x14ac:dyDescent="0.25">
      <c r="A1611" s="295" t="s">
        <v>2514</v>
      </c>
      <c r="B1611" s="300" t="s">
        <v>3785</v>
      </c>
      <c r="C1611" s="300" t="s">
        <v>3785</v>
      </c>
      <c r="D1611" s="301" t="s">
        <v>3783</v>
      </c>
      <c r="E1611" s="301"/>
      <c r="F1611" s="299" t="s">
        <v>3786</v>
      </c>
      <c r="G1611" s="300" t="s">
        <v>2517</v>
      </c>
      <c r="H1611" s="299" t="s">
        <v>3056</v>
      </c>
      <c r="I1611" s="302">
        <v>66.03</v>
      </c>
      <c r="J1611" s="303" t="s">
        <v>528</v>
      </c>
      <c r="K1611" s="326"/>
    </row>
    <row r="1612" spans="1:11" ht="12.5" x14ac:dyDescent="0.25">
      <c r="A1612" s="295" t="s">
        <v>2514</v>
      </c>
      <c r="B1612" s="300" t="s">
        <v>3787</v>
      </c>
      <c r="C1612" s="300" t="s">
        <v>3787</v>
      </c>
      <c r="D1612" s="301" t="s">
        <v>3783</v>
      </c>
      <c r="E1612" s="301"/>
      <c r="F1612" s="299" t="s">
        <v>3788</v>
      </c>
      <c r="G1612" s="300" t="s">
        <v>2517</v>
      </c>
      <c r="H1612" s="299" t="s">
        <v>3789</v>
      </c>
      <c r="I1612" s="302">
        <v>384</v>
      </c>
      <c r="J1612" s="303" t="s">
        <v>528</v>
      </c>
      <c r="K1612" s="326"/>
    </row>
    <row r="1613" spans="1:11" ht="12.5" x14ac:dyDescent="0.25">
      <c r="A1613" s="295" t="s">
        <v>2514</v>
      </c>
      <c r="B1613" s="300" t="s">
        <v>3800</v>
      </c>
      <c r="C1613" s="300" t="s">
        <v>3800</v>
      </c>
      <c r="D1613" s="301" t="s">
        <v>3801</v>
      </c>
      <c r="E1613" s="301"/>
      <c r="F1613" s="299" t="s">
        <v>3802</v>
      </c>
      <c r="G1613" s="300" t="s">
        <v>2517</v>
      </c>
      <c r="H1613" s="299" t="s">
        <v>3482</v>
      </c>
      <c r="I1613" s="302">
        <v>385</v>
      </c>
      <c r="J1613" s="303" t="s">
        <v>528</v>
      </c>
      <c r="K1613" s="326"/>
    </row>
    <row r="1614" spans="1:11" ht="12.5" x14ac:dyDescent="0.25">
      <c r="A1614" s="295" t="s">
        <v>2514</v>
      </c>
      <c r="B1614" s="300" t="s">
        <v>4042</v>
      </c>
      <c r="C1614" s="300" t="s">
        <v>4042</v>
      </c>
      <c r="D1614" s="301" t="s">
        <v>4040</v>
      </c>
      <c r="E1614" s="301"/>
      <c r="F1614" s="299" t="s">
        <v>3546</v>
      </c>
      <c r="G1614" s="300" t="s">
        <v>2838</v>
      </c>
      <c r="H1614" s="299" t="s">
        <v>2839</v>
      </c>
      <c r="I1614" s="302">
        <v>949.23</v>
      </c>
      <c r="J1614" s="303" t="s">
        <v>528</v>
      </c>
      <c r="K1614" s="326"/>
    </row>
    <row r="1615" spans="1:11" ht="12.5" x14ac:dyDescent="0.25">
      <c r="A1615" s="295" t="s">
        <v>2514</v>
      </c>
      <c r="B1615" s="300" t="s">
        <v>4722</v>
      </c>
      <c r="C1615" s="300" t="s">
        <v>4722</v>
      </c>
      <c r="D1615" s="301" t="s">
        <v>4040</v>
      </c>
      <c r="E1615" s="301"/>
      <c r="F1615" s="299" t="s">
        <v>4649</v>
      </c>
      <c r="G1615" s="300" t="s">
        <v>2517</v>
      </c>
      <c r="H1615" s="299" t="s">
        <v>4643</v>
      </c>
      <c r="I1615" s="302">
        <v>265</v>
      </c>
      <c r="J1615" s="303" t="s">
        <v>2897</v>
      </c>
      <c r="K1615" s="326"/>
    </row>
    <row r="1616" spans="1:11" ht="12.5" x14ac:dyDescent="0.25">
      <c r="A1616" s="295" t="s">
        <v>2514</v>
      </c>
      <c r="B1616" s="300" t="s">
        <v>4117</v>
      </c>
      <c r="C1616" s="300" t="s">
        <v>4117</v>
      </c>
      <c r="D1616" s="301" t="s">
        <v>3128</v>
      </c>
      <c r="E1616" s="301"/>
      <c r="F1616" s="299" t="s">
        <v>4118</v>
      </c>
      <c r="G1616" s="300" t="s">
        <v>2673</v>
      </c>
      <c r="H1616" s="299" t="s">
        <v>2674</v>
      </c>
      <c r="I1616" s="302">
        <v>575.20000000000005</v>
      </c>
      <c r="J1616" s="303" t="s">
        <v>528</v>
      </c>
      <c r="K1616" s="326"/>
    </row>
    <row r="1617" spans="1:11" ht="12.5" x14ac:dyDescent="0.25">
      <c r="A1617" s="295" t="s">
        <v>2514</v>
      </c>
      <c r="B1617" s="300" t="s">
        <v>4090</v>
      </c>
      <c r="C1617" s="300" t="s">
        <v>4090</v>
      </c>
      <c r="D1617" s="301" t="s">
        <v>3109</v>
      </c>
      <c r="E1617" s="301"/>
      <c r="F1617" s="299" t="s">
        <v>3688</v>
      </c>
      <c r="G1617" s="300" t="s">
        <v>2517</v>
      </c>
      <c r="H1617" s="299" t="s">
        <v>2565</v>
      </c>
      <c r="I1617" s="302">
        <v>68.7</v>
      </c>
      <c r="J1617" s="303" t="s">
        <v>528</v>
      </c>
      <c r="K1617" s="326"/>
    </row>
    <row r="1618" spans="1:11" ht="12.5" x14ac:dyDescent="0.25">
      <c r="A1618" s="295" t="s">
        <v>2514</v>
      </c>
      <c r="B1618" s="300" t="s">
        <v>4773</v>
      </c>
      <c r="C1618" s="300" t="s">
        <v>4773</v>
      </c>
      <c r="D1618" s="301" t="s">
        <v>4774</v>
      </c>
      <c r="E1618" s="301"/>
      <c r="F1618" s="299" t="s">
        <v>4772</v>
      </c>
      <c r="G1618" s="300" t="s">
        <v>2517</v>
      </c>
      <c r="H1618" s="299" t="s">
        <v>4766</v>
      </c>
      <c r="I1618" s="302">
        <v>16.600000000000001</v>
      </c>
      <c r="J1618" s="303" t="s">
        <v>2897</v>
      </c>
      <c r="K1618" s="326"/>
    </row>
    <row r="1619" spans="1:11" ht="12.5" x14ac:dyDescent="0.25">
      <c r="A1619" s="295" t="s">
        <v>2514</v>
      </c>
      <c r="B1619" s="300" t="s">
        <v>4743</v>
      </c>
      <c r="C1619" s="300" t="s">
        <v>4743</v>
      </c>
      <c r="D1619" s="301" t="s">
        <v>4150</v>
      </c>
      <c r="E1619" s="301"/>
      <c r="F1619" s="299" t="s">
        <v>4744</v>
      </c>
      <c r="G1619" s="300" t="s">
        <v>2517</v>
      </c>
      <c r="H1619" s="299" t="s">
        <v>4745</v>
      </c>
      <c r="I1619" s="302">
        <v>110.31</v>
      </c>
      <c r="J1619" s="303" t="s">
        <v>2897</v>
      </c>
      <c r="K1619" s="326"/>
    </row>
    <row r="1620" spans="1:11" ht="12.5" x14ac:dyDescent="0.25">
      <c r="A1620" s="295" t="s">
        <v>2514</v>
      </c>
      <c r="B1620" s="300" t="s">
        <v>4841</v>
      </c>
      <c r="C1620" s="300" t="s">
        <v>4841</v>
      </c>
      <c r="D1620" s="301" t="s">
        <v>4837</v>
      </c>
      <c r="E1620" s="301"/>
      <c r="F1620" s="299" t="s">
        <v>526</v>
      </c>
      <c r="G1620" s="300" t="s">
        <v>4619</v>
      </c>
      <c r="H1620" s="299" t="s">
        <v>527</v>
      </c>
      <c r="I1620" s="302">
        <v>222.6</v>
      </c>
      <c r="J1620" s="303" t="s">
        <v>2897</v>
      </c>
      <c r="K1620" s="326"/>
    </row>
    <row r="1621" spans="1:11" ht="12.5" x14ac:dyDescent="0.25">
      <c r="A1621" s="295" t="s">
        <v>2514</v>
      </c>
      <c r="B1621" s="300" t="s">
        <v>4612</v>
      </c>
      <c r="C1621" s="300" t="s">
        <v>4612</v>
      </c>
      <c r="D1621" s="301" t="s">
        <v>4613</v>
      </c>
      <c r="E1621" s="301"/>
      <c r="F1621" s="299" t="s">
        <v>4614</v>
      </c>
      <c r="G1621" s="300" t="s">
        <v>2517</v>
      </c>
      <c r="H1621" s="299" t="s">
        <v>4615</v>
      </c>
      <c r="I1621" s="302">
        <v>160.57</v>
      </c>
      <c r="J1621" s="303" t="s">
        <v>2897</v>
      </c>
      <c r="K1621" s="326"/>
    </row>
    <row r="1622" spans="1:11" ht="12.5" x14ac:dyDescent="0.25">
      <c r="A1622" s="295" t="s">
        <v>2514</v>
      </c>
      <c r="B1622" s="300" t="s">
        <v>3687</v>
      </c>
      <c r="C1622" s="300" t="s">
        <v>3687</v>
      </c>
      <c r="D1622" s="301" t="s">
        <v>3679</v>
      </c>
      <c r="E1622" s="301"/>
      <c r="F1622" s="299" t="s">
        <v>3688</v>
      </c>
      <c r="G1622" s="300" t="s">
        <v>2517</v>
      </c>
      <c r="H1622" s="299" t="s">
        <v>3556</v>
      </c>
      <c r="I1622" s="302">
        <v>10.34</v>
      </c>
      <c r="J1622" s="303" t="s">
        <v>528</v>
      </c>
      <c r="K1622" s="326"/>
    </row>
    <row r="1623" spans="1:11" ht="12.5" x14ac:dyDescent="0.25">
      <c r="A1623" s="295" t="s">
        <v>2514</v>
      </c>
      <c r="B1623" s="300" t="s">
        <v>3689</v>
      </c>
      <c r="C1623" s="300" t="s">
        <v>3689</v>
      </c>
      <c r="D1623" s="301" t="s">
        <v>3679</v>
      </c>
      <c r="E1623" s="301"/>
      <c r="F1623" s="299" t="s">
        <v>5216</v>
      </c>
      <c r="G1623" s="300" t="s">
        <v>2517</v>
      </c>
      <c r="H1623" s="299" t="s">
        <v>3690</v>
      </c>
      <c r="I1623" s="302">
        <v>14.08</v>
      </c>
      <c r="J1623" s="303" t="s">
        <v>528</v>
      </c>
      <c r="K1623" s="326"/>
    </row>
    <row r="1624" spans="1:11" ht="12.5" x14ac:dyDescent="0.25">
      <c r="A1624" s="295" t="s">
        <v>2514</v>
      </c>
      <c r="B1624" s="300" t="s">
        <v>3873</v>
      </c>
      <c r="C1624" s="300" t="s">
        <v>3873</v>
      </c>
      <c r="D1624" s="301" t="s">
        <v>2996</v>
      </c>
      <c r="E1624" s="301"/>
      <c r="F1624" s="299" t="s">
        <v>3874</v>
      </c>
      <c r="G1624" s="300" t="s">
        <v>3535</v>
      </c>
      <c r="H1624" s="299" t="s">
        <v>3536</v>
      </c>
      <c r="I1624" s="302">
        <v>77.78</v>
      </c>
      <c r="J1624" s="303" t="s">
        <v>528</v>
      </c>
      <c r="K1624" s="326"/>
    </row>
    <row r="1625" spans="1:11" ht="12.5" x14ac:dyDescent="0.25">
      <c r="A1625" s="295" t="s">
        <v>2514</v>
      </c>
      <c r="B1625" s="300" t="s">
        <v>3057</v>
      </c>
      <c r="C1625" s="300" t="s">
        <v>3057</v>
      </c>
      <c r="D1625" s="301" t="s">
        <v>3058</v>
      </c>
      <c r="E1625" s="301"/>
      <c r="F1625" s="299" t="s">
        <v>3059</v>
      </c>
      <c r="G1625" s="300" t="s">
        <v>2673</v>
      </c>
      <c r="H1625" s="299" t="s">
        <v>2674</v>
      </c>
      <c r="I1625" s="302">
        <v>646.62</v>
      </c>
      <c r="J1625" s="303" t="s">
        <v>2605</v>
      </c>
      <c r="K1625" s="326"/>
    </row>
    <row r="1626" spans="1:11" ht="12.5" x14ac:dyDescent="0.25">
      <c r="A1626" s="295" t="s">
        <v>2514</v>
      </c>
      <c r="B1626" s="300" t="s">
        <v>3057</v>
      </c>
      <c r="C1626" s="300" t="s">
        <v>3057</v>
      </c>
      <c r="D1626" s="301" t="s">
        <v>3058</v>
      </c>
      <c r="E1626" s="301"/>
      <c r="F1626" s="299" t="s">
        <v>3059</v>
      </c>
      <c r="G1626" s="300" t="s">
        <v>2673</v>
      </c>
      <c r="H1626" s="299" t="s">
        <v>2674</v>
      </c>
      <c r="I1626" s="302">
        <v>300.38</v>
      </c>
      <c r="J1626" s="303" t="s">
        <v>528</v>
      </c>
      <c r="K1626" s="326"/>
    </row>
    <row r="1627" spans="1:11" ht="12.5" x14ac:dyDescent="0.25">
      <c r="A1627" s="295" t="s">
        <v>5578</v>
      </c>
      <c r="B1627" s="304" t="s">
        <v>4968</v>
      </c>
      <c r="C1627" s="304" t="s">
        <v>4968</v>
      </c>
      <c r="D1627" s="307" t="s">
        <v>3058</v>
      </c>
      <c r="E1627" s="307"/>
      <c r="F1627" s="295" t="s">
        <v>4950</v>
      </c>
      <c r="G1627" s="295" t="s">
        <v>2517</v>
      </c>
      <c r="H1627" s="295" t="s">
        <v>4969</v>
      </c>
      <c r="I1627" s="297">
        <v>78.92</v>
      </c>
      <c r="J1627" s="298">
        <v>10</v>
      </c>
      <c r="K1627" s="326"/>
    </row>
    <row r="1628" spans="1:11" ht="12.5" x14ac:dyDescent="0.25">
      <c r="A1628" s="295" t="s">
        <v>2514</v>
      </c>
      <c r="B1628" s="300" t="s">
        <v>3875</v>
      </c>
      <c r="C1628" s="300" t="s">
        <v>3875</v>
      </c>
      <c r="D1628" s="301" t="s">
        <v>2996</v>
      </c>
      <c r="E1628" s="301"/>
      <c r="F1628" s="299" t="s">
        <v>3876</v>
      </c>
      <c r="G1628" s="300" t="s">
        <v>2517</v>
      </c>
      <c r="H1628" s="299" t="s">
        <v>2565</v>
      </c>
      <c r="I1628" s="302">
        <v>54</v>
      </c>
      <c r="J1628" s="303" t="s">
        <v>528</v>
      </c>
      <c r="K1628" s="326"/>
    </row>
    <row r="1629" spans="1:11" ht="12.5" x14ac:dyDescent="0.25">
      <c r="A1629" s="295" t="s">
        <v>2514</v>
      </c>
      <c r="B1629" s="300" t="s">
        <v>3082</v>
      </c>
      <c r="C1629" s="300" t="s">
        <v>3082</v>
      </c>
      <c r="D1629" s="301" t="s">
        <v>3080</v>
      </c>
      <c r="E1629" s="301"/>
      <c r="F1629" s="299" t="s">
        <v>5564</v>
      </c>
      <c r="G1629" s="300" t="s">
        <v>2517</v>
      </c>
      <c r="H1629" s="299" t="s">
        <v>3083</v>
      </c>
      <c r="I1629" s="302">
        <v>15.26</v>
      </c>
      <c r="J1629" s="303" t="s">
        <v>2605</v>
      </c>
      <c r="K1629" s="326"/>
    </row>
    <row r="1630" spans="1:11" ht="12.5" x14ac:dyDescent="0.25">
      <c r="A1630" s="295" t="s">
        <v>5582</v>
      </c>
      <c r="B1630" s="304" t="s">
        <v>4917</v>
      </c>
      <c r="C1630" s="304" t="s">
        <v>4917</v>
      </c>
      <c r="D1630" s="307" t="s">
        <v>3080</v>
      </c>
      <c r="E1630" s="307"/>
      <c r="F1630" s="295" t="s">
        <v>4918</v>
      </c>
      <c r="G1630" s="295" t="s">
        <v>2517</v>
      </c>
      <c r="H1630" s="295" t="s">
        <v>1922</v>
      </c>
      <c r="I1630" s="297">
        <v>10</v>
      </c>
      <c r="J1630" s="298">
        <v>10</v>
      </c>
      <c r="K1630" s="326"/>
    </row>
    <row r="1631" spans="1:11" ht="12.5" x14ac:dyDescent="0.25">
      <c r="A1631" s="295" t="s">
        <v>2514</v>
      </c>
      <c r="B1631" s="300" t="s">
        <v>4022</v>
      </c>
      <c r="C1631" s="300" t="s">
        <v>4022</v>
      </c>
      <c r="D1631" s="301" t="s">
        <v>3080</v>
      </c>
      <c r="E1631" s="301"/>
      <c r="F1631" s="299" t="s">
        <v>4023</v>
      </c>
      <c r="G1631" s="300" t="s">
        <v>2517</v>
      </c>
      <c r="H1631" s="299" t="s">
        <v>2565</v>
      </c>
      <c r="I1631" s="302">
        <v>65</v>
      </c>
      <c r="J1631" s="303" t="s">
        <v>528</v>
      </c>
      <c r="K1631" s="326"/>
    </row>
    <row r="1632" spans="1:11" ht="12.5" x14ac:dyDescent="0.25">
      <c r="A1632" s="295" t="s">
        <v>2514</v>
      </c>
      <c r="B1632" s="300" t="s">
        <v>4182</v>
      </c>
      <c r="C1632" s="300" t="s">
        <v>4182</v>
      </c>
      <c r="D1632" s="301" t="s">
        <v>4183</v>
      </c>
      <c r="E1632" s="301"/>
      <c r="F1632" s="299" t="s">
        <v>3586</v>
      </c>
      <c r="G1632" s="300" t="s">
        <v>2517</v>
      </c>
      <c r="H1632" s="299" t="s">
        <v>3690</v>
      </c>
      <c r="I1632" s="302">
        <v>11.36</v>
      </c>
      <c r="J1632" s="303" t="s">
        <v>528</v>
      </c>
      <c r="K1632" s="326"/>
    </row>
    <row r="1633" spans="1:11" ht="12.5" x14ac:dyDescent="0.25">
      <c r="A1633" s="295" t="s">
        <v>2514</v>
      </c>
      <c r="B1633" s="300" t="s">
        <v>4746</v>
      </c>
      <c r="C1633" s="300" t="s">
        <v>4746</v>
      </c>
      <c r="D1633" s="301" t="s">
        <v>4183</v>
      </c>
      <c r="E1633" s="301"/>
      <c r="F1633" s="299" t="s">
        <v>4653</v>
      </c>
      <c r="G1633" s="300" t="s">
        <v>2673</v>
      </c>
      <c r="H1633" s="299" t="s">
        <v>2674</v>
      </c>
      <c r="I1633" s="302">
        <v>84.8</v>
      </c>
      <c r="J1633" s="303" t="s">
        <v>2897</v>
      </c>
      <c r="K1633" s="326"/>
    </row>
    <row r="1634" spans="1:11" ht="12.5" x14ac:dyDescent="0.25">
      <c r="A1634" s="295" t="s">
        <v>2514</v>
      </c>
      <c r="B1634" s="300" t="s">
        <v>4184</v>
      </c>
      <c r="C1634" s="300" t="s">
        <v>4184</v>
      </c>
      <c r="D1634" s="301" t="s">
        <v>4183</v>
      </c>
      <c r="E1634" s="301"/>
      <c r="F1634" s="299" t="s">
        <v>2879</v>
      </c>
      <c r="G1634" s="300" t="s">
        <v>2673</v>
      </c>
      <c r="H1634" s="299" t="s">
        <v>2674</v>
      </c>
      <c r="I1634" s="302">
        <v>249.1</v>
      </c>
      <c r="J1634" s="303" t="s">
        <v>528</v>
      </c>
      <c r="K1634" s="326"/>
    </row>
    <row r="1635" spans="1:11" ht="12.5" x14ac:dyDescent="0.25">
      <c r="A1635" s="295" t="s">
        <v>2514</v>
      </c>
      <c r="B1635" s="300" t="s">
        <v>4185</v>
      </c>
      <c r="C1635" s="300" t="s">
        <v>4185</v>
      </c>
      <c r="D1635" s="301" t="s">
        <v>4183</v>
      </c>
      <c r="E1635" s="301"/>
      <c r="F1635" s="299" t="s">
        <v>4099</v>
      </c>
      <c r="G1635" s="300" t="s">
        <v>2517</v>
      </c>
      <c r="H1635" s="299" t="s">
        <v>3482</v>
      </c>
      <c r="I1635" s="302">
        <v>127.2</v>
      </c>
      <c r="J1635" s="303" t="s">
        <v>528</v>
      </c>
      <c r="K1635" s="326"/>
    </row>
    <row r="1636" spans="1:11" ht="12.5" x14ac:dyDescent="0.25">
      <c r="A1636" s="295" t="s">
        <v>2514</v>
      </c>
      <c r="B1636" s="300" t="s">
        <v>4747</v>
      </c>
      <c r="C1636" s="300" t="s">
        <v>4747</v>
      </c>
      <c r="D1636" s="301" t="s">
        <v>4183</v>
      </c>
      <c r="E1636" s="301"/>
      <c r="F1636" s="299" t="s">
        <v>4748</v>
      </c>
      <c r="G1636" s="300" t="s">
        <v>4682</v>
      </c>
      <c r="H1636" s="299" t="s">
        <v>4683</v>
      </c>
      <c r="I1636" s="302">
        <v>52.85</v>
      </c>
      <c r="J1636" s="303" t="s">
        <v>2897</v>
      </c>
      <c r="K1636" s="326"/>
    </row>
    <row r="1637" spans="1:11" ht="12.5" x14ac:dyDescent="0.25">
      <c r="A1637" s="295" t="s">
        <v>2514</v>
      </c>
      <c r="B1637" s="300" t="s">
        <v>4186</v>
      </c>
      <c r="C1637" s="300" t="s">
        <v>4186</v>
      </c>
      <c r="D1637" s="301" t="s">
        <v>4183</v>
      </c>
      <c r="E1637" s="301"/>
      <c r="F1637" s="299" t="s">
        <v>4187</v>
      </c>
      <c r="G1637" s="300" t="s">
        <v>2517</v>
      </c>
      <c r="H1637" s="299" t="s">
        <v>2565</v>
      </c>
      <c r="I1637" s="302">
        <v>229.34</v>
      </c>
      <c r="J1637" s="303" t="s">
        <v>528</v>
      </c>
      <c r="K1637" s="326"/>
    </row>
    <row r="1638" spans="1:11" ht="12.5" x14ac:dyDescent="0.25">
      <c r="A1638" s="295" t="s">
        <v>2514</v>
      </c>
      <c r="B1638" s="300" t="s">
        <v>4188</v>
      </c>
      <c r="C1638" s="300" t="s">
        <v>4188</v>
      </c>
      <c r="D1638" s="301" t="s">
        <v>4183</v>
      </c>
      <c r="E1638" s="301"/>
      <c r="F1638" s="299" t="s">
        <v>4189</v>
      </c>
      <c r="G1638" s="300" t="s">
        <v>2517</v>
      </c>
      <c r="H1638" s="299" t="s">
        <v>2565</v>
      </c>
      <c r="I1638" s="302">
        <v>500</v>
      </c>
      <c r="J1638" s="303" t="s">
        <v>528</v>
      </c>
      <c r="K1638" s="326"/>
    </row>
    <row r="1639" spans="1:11" ht="12.5" x14ac:dyDescent="0.25">
      <c r="A1639" s="295" t="s">
        <v>2514</v>
      </c>
      <c r="B1639" s="300" t="s">
        <v>4190</v>
      </c>
      <c r="C1639" s="300" t="s">
        <v>4190</v>
      </c>
      <c r="D1639" s="301" t="s">
        <v>4183</v>
      </c>
      <c r="E1639" s="301"/>
      <c r="F1639" s="299" t="s">
        <v>4191</v>
      </c>
      <c r="G1639" s="300" t="s">
        <v>2517</v>
      </c>
      <c r="H1639" s="299" t="s">
        <v>3482</v>
      </c>
      <c r="I1639" s="302">
        <v>112.21</v>
      </c>
      <c r="J1639" s="303" t="s">
        <v>528</v>
      </c>
      <c r="K1639" s="326"/>
    </row>
    <row r="1640" spans="1:11" ht="12.5" x14ac:dyDescent="0.25">
      <c r="A1640" s="295" t="s">
        <v>2514</v>
      </c>
      <c r="B1640" s="300" t="s">
        <v>4192</v>
      </c>
      <c r="C1640" s="300" t="s">
        <v>4192</v>
      </c>
      <c r="D1640" s="301" t="s">
        <v>4183</v>
      </c>
      <c r="E1640" s="301"/>
      <c r="F1640" s="299" t="s">
        <v>4193</v>
      </c>
      <c r="G1640" s="300" t="s">
        <v>2517</v>
      </c>
      <c r="H1640" s="299" t="s">
        <v>1922</v>
      </c>
      <c r="I1640" s="302">
        <v>43.4</v>
      </c>
      <c r="J1640" s="303" t="s">
        <v>528</v>
      </c>
      <c r="K1640" s="326"/>
    </row>
    <row r="1641" spans="1:11" ht="12.5" x14ac:dyDescent="0.25">
      <c r="A1641" s="295" t="s">
        <v>2514</v>
      </c>
      <c r="B1641" s="300" t="s">
        <v>4194</v>
      </c>
      <c r="C1641" s="300" t="s">
        <v>4194</v>
      </c>
      <c r="D1641" s="301" t="s">
        <v>4183</v>
      </c>
      <c r="E1641" s="301"/>
      <c r="F1641" s="299" t="s">
        <v>4191</v>
      </c>
      <c r="G1641" s="300" t="s">
        <v>2517</v>
      </c>
      <c r="H1641" s="299" t="s">
        <v>4195</v>
      </c>
      <c r="I1641" s="302">
        <v>6</v>
      </c>
      <c r="J1641" s="303" t="s">
        <v>528</v>
      </c>
      <c r="K1641" s="326"/>
    </row>
    <row r="1642" spans="1:11" ht="12.5" x14ac:dyDescent="0.25">
      <c r="A1642" s="295" t="s">
        <v>2514</v>
      </c>
      <c r="B1642" s="300" t="s">
        <v>4361</v>
      </c>
      <c r="C1642" s="300" t="s">
        <v>4361</v>
      </c>
      <c r="D1642" s="301" t="s">
        <v>4359</v>
      </c>
      <c r="E1642" s="301"/>
      <c r="F1642" s="299" t="s">
        <v>3586</v>
      </c>
      <c r="G1642" s="300" t="s">
        <v>2517</v>
      </c>
      <c r="H1642" s="299" t="s">
        <v>3690</v>
      </c>
      <c r="I1642" s="302">
        <v>15.56</v>
      </c>
      <c r="J1642" s="303" t="s">
        <v>528</v>
      </c>
      <c r="K1642" s="326"/>
    </row>
    <row r="1643" spans="1:11" ht="12.5" x14ac:dyDescent="0.25">
      <c r="A1643" s="295" t="s">
        <v>2514</v>
      </c>
      <c r="B1643" s="300" t="s">
        <v>4817</v>
      </c>
      <c r="C1643" s="300" t="s">
        <v>4817</v>
      </c>
      <c r="D1643" s="301" t="s">
        <v>4359</v>
      </c>
      <c r="E1643" s="301"/>
      <c r="F1643" s="299" t="s">
        <v>526</v>
      </c>
      <c r="G1643" s="300" t="s">
        <v>4619</v>
      </c>
      <c r="H1643" s="299" t="s">
        <v>527</v>
      </c>
      <c r="I1643" s="302">
        <v>132.80000000000001</v>
      </c>
      <c r="J1643" s="303" t="s">
        <v>2897</v>
      </c>
      <c r="K1643" s="326"/>
    </row>
    <row r="1644" spans="1:11" ht="12.5" x14ac:dyDescent="0.25">
      <c r="A1644" s="295" t="s">
        <v>2514</v>
      </c>
      <c r="B1644" s="300" t="s">
        <v>4775</v>
      </c>
      <c r="C1644" s="300" t="s">
        <v>4775</v>
      </c>
      <c r="D1644" s="301" t="s">
        <v>4776</v>
      </c>
      <c r="E1644" s="301"/>
      <c r="F1644" s="299" t="s">
        <v>4772</v>
      </c>
      <c r="G1644" s="300" t="s">
        <v>2517</v>
      </c>
      <c r="H1644" s="299" t="s">
        <v>4766</v>
      </c>
      <c r="I1644" s="302">
        <v>16.13</v>
      </c>
      <c r="J1644" s="303" t="s">
        <v>2897</v>
      </c>
      <c r="K1644" s="326"/>
    </row>
    <row r="1645" spans="1:11" ht="12.5" x14ac:dyDescent="0.25">
      <c r="A1645" s="295" t="s">
        <v>2514</v>
      </c>
      <c r="B1645" s="300" t="s">
        <v>4421</v>
      </c>
      <c r="C1645" s="300" t="s">
        <v>4421</v>
      </c>
      <c r="D1645" s="301" t="s">
        <v>3300</v>
      </c>
      <c r="E1645" s="301"/>
      <c r="F1645" s="299" t="s">
        <v>3586</v>
      </c>
      <c r="G1645" s="300" t="s">
        <v>2517</v>
      </c>
      <c r="H1645" s="299" t="s">
        <v>3860</v>
      </c>
      <c r="I1645" s="302">
        <v>364</v>
      </c>
      <c r="J1645" s="303" t="s">
        <v>528</v>
      </c>
      <c r="K1645" s="326"/>
    </row>
    <row r="1646" spans="1:11" ht="12.5" x14ac:dyDescent="0.25">
      <c r="A1646" s="295" t="s">
        <v>5578</v>
      </c>
      <c r="B1646" s="304" t="s">
        <v>4972</v>
      </c>
      <c r="C1646" s="304" t="s">
        <v>4972</v>
      </c>
      <c r="D1646" s="307" t="s">
        <v>3300</v>
      </c>
      <c r="E1646" s="307"/>
      <c r="F1646" s="295" t="s">
        <v>5589</v>
      </c>
      <c r="G1646" s="295" t="s">
        <v>2517</v>
      </c>
      <c r="H1646" s="295" t="s">
        <v>4195</v>
      </c>
      <c r="I1646" s="297">
        <v>6</v>
      </c>
      <c r="J1646" s="298">
        <v>10</v>
      </c>
      <c r="K1646" s="326"/>
    </row>
    <row r="1647" spans="1:11" ht="12.5" x14ac:dyDescent="0.25">
      <c r="A1647" s="295" t="s">
        <v>2514</v>
      </c>
      <c r="B1647" s="300" t="s">
        <v>3340</v>
      </c>
      <c r="C1647" s="300" t="s">
        <v>3340</v>
      </c>
      <c r="D1647" s="301" t="s">
        <v>3336</v>
      </c>
      <c r="E1647" s="301"/>
      <c r="F1647" s="299" t="s">
        <v>3341</v>
      </c>
      <c r="G1647" s="300" t="s">
        <v>2517</v>
      </c>
      <c r="H1647" s="299" t="s">
        <v>3342</v>
      </c>
      <c r="I1647" s="302">
        <v>164.3</v>
      </c>
      <c r="J1647" s="303" t="s">
        <v>2605</v>
      </c>
      <c r="K1647" s="326"/>
    </row>
    <row r="1648" spans="1:11" ht="12.5" x14ac:dyDescent="0.25">
      <c r="A1648" s="295" t="s">
        <v>2514</v>
      </c>
      <c r="B1648" s="300" t="s">
        <v>4869</v>
      </c>
      <c r="C1648" s="300" t="s">
        <v>4869</v>
      </c>
      <c r="D1648" s="301" t="s">
        <v>3336</v>
      </c>
      <c r="E1648" s="301"/>
      <c r="F1648" s="299" t="s">
        <v>4870</v>
      </c>
      <c r="G1648" s="300" t="s">
        <v>4682</v>
      </c>
      <c r="H1648" s="299" t="s">
        <v>4683</v>
      </c>
      <c r="I1648" s="302">
        <v>9.6</v>
      </c>
      <c r="J1648" s="303" t="s">
        <v>2897</v>
      </c>
      <c r="K1648" s="326"/>
    </row>
    <row r="1649" spans="1:11" ht="12.5" x14ac:dyDescent="0.25">
      <c r="A1649" s="295" t="s">
        <v>2514</v>
      </c>
      <c r="B1649" s="300" t="s">
        <v>4871</v>
      </c>
      <c r="C1649" s="300" t="s">
        <v>4871</v>
      </c>
      <c r="D1649" s="301" t="s">
        <v>3336</v>
      </c>
      <c r="E1649" s="301"/>
      <c r="F1649" s="299" t="s">
        <v>4872</v>
      </c>
      <c r="G1649" s="300" t="s">
        <v>2517</v>
      </c>
      <c r="H1649" s="299" t="s">
        <v>3955</v>
      </c>
      <c r="I1649" s="302">
        <v>17.399999999999999</v>
      </c>
      <c r="J1649" s="303" t="s">
        <v>2897</v>
      </c>
      <c r="K1649" s="326"/>
    </row>
    <row r="1650" spans="1:11" ht="12.5" x14ac:dyDescent="0.25">
      <c r="A1650" s="295" t="s">
        <v>2514</v>
      </c>
      <c r="B1650" s="300" t="s">
        <v>4873</v>
      </c>
      <c r="C1650" s="300" t="s">
        <v>4873</v>
      </c>
      <c r="D1650" s="301" t="s">
        <v>3336</v>
      </c>
      <c r="E1650" s="301"/>
      <c r="F1650" s="299" t="s">
        <v>4874</v>
      </c>
      <c r="G1650" s="300" t="s">
        <v>2517</v>
      </c>
      <c r="H1650" s="299" t="s">
        <v>4615</v>
      </c>
      <c r="I1650" s="302">
        <v>33.700000000000003</v>
      </c>
      <c r="J1650" s="303" t="s">
        <v>2897</v>
      </c>
      <c r="K1650" s="326"/>
    </row>
    <row r="1651" spans="1:11" ht="12.5" x14ac:dyDescent="0.25">
      <c r="A1651" s="295" t="s">
        <v>2514</v>
      </c>
      <c r="B1651" s="300" t="s">
        <v>4875</v>
      </c>
      <c r="C1651" s="300" t="s">
        <v>4875</v>
      </c>
      <c r="D1651" s="301" t="s">
        <v>3336</v>
      </c>
      <c r="E1651" s="301"/>
      <c r="F1651" s="299" t="s">
        <v>4872</v>
      </c>
      <c r="G1651" s="300" t="s">
        <v>2517</v>
      </c>
      <c r="H1651" s="299" t="s">
        <v>3056</v>
      </c>
      <c r="I1651" s="302">
        <v>9.8000000000000007</v>
      </c>
      <c r="J1651" s="303" t="s">
        <v>2897</v>
      </c>
      <c r="K1651" s="326"/>
    </row>
    <row r="1652" spans="1:11" ht="12.5" x14ac:dyDescent="0.25">
      <c r="A1652" s="295" t="s">
        <v>2514</v>
      </c>
      <c r="B1652" s="300" t="s">
        <v>4854</v>
      </c>
      <c r="C1652" s="300" t="s">
        <v>4854</v>
      </c>
      <c r="D1652" s="301" t="s">
        <v>3300</v>
      </c>
      <c r="E1652" s="301"/>
      <c r="F1652" s="299" t="s">
        <v>4672</v>
      </c>
      <c r="G1652" s="300" t="s">
        <v>4855</v>
      </c>
      <c r="H1652" s="299" t="s">
        <v>4856</v>
      </c>
      <c r="I1652" s="302">
        <v>124.57</v>
      </c>
      <c r="J1652" s="303" t="s">
        <v>2897</v>
      </c>
      <c r="K1652" s="326"/>
    </row>
    <row r="1653" spans="1:11" ht="12.5" x14ac:dyDescent="0.25">
      <c r="A1653" s="295" t="s">
        <v>2514</v>
      </c>
      <c r="B1653" s="300" t="s">
        <v>4482</v>
      </c>
      <c r="C1653" s="300" t="s">
        <v>4482</v>
      </c>
      <c r="D1653" s="301" t="s">
        <v>3336</v>
      </c>
      <c r="E1653" s="301"/>
      <c r="F1653" s="299" t="s">
        <v>4483</v>
      </c>
      <c r="G1653" s="300" t="s">
        <v>2517</v>
      </c>
      <c r="H1653" s="299" t="s">
        <v>3558</v>
      </c>
      <c r="I1653" s="302">
        <v>13.07</v>
      </c>
      <c r="J1653" s="303" t="s">
        <v>528</v>
      </c>
      <c r="K1653" s="326"/>
    </row>
    <row r="1654" spans="1:11" ht="12.5" x14ac:dyDescent="0.25">
      <c r="A1654" s="295" t="s">
        <v>2514</v>
      </c>
      <c r="B1654" s="300" t="s">
        <v>4514</v>
      </c>
      <c r="C1654" s="300" t="s">
        <v>4514</v>
      </c>
      <c r="D1654" s="301" t="s">
        <v>3358</v>
      </c>
      <c r="E1654" s="301"/>
      <c r="F1654" s="299" t="s">
        <v>4515</v>
      </c>
      <c r="G1654" s="300" t="s">
        <v>2673</v>
      </c>
      <c r="H1654" s="299" t="s">
        <v>2674</v>
      </c>
      <c r="I1654" s="302">
        <v>447.05</v>
      </c>
      <c r="J1654" s="303" t="s">
        <v>528</v>
      </c>
      <c r="K1654" s="326"/>
    </row>
    <row r="1655" spans="1:11" ht="12.5" x14ac:dyDescent="0.25">
      <c r="A1655" s="295" t="s">
        <v>2514</v>
      </c>
      <c r="B1655" s="300" t="s">
        <v>4516</v>
      </c>
      <c r="C1655" s="300" t="s">
        <v>4516</v>
      </c>
      <c r="D1655" s="301" t="s">
        <v>3358</v>
      </c>
      <c r="E1655" s="301"/>
      <c r="F1655" s="299" t="s">
        <v>4517</v>
      </c>
      <c r="G1655" s="300" t="s">
        <v>2673</v>
      </c>
      <c r="H1655" s="299" t="s">
        <v>2674</v>
      </c>
      <c r="I1655" s="302">
        <v>606.73</v>
      </c>
      <c r="J1655" s="303" t="s">
        <v>528</v>
      </c>
      <c r="K1655" s="326"/>
    </row>
    <row r="1656" spans="1:11" ht="12.5" x14ac:dyDescent="0.25">
      <c r="A1656" s="295" t="s">
        <v>2514</v>
      </c>
      <c r="B1656" s="300" t="s">
        <v>4603</v>
      </c>
      <c r="C1656" s="300" t="s">
        <v>4603</v>
      </c>
      <c r="D1656" s="301" t="s">
        <v>4604</v>
      </c>
      <c r="E1656" s="301"/>
      <c r="F1656" s="299" t="s">
        <v>3586</v>
      </c>
      <c r="G1656" s="300" t="s">
        <v>2517</v>
      </c>
      <c r="H1656" s="299" t="s">
        <v>3558</v>
      </c>
      <c r="I1656" s="302">
        <v>12.2</v>
      </c>
      <c r="J1656" s="303" t="s">
        <v>528</v>
      </c>
      <c r="K1656" s="326"/>
    </row>
    <row r="1657" spans="1:11" ht="12.5" x14ac:dyDescent="0.25">
      <c r="A1657" s="295" t="s">
        <v>2514</v>
      </c>
      <c r="B1657" s="300" t="s">
        <v>4605</v>
      </c>
      <c r="C1657" s="300" t="s">
        <v>4605</v>
      </c>
      <c r="D1657" s="301" t="s">
        <v>4604</v>
      </c>
      <c r="E1657" s="301"/>
      <c r="F1657" s="299" t="s">
        <v>4199</v>
      </c>
      <c r="G1657" s="300" t="s">
        <v>3192</v>
      </c>
      <c r="H1657" s="299" t="s">
        <v>3193</v>
      </c>
      <c r="I1657" s="302">
        <v>560</v>
      </c>
      <c r="J1657" s="303" t="s">
        <v>528</v>
      </c>
      <c r="K1657" s="326"/>
    </row>
    <row r="1658" spans="1:11" ht="12.5" x14ac:dyDescent="0.25">
      <c r="A1658" s="295" t="s">
        <v>2514</v>
      </c>
      <c r="B1658" s="300" t="s">
        <v>3579</v>
      </c>
      <c r="C1658" s="300" t="s">
        <v>3579</v>
      </c>
      <c r="D1658" s="301" t="s">
        <v>2715</v>
      </c>
      <c r="E1658" s="301"/>
      <c r="F1658" s="299" t="s">
        <v>3580</v>
      </c>
      <c r="G1658" s="300" t="s">
        <v>3581</v>
      </c>
      <c r="H1658" s="299" t="s">
        <v>3582</v>
      </c>
      <c r="I1658" s="302">
        <v>29.68</v>
      </c>
      <c r="J1658" s="303" t="s">
        <v>528</v>
      </c>
      <c r="K1658" s="326"/>
    </row>
    <row r="1659" spans="1:11" ht="12.5" x14ac:dyDescent="0.25">
      <c r="A1659" s="295" t="s">
        <v>2514</v>
      </c>
      <c r="B1659" s="300" t="s">
        <v>3583</v>
      </c>
      <c r="C1659" s="300" t="s">
        <v>3583</v>
      </c>
      <c r="D1659" s="301" t="s">
        <v>2715</v>
      </c>
      <c r="E1659" s="301"/>
      <c r="F1659" s="299" t="s">
        <v>3584</v>
      </c>
      <c r="G1659" s="300" t="s">
        <v>3581</v>
      </c>
      <c r="H1659" s="299" t="s">
        <v>3582</v>
      </c>
      <c r="I1659" s="302">
        <v>181.26</v>
      </c>
      <c r="J1659" s="303" t="s">
        <v>528</v>
      </c>
      <c r="K1659" s="326"/>
    </row>
    <row r="1660" spans="1:11" ht="12.5" x14ac:dyDescent="0.25">
      <c r="A1660" s="295" t="s">
        <v>2514</v>
      </c>
      <c r="B1660" s="300" t="s">
        <v>3585</v>
      </c>
      <c r="C1660" s="300" t="s">
        <v>3585</v>
      </c>
      <c r="D1660" s="301" t="s">
        <v>2715</v>
      </c>
      <c r="E1660" s="301"/>
      <c r="F1660" s="299" t="s">
        <v>3586</v>
      </c>
      <c r="G1660" s="300" t="s">
        <v>2517</v>
      </c>
      <c r="H1660" s="299" t="s">
        <v>3556</v>
      </c>
      <c r="I1660" s="302">
        <v>31.18</v>
      </c>
      <c r="J1660" s="303" t="s">
        <v>528</v>
      </c>
      <c r="K1660" s="326"/>
    </row>
    <row r="1661" spans="1:11" ht="12.5" x14ac:dyDescent="0.25">
      <c r="A1661" s="295" t="s">
        <v>2514</v>
      </c>
      <c r="B1661" s="300" t="s">
        <v>3587</v>
      </c>
      <c r="C1661" s="300" t="s">
        <v>3587</v>
      </c>
      <c r="D1661" s="301" t="s">
        <v>2715</v>
      </c>
      <c r="E1661" s="301"/>
      <c r="F1661" s="299" t="s">
        <v>3588</v>
      </c>
      <c r="G1661" s="300" t="s">
        <v>2517</v>
      </c>
      <c r="H1661" s="299" t="s">
        <v>2565</v>
      </c>
      <c r="I1661" s="302">
        <v>108</v>
      </c>
      <c r="J1661" s="303" t="s">
        <v>528</v>
      </c>
      <c r="K1661" s="326"/>
    </row>
    <row r="1662" spans="1:11" ht="12.5" x14ac:dyDescent="0.25">
      <c r="A1662" s="295" t="s">
        <v>2514</v>
      </c>
      <c r="B1662" s="300" t="s">
        <v>3589</v>
      </c>
      <c r="C1662" s="300" t="s">
        <v>3589</v>
      </c>
      <c r="D1662" s="301" t="s">
        <v>2715</v>
      </c>
      <c r="E1662" s="301"/>
      <c r="F1662" s="299" t="s">
        <v>3588</v>
      </c>
      <c r="G1662" s="300" t="s">
        <v>2517</v>
      </c>
      <c r="H1662" s="299" t="s">
        <v>3560</v>
      </c>
      <c r="I1662" s="302">
        <v>9.1</v>
      </c>
      <c r="J1662" s="303" t="s">
        <v>528</v>
      </c>
      <c r="K1662" s="326"/>
    </row>
    <row r="1663" spans="1:11" ht="12.5" x14ac:dyDescent="0.25">
      <c r="A1663" s="295" t="s">
        <v>2514</v>
      </c>
      <c r="B1663" s="300" t="s">
        <v>3838</v>
      </c>
      <c r="C1663" s="300" t="s">
        <v>3838</v>
      </c>
      <c r="D1663" s="301" t="s">
        <v>2955</v>
      </c>
      <c r="E1663" s="301"/>
      <c r="F1663" s="299" t="s">
        <v>3839</v>
      </c>
      <c r="G1663" s="300" t="s">
        <v>2517</v>
      </c>
      <c r="H1663" s="299" t="s">
        <v>3666</v>
      </c>
      <c r="I1663" s="302">
        <v>51.7</v>
      </c>
      <c r="J1663" s="303" t="s">
        <v>528</v>
      </c>
      <c r="K1663" s="326"/>
    </row>
    <row r="1664" spans="1:11" ht="12.5" x14ac:dyDescent="0.25">
      <c r="A1664" s="295" t="s">
        <v>2514</v>
      </c>
      <c r="B1664" s="300" t="s">
        <v>3622</v>
      </c>
      <c r="C1664" s="300" t="s">
        <v>3622</v>
      </c>
      <c r="D1664" s="301" t="s">
        <v>2750</v>
      </c>
      <c r="E1664" s="301"/>
      <c r="F1664" s="299" t="s">
        <v>3623</v>
      </c>
      <c r="G1664" s="300" t="s">
        <v>2517</v>
      </c>
      <c r="H1664" s="299" t="s">
        <v>2565</v>
      </c>
      <c r="I1664" s="302">
        <v>252</v>
      </c>
      <c r="J1664" s="303" t="s">
        <v>528</v>
      </c>
      <c r="K1664" s="326"/>
    </row>
    <row r="1665" spans="1:11" ht="12.5" x14ac:dyDescent="0.25">
      <c r="A1665" s="295" t="s">
        <v>2514</v>
      </c>
      <c r="B1665" s="300" t="s">
        <v>2562</v>
      </c>
      <c r="C1665" s="300" t="s">
        <v>2562</v>
      </c>
      <c r="D1665" s="301" t="s">
        <v>2563</v>
      </c>
      <c r="E1665" s="301"/>
      <c r="F1665" s="299" t="s">
        <v>2564</v>
      </c>
      <c r="G1665" s="300" t="s">
        <v>2517</v>
      </c>
      <c r="H1665" s="299" t="s">
        <v>2565</v>
      </c>
      <c r="I1665" s="302">
        <v>1626.44</v>
      </c>
      <c r="J1665" s="303" t="s">
        <v>528</v>
      </c>
      <c r="K1665" s="326"/>
    </row>
    <row r="1666" spans="1:11" ht="12.5" x14ac:dyDescent="0.25">
      <c r="A1666" s="295" t="s">
        <v>5581</v>
      </c>
      <c r="B1666" s="304" t="s">
        <v>2562</v>
      </c>
      <c r="C1666" s="304" t="s">
        <v>2562</v>
      </c>
      <c r="D1666" s="307" t="s">
        <v>2563</v>
      </c>
      <c r="E1666" s="307"/>
      <c r="F1666" s="295" t="s">
        <v>2564</v>
      </c>
      <c r="G1666" s="295" t="s">
        <v>2517</v>
      </c>
      <c r="H1666" s="295" t="s">
        <v>2565</v>
      </c>
      <c r="I1666" s="297">
        <v>520.44000000000005</v>
      </c>
      <c r="J1666" s="298">
        <v>10</v>
      </c>
      <c r="K1666" s="326"/>
    </row>
    <row r="1667" spans="1:11" ht="12.5" x14ac:dyDescent="0.25">
      <c r="A1667" s="295" t="s">
        <v>5577</v>
      </c>
      <c r="B1667" s="304" t="s">
        <v>2562</v>
      </c>
      <c r="C1667" s="304" t="s">
        <v>2562</v>
      </c>
      <c r="D1667" s="307" t="s">
        <v>2563</v>
      </c>
      <c r="E1667" s="307"/>
      <c r="F1667" s="295" t="s">
        <v>2564</v>
      </c>
      <c r="G1667" s="295" t="s">
        <v>2517</v>
      </c>
      <c r="H1667" s="295" t="s">
        <v>2565</v>
      </c>
      <c r="I1667" s="297">
        <v>680.97</v>
      </c>
      <c r="J1667" s="298">
        <v>10</v>
      </c>
      <c r="K1667" s="326"/>
    </row>
    <row r="1668" spans="1:11" ht="12.5" x14ac:dyDescent="0.25">
      <c r="A1668" s="295" t="s">
        <v>2514</v>
      </c>
      <c r="B1668" s="300" t="s">
        <v>2906</v>
      </c>
      <c r="C1668" s="300" t="s">
        <v>2906</v>
      </c>
      <c r="D1668" s="301" t="s">
        <v>2907</v>
      </c>
      <c r="E1668" s="301"/>
      <c r="F1668" s="299" t="s">
        <v>3263</v>
      </c>
      <c r="G1668" s="300" t="s">
        <v>2673</v>
      </c>
      <c r="H1668" s="299" t="s">
        <v>2674</v>
      </c>
      <c r="I1668" s="302">
        <v>445.2</v>
      </c>
      <c r="J1668" s="303" t="s">
        <v>2605</v>
      </c>
      <c r="K1668" s="326"/>
    </row>
    <row r="1669" spans="1:11" ht="12.5" x14ac:dyDescent="0.25">
      <c r="A1669" s="295" t="s">
        <v>2514</v>
      </c>
      <c r="B1669" s="300" t="s">
        <v>3826</v>
      </c>
      <c r="C1669" s="300" t="s">
        <v>3826</v>
      </c>
      <c r="D1669" s="301" t="s">
        <v>3827</v>
      </c>
      <c r="E1669" s="301"/>
      <c r="F1669" s="299" t="s">
        <v>4187</v>
      </c>
      <c r="G1669" s="300" t="s">
        <v>2517</v>
      </c>
      <c r="H1669" s="299" t="s">
        <v>3666</v>
      </c>
      <c r="I1669" s="302">
        <v>185.34</v>
      </c>
      <c r="J1669" s="303" t="s">
        <v>528</v>
      </c>
      <c r="K1669" s="326"/>
    </row>
    <row r="1670" spans="1:11" ht="12.5" x14ac:dyDescent="0.25">
      <c r="A1670" s="295" t="s">
        <v>2514</v>
      </c>
      <c r="B1670" s="300" t="s">
        <v>4680</v>
      </c>
      <c r="C1670" s="300" t="s">
        <v>4680</v>
      </c>
      <c r="D1670" s="301" t="s">
        <v>2955</v>
      </c>
      <c r="E1670" s="301"/>
      <c r="F1670" s="299" t="s">
        <v>4681</v>
      </c>
      <c r="G1670" s="300" t="s">
        <v>4682</v>
      </c>
      <c r="H1670" s="299" t="s">
        <v>4683</v>
      </c>
      <c r="I1670" s="302">
        <v>51.12</v>
      </c>
      <c r="J1670" s="303" t="s">
        <v>2897</v>
      </c>
      <c r="K1670" s="326"/>
    </row>
    <row r="1671" spans="1:11" ht="12.5" x14ac:dyDescent="0.25">
      <c r="A1671" s="295" t="s">
        <v>2514</v>
      </c>
      <c r="B1671" s="300" t="s">
        <v>3877</v>
      </c>
      <c r="C1671" s="300" t="s">
        <v>3877</v>
      </c>
      <c r="D1671" s="301" t="s">
        <v>3878</v>
      </c>
      <c r="E1671" s="301"/>
      <c r="F1671" s="299" t="s">
        <v>3879</v>
      </c>
      <c r="G1671" s="300" t="s">
        <v>2517</v>
      </c>
      <c r="H1671" s="299" t="s">
        <v>3880</v>
      </c>
      <c r="I1671" s="302">
        <v>373.26</v>
      </c>
      <c r="J1671" s="303" t="s">
        <v>528</v>
      </c>
      <c r="K1671" s="326"/>
    </row>
    <row r="1672" spans="1:11" ht="12.5" x14ac:dyDescent="0.25">
      <c r="A1672" s="295" t="s">
        <v>2514</v>
      </c>
      <c r="B1672" s="300" t="s">
        <v>3956</v>
      </c>
      <c r="C1672" s="300" t="s">
        <v>3956</v>
      </c>
      <c r="D1672" s="301" t="s">
        <v>3957</v>
      </c>
      <c r="E1672" s="301"/>
      <c r="F1672" s="299" t="s">
        <v>3586</v>
      </c>
      <c r="G1672" s="300" t="s">
        <v>2517</v>
      </c>
      <c r="H1672" s="299" t="s">
        <v>3690</v>
      </c>
      <c r="I1672" s="302">
        <v>40.700000000000003</v>
      </c>
      <c r="J1672" s="303" t="s">
        <v>528</v>
      </c>
      <c r="K1672" s="326"/>
    </row>
    <row r="1673" spans="1:11" ht="12.5" x14ac:dyDescent="0.25">
      <c r="A1673" s="295" t="s">
        <v>2514</v>
      </c>
      <c r="B1673" s="300" t="s">
        <v>4097</v>
      </c>
      <c r="C1673" s="300" t="s">
        <v>4097</v>
      </c>
      <c r="D1673" s="301" t="s">
        <v>4092</v>
      </c>
      <c r="E1673" s="301"/>
      <c r="F1673" s="299" t="s">
        <v>2564</v>
      </c>
      <c r="G1673" s="300" t="s">
        <v>2517</v>
      </c>
      <c r="H1673" s="299" t="s">
        <v>2565</v>
      </c>
      <c r="I1673" s="302">
        <v>411.46</v>
      </c>
      <c r="J1673" s="303" t="s">
        <v>528</v>
      </c>
      <c r="K1673" s="326"/>
    </row>
    <row r="1674" spans="1:11" ht="12.5" x14ac:dyDescent="0.25">
      <c r="A1674" s="295" t="s">
        <v>5581</v>
      </c>
      <c r="B1674" s="304" t="s">
        <v>4097</v>
      </c>
      <c r="C1674" s="304" t="s">
        <v>4097</v>
      </c>
      <c r="D1674" s="307" t="s">
        <v>4092</v>
      </c>
      <c r="E1674" s="307"/>
      <c r="F1674" s="295" t="s">
        <v>2564</v>
      </c>
      <c r="G1674" s="295" t="s">
        <v>2517</v>
      </c>
      <c r="H1674" s="295" t="s">
        <v>2565</v>
      </c>
      <c r="I1674" s="297">
        <v>129.19999999999999</v>
      </c>
      <c r="J1674" s="298">
        <v>10</v>
      </c>
      <c r="K1674" s="326"/>
    </row>
    <row r="1675" spans="1:11" ht="12.5" x14ac:dyDescent="0.25">
      <c r="A1675" s="295" t="s">
        <v>5577</v>
      </c>
      <c r="B1675" s="304" t="s">
        <v>4097</v>
      </c>
      <c r="C1675" s="304" t="s">
        <v>4097</v>
      </c>
      <c r="D1675" s="307" t="s">
        <v>4092</v>
      </c>
      <c r="E1675" s="307"/>
      <c r="F1675" s="295" t="s">
        <v>2564</v>
      </c>
      <c r="G1675" s="295" t="s">
        <v>2517</v>
      </c>
      <c r="H1675" s="295" t="s">
        <v>2565</v>
      </c>
      <c r="I1675" s="297">
        <v>129.19999999999999</v>
      </c>
      <c r="J1675" s="298">
        <v>10</v>
      </c>
      <c r="K1675" s="326"/>
    </row>
    <row r="1676" spans="1:11" ht="12.5" x14ac:dyDescent="0.25">
      <c r="A1676" s="295" t="s">
        <v>2514</v>
      </c>
      <c r="B1676" s="300" t="s">
        <v>4098</v>
      </c>
      <c r="C1676" s="300" t="s">
        <v>4098</v>
      </c>
      <c r="D1676" s="301" t="s">
        <v>4092</v>
      </c>
      <c r="E1676" s="301"/>
      <c r="F1676" s="299" t="s">
        <v>4099</v>
      </c>
      <c r="G1676" s="300" t="s">
        <v>3535</v>
      </c>
      <c r="H1676" s="299" t="s">
        <v>3536</v>
      </c>
      <c r="I1676" s="302">
        <v>47.72</v>
      </c>
      <c r="J1676" s="303" t="s">
        <v>528</v>
      </c>
      <c r="K1676" s="326"/>
    </row>
    <row r="1677" spans="1:11" ht="12.5" x14ac:dyDescent="0.25">
      <c r="A1677" s="295" t="s">
        <v>2514</v>
      </c>
      <c r="B1677" s="300" t="s">
        <v>4200</v>
      </c>
      <c r="C1677" s="300" t="s">
        <v>4200</v>
      </c>
      <c r="D1677" s="301" t="s">
        <v>3184</v>
      </c>
      <c r="E1677" s="301"/>
      <c r="F1677" s="299" t="s">
        <v>2879</v>
      </c>
      <c r="G1677" s="300" t="s">
        <v>2673</v>
      </c>
      <c r="H1677" s="299" t="s">
        <v>2674</v>
      </c>
      <c r="I1677" s="302">
        <v>355.1</v>
      </c>
      <c r="J1677" s="303" t="s">
        <v>528</v>
      </c>
      <c r="K1677" s="326"/>
    </row>
    <row r="1678" spans="1:11" ht="12.5" x14ac:dyDescent="0.25">
      <c r="A1678" s="295" t="s">
        <v>2514</v>
      </c>
      <c r="B1678" s="300" t="s">
        <v>4201</v>
      </c>
      <c r="C1678" s="300" t="s">
        <v>4201</v>
      </c>
      <c r="D1678" s="301" t="s">
        <v>3184</v>
      </c>
      <c r="E1678" s="301"/>
      <c r="F1678" s="299" t="s">
        <v>4202</v>
      </c>
      <c r="G1678" s="300" t="s">
        <v>4203</v>
      </c>
      <c r="H1678" s="299" t="s">
        <v>4204</v>
      </c>
      <c r="I1678" s="302">
        <v>20.3</v>
      </c>
      <c r="J1678" s="303" t="s">
        <v>528</v>
      </c>
      <c r="K1678" s="326"/>
    </row>
    <row r="1679" spans="1:11" ht="12.5" x14ac:dyDescent="0.25">
      <c r="A1679" s="295" t="s">
        <v>2514</v>
      </c>
      <c r="B1679" s="300" t="s">
        <v>4205</v>
      </c>
      <c r="C1679" s="300" t="s">
        <v>4205</v>
      </c>
      <c r="D1679" s="301" t="s">
        <v>3184</v>
      </c>
      <c r="E1679" s="301"/>
      <c r="F1679" s="299" t="s">
        <v>4206</v>
      </c>
      <c r="G1679" s="300" t="s">
        <v>2517</v>
      </c>
      <c r="H1679" s="299" t="s">
        <v>2565</v>
      </c>
      <c r="I1679" s="302">
        <v>91.78</v>
      </c>
      <c r="J1679" s="303" t="s">
        <v>528</v>
      </c>
      <c r="K1679" s="326"/>
    </row>
    <row r="1680" spans="1:11" ht="12.5" x14ac:dyDescent="0.25">
      <c r="A1680" s="295" t="s">
        <v>2514</v>
      </c>
      <c r="B1680" s="300" t="s">
        <v>4207</v>
      </c>
      <c r="C1680" s="300" t="s">
        <v>4207</v>
      </c>
      <c r="D1680" s="301" t="s">
        <v>3184</v>
      </c>
      <c r="E1680" s="301"/>
      <c r="F1680" s="299" t="s">
        <v>4208</v>
      </c>
      <c r="G1680" s="300" t="s">
        <v>4209</v>
      </c>
      <c r="H1680" s="299" t="s">
        <v>4210</v>
      </c>
      <c r="I1680" s="302">
        <v>49.9</v>
      </c>
      <c r="J1680" s="303" t="s">
        <v>528</v>
      </c>
      <c r="K1680" s="326"/>
    </row>
    <row r="1681" spans="1:11" ht="12.5" x14ac:dyDescent="0.25">
      <c r="A1681" s="295" t="s">
        <v>2514</v>
      </c>
      <c r="B1681" s="300" t="s">
        <v>4777</v>
      </c>
      <c r="C1681" s="300" t="s">
        <v>4777</v>
      </c>
      <c r="D1681" s="301" t="s">
        <v>4778</v>
      </c>
      <c r="E1681" s="301"/>
      <c r="F1681" s="299" t="s">
        <v>4772</v>
      </c>
      <c r="G1681" s="300" t="s">
        <v>2517</v>
      </c>
      <c r="H1681" s="299" t="s">
        <v>4766</v>
      </c>
      <c r="I1681" s="302">
        <v>16.170000000000002</v>
      </c>
      <c r="J1681" s="303" t="s">
        <v>2897</v>
      </c>
      <c r="K1681" s="326"/>
    </row>
    <row r="1682" spans="1:11" ht="12.5" x14ac:dyDescent="0.25">
      <c r="A1682" s="295" t="s">
        <v>2514</v>
      </c>
      <c r="B1682" s="300" t="s">
        <v>3460</v>
      </c>
      <c r="C1682" s="300" t="s">
        <v>3460</v>
      </c>
      <c r="D1682" s="301" t="s">
        <v>3449</v>
      </c>
      <c r="E1682" s="301"/>
      <c r="F1682" s="299" t="s">
        <v>3461</v>
      </c>
      <c r="G1682" s="300" t="s">
        <v>2673</v>
      </c>
      <c r="H1682" s="299" t="s">
        <v>2674</v>
      </c>
      <c r="I1682" s="302">
        <v>860.86</v>
      </c>
      <c r="J1682" s="303" t="s">
        <v>528</v>
      </c>
      <c r="K1682" s="326"/>
    </row>
    <row r="1683" spans="1:11" ht="12.5" x14ac:dyDescent="0.25">
      <c r="A1683" s="295" t="s">
        <v>2514</v>
      </c>
      <c r="B1683" s="300" t="s">
        <v>3462</v>
      </c>
      <c r="C1683" s="300" t="s">
        <v>3462</v>
      </c>
      <c r="D1683" s="301" t="s">
        <v>3449</v>
      </c>
      <c r="E1683" s="301"/>
      <c r="F1683" s="299" t="s">
        <v>2879</v>
      </c>
      <c r="G1683" s="300" t="s">
        <v>2673</v>
      </c>
      <c r="H1683" s="299" t="s">
        <v>2674</v>
      </c>
      <c r="I1683" s="302">
        <v>37.1</v>
      </c>
      <c r="J1683" s="303" t="s">
        <v>528</v>
      </c>
      <c r="K1683" s="326"/>
    </row>
    <row r="1684" spans="1:11" ht="12.5" x14ac:dyDescent="0.25">
      <c r="A1684" s="295" t="s">
        <v>2514</v>
      </c>
      <c r="B1684" s="300" t="s">
        <v>4921</v>
      </c>
      <c r="C1684" s="300" t="s">
        <v>4921</v>
      </c>
      <c r="D1684" s="301" t="s">
        <v>3423</v>
      </c>
      <c r="E1684" s="301"/>
      <c r="F1684" s="299" t="s">
        <v>4922</v>
      </c>
      <c r="G1684" s="300" t="s">
        <v>3486</v>
      </c>
      <c r="H1684" s="299" t="s">
        <v>3487</v>
      </c>
      <c r="I1684" s="302">
        <v>751.96</v>
      </c>
      <c r="J1684" s="303" t="s">
        <v>528</v>
      </c>
      <c r="K1684" s="326"/>
    </row>
    <row r="1685" spans="1:11" ht="12.5" x14ac:dyDescent="0.25">
      <c r="A1685" s="295" t="s">
        <v>5582</v>
      </c>
      <c r="B1685" s="304" t="s">
        <v>4921</v>
      </c>
      <c r="C1685" s="304" t="s">
        <v>4921</v>
      </c>
      <c r="D1685" s="307" t="s">
        <v>3423</v>
      </c>
      <c r="E1685" s="307"/>
      <c r="F1685" s="295" t="s">
        <v>4922</v>
      </c>
      <c r="G1685" s="295" t="s">
        <v>3486</v>
      </c>
      <c r="H1685" s="295" t="s">
        <v>3487</v>
      </c>
      <c r="I1685" s="297">
        <v>751.96</v>
      </c>
      <c r="J1685" s="298">
        <v>10</v>
      </c>
      <c r="K1685" s="326"/>
    </row>
    <row r="1686" spans="1:11" ht="20" x14ac:dyDescent="0.25">
      <c r="A1686" s="295" t="s">
        <v>2514</v>
      </c>
      <c r="B1686" s="300" t="s">
        <v>3287</v>
      </c>
      <c r="C1686" s="300" t="s">
        <v>3287</v>
      </c>
      <c r="D1686" s="301" t="s">
        <v>3288</v>
      </c>
      <c r="E1686" s="301"/>
      <c r="F1686" s="299" t="s">
        <v>3289</v>
      </c>
      <c r="G1686" s="300" t="s">
        <v>2517</v>
      </c>
      <c r="H1686" s="299" t="s">
        <v>2995</v>
      </c>
      <c r="I1686" s="302">
        <v>141.33000000000001</v>
      </c>
      <c r="J1686" s="303" t="s">
        <v>2605</v>
      </c>
      <c r="K1686" s="326"/>
    </row>
    <row r="1687" spans="1:11" ht="12.5" x14ac:dyDescent="0.25">
      <c r="A1687" s="295" t="s">
        <v>2514</v>
      </c>
      <c r="B1687" s="300" t="s">
        <v>4545</v>
      </c>
      <c r="C1687" s="300" t="s">
        <v>4545</v>
      </c>
      <c r="D1687" s="301" t="s">
        <v>4546</v>
      </c>
      <c r="E1687" s="301"/>
      <c r="F1687" s="299" t="s">
        <v>3586</v>
      </c>
      <c r="G1687" s="300" t="s">
        <v>2517</v>
      </c>
      <c r="H1687" s="299" t="s">
        <v>3690</v>
      </c>
      <c r="I1687" s="302">
        <v>49.9</v>
      </c>
      <c r="J1687" s="303" t="s">
        <v>528</v>
      </c>
      <c r="K1687" s="326"/>
    </row>
    <row r="1688" spans="1:11" ht="12.5" x14ac:dyDescent="0.25">
      <c r="A1688" s="295" t="s">
        <v>2514</v>
      </c>
      <c r="B1688" s="300" t="s">
        <v>4762</v>
      </c>
      <c r="C1688" s="300" t="s">
        <v>4762</v>
      </c>
      <c r="D1688" s="301" t="s">
        <v>4763</v>
      </c>
      <c r="E1688" s="301"/>
      <c r="F1688" s="299" t="s">
        <v>4764</v>
      </c>
      <c r="G1688" s="300" t="s">
        <v>2517</v>
      </c>
      <c r="H1688" s="299" t="s">
        <v>3056</v>
      </c>
      <c r="I1688" s="302">
        <v>85.38</v>
      </c>
      <c r="J1688" s="303" t="s">
        <v>2897</v>
      </c>
      <c r="K1688" s="326"/>
    </row>
    <row r="1689" spans="1:11" ht="12.5" x14ac:dyDescent="0.25">
      <c r="A1689" s="295" t="s">
        <v>2514</v>
      </c>
      <c r="B1689" s="300" t="s">
        <v>4818</v>
      </c>
      <c r="C1689" s="300" t="s">
        <v>4818</v>
      </c>
      <c r="D1689" s="301" t="s">
        <v>3266</v>
      </c>
      <c r="E1689" s="301"/>
      <c r="F1689" s="299" t="s">
        <v>526</v>
      </c>
      <c r="G1689" s="300" t="s">
        <v>4619</v>
      </c>
      <c r="H1689" s="299" t="s">
        <v>527</v>
      </c>
      <c r="I1689" s="302">
        <v>72.8</v>
      </c>
      <c r="J1689" s="303" t="s">
        <v>2897</v>
      </c>
      <c r="K1689" s="326"/>
    </row>
    <row r="1690" spans="1:11" ht="12.5" x14ac:dyDescent="0.25">
      <c r="A1690" s="295" t="s">
        <v>2514</v>
      </c>
      <c r="B1690" s="300" t="s">
        <v>4616</v>
      </c>
      <c r="C1690" s="300" t="s">
        <v>4616</v>
      </c>
      <c r="D1690" s="301" t="s">
        <v>2643</v>
      </c>
      <c r="E1690" s="301"/>
      <c r="F1690" s="299" t="s">
        <v>4617</v>
      </c>
      <c r="G1690" s="300" t="s">
        <v>2517</v>
      </c>
      <c r="H1690" s="299" t="s">
        <v>4615</v>
      </c>
      <c r="I1690" s="302">
        <v>49.2</v>
      </c>
      <c r="J1690" s="303" t="s">
        <v>2897</v>
      </c>
      <c r="K1690" s="326"/>
    </row>
    <row r="1691" spans="1:11" ht="12.5" x14ac:dyDescent="0.25">
      <c r="A1691" s="295" t="s">
        <v>2514</v>
      </c>
      <c r="B1691" s="304" t="s">
        <v>4923</v>
      </c>
      <c r="C1691" s="304" t="s">
        <v>4923</v>
      </c>
      <c r="D1691" s="307" t="s">
        <v>2643</v>
      </c>
      <c r="E1691" s="307"/>
      <c r="F1691" s="295" t="s">
        <v>4924</v>
      </c>
      <c r="G1691" s="295" t="s">
        <v>3610</v>
      </c>
      <c r="H1691" s="295" t="s">
        <v>3611</v>
      </c>
      <c r="I1691" s="297">
        <v>100</v>
      </c>
      <c r="J1691" s="298">
        <v>3</v>
      </c>
      <c r="K1691" s="326"/>
    </row>
    <row r="1692" spans="1:11" ht="12.5" x14ac:dyDescent="0.25">
      <c r="A1692" s="295" t="s">
        <v>2514</v>
      </c>
      <c r="B1692" s="300" t="s">
        <v>3691</v>
      </c>
      <c r="C1692" s="300" t="s">
        <v>3691</v>
      </c>
      <c r="D1692" s="301" t="s">
        <v>3692</v>
      </c>
      <c r="E1692" s="301"/>
      <c r="F1692" s="299" t="s">
        <v>3693</v>
      </c>
      <c r="G1692" s="300" t="s">
        <v>2517</v>
      </c>
      <c r="H1692" s="299" t="s">
        <v>3578</v>
      </c>
      <c r="I1692" s="302">
        <v>44.8</v>
      </c>
      <c r="J1692" s="303" t="s">
        <v>528</v>
      </c>
      <c r="K1692" s="326"/>
    </row>
    <row r="1693" spans="1:11" ht="12.5" x14ac:dyDescent="0.25">
      <c r="A1693" s="295" t="s">
        <v>2514</v>
      </c>
      <c r="B1693" s="300" t="s">
        <v>3803</v>
      </c>
      <c r="C1693" s="300" t="s">
        <v>3803</v>
      </c>
      <c r="D1693" s="301" t="s">
        <v>3804</v>
      </c>
      <c r="E1693" s="301"/>
      <c r="F1693" s="299" t="s">
        <v>3805</v>
      </c>
      <c r="G1693" s="300" t="s">
        <v>2673</v>
      </c>
      <c r="H1693" s="299" t="s">
        <v>2674</v>
      </c>
      <c r="I1693" s="302">
        <v>199.5</v>
      </c>
      <c r="J1693" s="303" t="s">
        <v>528</v>
      </c>
      <c r="K1693" s="326"/>
    </row>
    <row r="1694" spans="1:11" ht="12.5" x14ac:dyDescent="0.25">
      <c r="A1694" s="295" t="s">
        <v>2514</v>
      </c>
      <c r="B1694" s="300" t="s">
        <v>2893</v>
      </c>
      <c r="C1694" s="300" t="s">
        <v>2893</v>
      </c>
      <c r="D1694" s="301" t="s">
        <v>2885</v>
      </c>
      <c r="E1694" s="301"/>
      <c r="F1694" s="299" t="s">
        <v>2894</v>
      </c>
      <c r="G1694" s="300" t="s">
        <v>2673</v>
      </c>
      <c r="H1694" s="299" t="s">
        <v>2674</v>
      </c>
      <c r="I1694" s="302">
        <v>466.4</v>
      </c>
      <c r="J1694" s="303" t="s">
        <v>2605</v>
      </c>
      <c r="K1694" s="326"/>
    </row>
    <row r="1695" spans="1:11" s="319" customFormat="1" ht="12.5" x14ac:dyDescent="0.25">
      <c r="A1695" s="295" t="s">
        <v>2514</v>
      </c>
      <c r="B1695" s="300" t="s">
        <v>3966</v>
      </c>
      <c r="C1695" s="300" t="s">
        <v>3966</v>
      </c>
      <c r="D1695" s="301" t="s">
        <v>3061</v>
      </c>
      <c r="E1695" s="301"/>
      <c r="F1695" s="299" t="s">
        <v>3967</v>
      </c>
      <c r="G1695" s="300" t="s">
        <v>2517</v>
      </c>
      <c r="H1695" s="299" t="s">
        <v>2565</v>
      </c>
      <c r="I1695" s="302">
        <v>63.8</v>
      </c>
      <c r="J1695" s="303" t="s">
        <v>528</v>
      </c>
      <c r="K1695" s="326"/>
    </row>
    <row r="1696" spans="1:11" s="321" customFormat="1" ht="12.5" x14ac:dyDescent="0.25">
      <c r="A1696" s="295" t="s">
        <v>2514</v>
      </c>
      <c r="B1696" s="300" t="s">
        <v>3968</v>
      </c>
      <c r="C1696" s="300" t="s">
        <v>3968</v>
      </c>
      <c r="D1696" s="301" t="s">
        <v>3061</v>
      </c>
      <c r="E1696" s="301"/>
      <c r="F1696" s="299" t="s">
        <v>3969</v>
      </c>
      <c r="G1696" s="300" t="s">
        <v>2517</v>
      </c>
      <c r="H1696" s="299" t="s">
        <v>1928</v>
      </c>
      <c r="I1696" s="302">
        <v>273.86</v>
      </c>
      <c r="J1696" s="303" t="s">
        <v>528</v>
      </c>
      <c r="K1696" s="326"/>
    </row>
    <row r="1697" spans="1:11" s="321" customFormat="1" ht="12.5" x14ac:dyDescent="0.25">
      <c r="A1697" s="295" t="s">
        <v>5581</v>
      </c>
      <c r="B1697" s="304" t="s">
        <v>4937</v>
      </c>
      <c r="C1697" s="304" t="s">
        <v>4937</v>
      </c>
      <c r="D1697" s="307" t="s">
        <v>3131</v>
      </c>
      <c r="E1697" s="307"/>
      <c r="F1697" s="295" t="s">
        <v>4554</v>
      </c>
      <c r="G1697" s="295" t="s">
        <v>3610</v>
      </c>
      <c r="H1697" s="295" t="s">
        <v>3611</v>
      </c>
      <c r="I1697" s="297">
        <v>919.52</v>
      </c>
      <c r="J1697" s="298">
        <v>10</v>
      </c>
      <c r="K1697" s="326"/>
    </row>
    <row r="1698" spans="1:11" s="321" customFormat="1" ht="12.5" x14ac:dyDescent="0.25">
      <c r="A1698" s="295" t="s">
        <v>5581</v>
      </c>
      <c r="B1698" s="304" t="s">
        <v>4938</v>
      </c>
      <c r="C1698" s="304" t="s">
        <v>4938</v>
      </c>
      <c r="D1698" s="307" t="s">
        <v>3131</v>
      </c>
      <c r="E1698" s="307"/>
      <c r="F1698" s="295" t="s">
        <v>4924</v>
      </c>
      <c r="G1698" s="295" t="s">
        <v>3610</v>
      </c>
      <c r="H1698" s="295" t="s">
        <v>3611</v>
      </c>
      <c r="I1698" s="297">
        <v>46.7</v>
      </c>
      <c r="J1698" s="298">
        <v>10</v>
      </c>
      <c r="K1698" s="326"/>
    </row>
    <row r="1699" spans="1:11" s="321" customFormat="1" ht="12.5" x14ac:dyDescent="0.25">
      <c r="A1699" s="295" t="s">
        <v>2514</v>
      </c>
      <c r="B1699" s="300" t="s">
        <v>4532</v>
      </c>
      <c r="C1699" s="300" t="s">
        <v>4532</v>
      </c>
      <c r="D1699" s="301" t="s">
        <v>3371</v>
      </c>
      <c r="E1699" s="301"/>
      <c r="F1699" s="299" t="s">
        <v>4533</v>
      </c>
      <c r="G1699" s="300" t="s">
        <v>2517</v>
      </c>
      <c r="H1699" s="299" t="s">
        <v>2565</v>
      </c>
      <c r="I1699" s="302">
        <v>578.4</v>
      </c>
      <c r="J1699" s="303" t="s">
        <v>528</v>
      </c>
      <c r="K1699" s="326"/>
    </row>
    <row r="1700" spans="1:11" s="321" customFormat="1" ht="20" x14ac:dyDescent="0.25">
      <c r="A1700" s="295" t="s">
        <v>5578</v>
      </c>
      <c r="B1700" s="304" t="s">
        <v>4532</v>
      </c>
      <c r="C1700" s="304" t="s">
        <v>4532</v>
      </c>
      <c r="D1700" s="307" t="s">
        <v>3371</v>
      </c>
      <c r="E1700" s="307"/>
      <c r="F1700" s="295" t="s">
        <v>5748</v>
      </c>
      <c r="G1700" s="295" t="s">
        <v>2517</v>
      </c>
      <c r="H1700" s="295" t="s">
        <v>2565</v>
      </c>
      <c r="I1700" s="297">
        <v>259.2</v>
      </c>
      <c r="J1700" s="298">
        <v>10</v>
      </c>
      <c r="K1700" s="326"/>
    </row>
    <row r="1701" spans="1:11" s="321" customFormat="1" ht="12.5" x14ac:dyDescent="0.25">
      <c r="A1701" s="295" t="s">
        <v>2514</v>
      </c>
      <c r="B1701" s="300" t="s">
        <v>3130</v>
      </c>
      <c r="C1701" s="300" t="s">
        <v>3130</v>
      </c>
      <c r="D1701" s="301" t="s">
        <v>3131</v>
      </c>
      <c r="E1701" s="301"/>
      <c r="F1701" s="299" t="s">
        <v>3132</v>
      </c>
      <c r="G1701" s="300" t="s">
        <v>2673</v>
      </c>
      <c r="H1701" s="299" t="s">
        <v>2674</v>
      </c>
      <c r="I1701" s="302">
        <v>418.52</v>
      </c>
      <c r="J1701" s="303" t="s">
        <v>2605</v>
      </c>
      <c r="K1701" s="326"/>
    </row>
    <row r="1702" spans="1:11" s="321" customFormat="1" ht="12.5" x14ac:dyDescent="0.25">
      <c r="A1702" s="295" t="s">
        <v>2514</v>
      </c>
      <c r="B1702" s="300" t="s">
        <v>3130</v>
      </c>
      <c r="C1702" s="300" t="s">
        <v>3130</v>
      </c>
      <c r="D1702" s="301" t="s">
        <v>3131</v>
      </c>
      <c r="E1702" s="301"/>
      <c r="F1702" s="299" t="s">
        <v>3132</v>
      </c>
      <c r="G1702" s="300" t="s">
        <v>2673</v>
      </c>
      <c r="H1702" s="299" t="s">
        <v>2674</v>
      </c>
      <c r="I1702" s="302">
        <v>97.65</v>
      </c>
      <c r="J1702" s="303" t="s">
        <v>528</v>
      </c>
      <c r="K1702" s="326"/>
    </row>
    <row r="1703" spans="1:11" s="321" customFormat="1" ht="12.5" x14ac:dyDescent="0.25">
      <c r="A1703" s="295" t="s">
        <v>2514</v>
      </c>
      <c r="B1703" s="300" t="s">
        <v>4429</v>
      </c>
      <c r="C1703" s="300" t="s">
        <v>4429</v>
      </c>
      <c r="D1703" s="301" t="s">
        <v>4430</v>
      </c>
      <c r="E1703" s="301"/>
      <c r="F1703" s="299" t="s">
        <v>4431</v>
      </c>
      <c r="G1703" s="300" t="s">
        <v>3535</v>
      </c>
      <c r="H1703" s="299" t="s">
        <v>3536</v>
      </c>
      <c r="I1703" s="302">
        <v>2413.11</v>
      </c>
      <c r="J1703" s="303" t="s">
        <v>528</v>
      </c>
      <c r="K1703" s="326"/>
    </row>
    <row r="1704" spans="1:11" s="321" customFormat="1" ht="12.5" x14ac:dyDescent="0.25">
      <c r="A1704" s="295" t="s">
        <v>2514</v>
      </c>
      <c r="B1704" s="300" t="s">
        <v>4767</v>
      </c>
      <c r="C1704" s="300" t="s">
        <v>4767</v>
      </c>
      <c r="D1704" s="301" t="s">
        <v>4768</v>
      </c>
      <c r="E1704" s="301"/>
      <c r="F1704" s="299" t="s">
        <v>4769</v>
      </c>
      <c r="G1704" s="300" t="s">
        <v>2517</v>
      </c>
      <c r="H1704" s="299" t="s">
        <v>4766</v>
      </c>
      <c r="I1704" s="302">
        <v>17.78</v>
      </c>
      <c r="J1704" s="303" t="s">
        <v>2897</v>
      </c>
      <c r="K1704" s="326"/>
    </row>
    <row r="1705" spans="1:11" s="321" customFormat="1" ht="12.5" x14ac:dyDescent="0.25">
      <c r="A1705" s="295" t="s">
        <v>2514</v>
      </c>
      <c r="B1705" s="300" t="s">
        <v>3667</v>
      </c>
      <c r="C1705" s="300" t="s">
        <v>3667</v>
      </c>
      <c r="D1705" s="301" t="s">
        <v>2785</v>
      </c>
      <c r="E1705" s="301"/>
      <c r="F1705" s="299" t="s">
        <v>3668</v>
      </c>
      <c r="G1705" s="300" t="s">
        <v>2517</v>
      </c>
      <c r="H1705" s="299" t="s">
        <v>2565</v>
      </c>
      <c r="I1705" s="302">
        <v>946.18</v>
      </c>
      <c r="J1705" s="303" t="s">
        <v>528</v>
      </c>
      <c r="K1705" s="326"/>
    </row>
    <row r="1706" spans="1:11" s="321" customFormat="1" ht="12.5" x14ac:dyDescent="0.25">
      <c r="A1706" s="295" t="s">
        <v>2514</v>
      </c>
      <c r="B1706" s="300" t="s">
        <v>4557</v>
      </c>
      <c r="C1706" s="300" t="s">
        <v>4557</v>
      </c>
      <c r="D1706" s="301" t="s">
        <v>4548</v>
      </c>
      <c r="E1706" s="301"/>
      <c r="F1706" s="299" t="s">
        <v>4558</v>
      </c>
      <c r="G1706" s="300" t="s">
        <v>3535</v>
      </c>
      <c r="H1706" s="299" t="s">
        <v>3536</v>
      </c>
      <c r="I1706" s="302">
        <v>71.52</v>
      </c>
      <c r="J1706" s="303" t="s">
        <v>528</v>
      </c>
      <c r="K1706" s="326"/>
    </row>
    <row r="1707" spans="1:11" s="321" customFormat="1" ht="12.5" x14ac:dyDescent="0.25">
      <c r="A1707" s="295" t="s">
        <v>2514</v>
      </c>
      <c r="B1707" s="300" t="s">
        <v>3669</v>
      </c>
      <c r="C1707" s="300" t="s">
        <v>3669</v>
      </c>
      <c r="D1707" s="301" t="s">
        <v>2785</v>
      </c>
      <c r="E1707" s="301"/>
      <c r="F1707" s="299" t="s">
        <v>3670</v>
      </c>
      <c r="G1707" s="300" t="s">
        <v>3486</v>
      </c>
      <c r="H1707" s="299" t="s">
        <v>3487</v>
      </c>
      <c r="I1707" s="302">
        <v>655.20000000000005</v>
      </c>
      <c r="J1707" s="303" t="s">
        <v>528</v>
      </c>
      <c r="K1707" s="326"/>
    </row>
    <row r="1708" spans="1:11" s="321" customFormat="1" ht="12.5" x14ac:dyDescent="0.25">
      <c r="A1708" s="295" t="s">
        <v>2514</v>
      </c>
      <c r="B1708" s="300" t="s">
        <v>4820</v>
      </c>
      <c r="C1708" s="300" t="s">
        <v>4820</v>
      </c>
      <c r="D1708" s="301" t="s">
        <v>4371</v>
      </c>
      <c r="E1708" s="301"/>
      <c r="F1708" s="299" t="s">
        <v>526</v>
      </c>
      <c r="G1708" s="300" t="s">
        <v>4619</v>
      </c>
      <c r="H1708" s="299" t="s">
        <v>527</v>
      </c>
      <c r="I1708" s="302">
        <v>285.10000000000002</v>
      </c>
      <c r="J1708" s="303" t="s">
        <v>2897</v>
      </c>
      <c r="K1708" s="326"/>
    </row>
    <row r="1709" spans="1:11" s="321" customFormat="1" ht="12.5" x14ac:dyDescent="0.25">
      <c r="A1709" s="295" t="s">
        <v>2514</v>
      </c>
      <c r="B1709" s="300" t="s">
        <v>4794</v>
      </c>
      <c r="C1709" s="300" t="s">
        <v>4794</v>
      </c>
      <c r="D1709" s="301" t="s">
        <v>4795</v>
      </c>
      <c r="E1709" s="301"/>
      <c r="F1709" s="299" t="s">
        <v>4796</v>
      </c>
      <c r="G1709" s="300" t="s">
        <v>2517</v>
      </c>
      <c r="H1709" s="299" t="s">
        <v>4797</v>
      </c>
      <c r="I1709" s="302">
        <v>45</v>
      </c>
      <c r="J1709" s="303" t="s">
        <v>2897</v>
      </c>
      <c r="K1709" s="326"/>
    </row>
    <row r="1710" spans="1:11" s="321" customFormat="1" ht="12.5" x14ac:dyDescent="0.25">
      <c r="A1710" s="295" t="s">
        <v>2514</v>
      </c>
      <c r="B1710" s="300" t="s">
        <v>4798</v>
      </c>
      <c r="C1710" s="300" t="s">
        <v>4798</v>
      </c>
      <c r="D1710" s="301" t="s">
        <v>4795</v>
      </c>
      <c r="E1710" s="301"/>
      <c r="F1710" s="299" t="s">
        <v>4799</v>
      </c>
      <c r="G1710" s="300" t="s">
        <v>2517</v>
      </c>
      <c r="H1710" s="299" t="s">
        <v>4800</v>
      </c>
      <c r="I1710" s="302">
        <v>489</v>
      </c>
      <c r="J1710" s="303" t="s">
        <v>2897</v>
      </c>
      <c r="K1710" s="326"/>
    </row>
    <row r="1711" spans="1:11" s="321" customFormat="1" ht="12.5" x14ac:dyDescent="0.25">
      <c r="A1711" s="295" t="s">
        <v>2514</v>
      </c>
      <c r="B1711" s="300" t="s">
        <v>4559</v>
      </c>
      <c r="C1711" s="300" t="s">
        <v>4559</v>
      </c>
      <c r="D1711" s="301" t="s">
        <v>4548</v>
      </c>
      <c r="E1711" s="301"/>
      <c r="F1711" s="299" t="s">
        <v>4560</v>
      </c>
      <c r="G1711" s="300" t="s">
        <v>2673</v>
      </c>
      <c r="H1711" s="299" t="s">
        <v>2674</v>
      </c>
      <c r="I1711" s="302">
        <v>241.16</v>
      </c>
      <c r="J1711" s="303" t="s">
        <v>528</v>
      </c>
      <c r="K1711" s="326"/>
    </row>
    <row r="1712" spans="1:11" s="321" customFormat="1" ht="12.5" x14ac:dyDescent="0.25">
      <c r="A1712" s="295" t="s">
        <v>2514</v>
      </c>
      <c r="B1712" s="300" t="s">
        <v>3694</v>
      </c>
      <c r="C1712" s="300" t="s">
        <v>3694</v>
      </c>
      <c r="D1712" s="301" t="s">
        <v>3695</v>
      </c>
      <c r="E1712" s="301"/>
      <c r="F1712" s="299" t="s">
        <v>3696</v>
      </c>
      <c r="G1712" s="300" t="s">
        <v>2673</v>
      </c>
      <c r="H1712" s="299" t="s">
        <v>2674</v>
      </c>
      <c r="I1712" s="302">
        <v>472.38</v>
      </c>
      <c r="J1712" s="303" t="s">
        <v>528</v>
      </c>
      <c r="K1712" s="326"/>
    </row>
    <row r="1713" spans="1:11" s="321" customFormat="1" ht="97.75" customHeight="1" x14ac:dyDescent="0.25">
      <c r="A1713" s="295" t="s">
        <v>5751</v>
      </c>
      <c r="B1713" s="300" t="s">
        <v>3205</v>
      </c>
      <c r="C1713" s="300" t="s">
        <v>3205</v>
      </c>
      <c r="D1713" s="324" t="s">
        <v>5852</v>
      </c>
      <c r="E1713" s="301">
        <v>45736</v>
      </c>
      <c r="F1713" s="299" t="s">
        <v>3207</v>
      </c>
      <c r="G1713" s="300" t="s">
        <v>2517</v>
      </c>
      <c r="H1713" s="299" t="s">
        <v>3056</v>
      </c>
      <c r="I1713" s="302">
        <v>25383.48</v>
      </c>
      <c r="J1713" s="303">
        <v>10</v>
      </c>
      <c r="K1713" s="326"/>
    </row>
    <row r="1714" spans="1:11" s="321" customFormat="1" ht="12.5" x14ac:dyDescent="0.25">
      <c r="A1714" s="295" t="s">
        <v>2514</v>
      </c>
      <c r="B1714" s="300" t="s">
        <v>4256</v>
      </c>
      <c r="C1714" s="300" t="s">
        <v>4256</v>
      </c>
      <c r="D1714" s="301" t="s">
        <v>3206</v>
      </c>
      <c r="E1714" s="301"/>
      <c r="F1714" s="299" t="s">
        <v>3586</v>
      </c>
      <c r="G1714" s="300" t="s">
        <v>2517</v>
      </c>
      <c r="H1714" s="299" t="s">
        <v>3558</v>
      </c>
      <c r="I1714" s="302">
        <v>21.63</v>
      </c>
      <c r="J1714" s="303" t="s">
        <v>528</v>
      </c>
      <c r="K1714" s="326"/>
    </row>
    <row r="1715" spans="1:11" s="321" customFormat="1" ht="12.5" x14ac:dyDescent="0.25">
      <c r="A1715" s="295" t="s">
        <v>2514</v>
      </c>
      <c r="B1715" s="300" t="s">
        <v>4270</v>
      </c>
      <c r="C1715" s="300" t="s">
        <v>4270</v>
      </c>
      <c r="D1715" s="301" t="s">
        <v>4271</v>
      </c>
      <c r="E1715" s="301"/>
      <c r="F1715" s="299" t="s">
        <v>3586</v>
      </c>
      <c r="G1715" s="300" t="s">
        <v>2517</v>
      </c>
      <c r="H1715" s="299" t="s">
        <v>3666</v>
      </c>
      <c r="I1715" s="302">
        <v>116.6</v>
      </c>
      <c r="J1715" s="303" t="s">
        <v>528</v>
      </c>
      <c r="K1715" s="326"/>
    </row>
    <row r="1716" spans="1:11" s="321" customFormat="1" ht="12.5" x14ac:dyDescent="0.25">
      <c r="A1716" s="295" t="s">
        <v>2514</v>
      </c>
      <c r="B1716" s="300" t="s">
        <v>4770</v>
      </c>
      <c r="C1716" s="300" t="s">
        <v>4770</v>
      </c>
      <c r="D1716" s="301" t="s">
        <v>4271</v>
      </c>
      <c r="E1716" s="301"/>
      <c r="F1716" s="299" t="s">
        <v>526</v>
      </c>
      <c r="G1716" s="300" t="s">
        <v>4619</v>
      </c>
      <c r="H1716" s="299" t="s">
        <v>527</v>
      </c>
      <c r="I1716" s="302">
        <v>234.1</v>
      </c>
      <c r="J1716" s="303" t="s">
        <v>2897</v>
      </c>
      <c r="K1716" s="326"/>
    </row>
    <row r="1717" spans="1:11" s="321" customFormat="1" ht="12.5" x14ac:dyDescent="0.25">
      <c r="A1717" s="295" t="s">
        <v>2514</v>
      </c>
      <c r="B1717" s="300" t="s">
        <v>4272</v>
      </c>
      <c r="C1717" s="300" t="s">
        <v>4272</v>
      </c>
      <c r="D1717" s="301" t="s">
        <v>4271</v>
      </c>
      <c r="E1717" s="301"/>
      <c r="F1717" s="299" t="s">
        <v>5819</v>
      </c>
      <c r="G1717" s="300" t="s">
        <v>2517</v>
      </c>
      <c r="H1717" s="299" t="s">
        <v>3056</v>
      </c>
      <c r="I1717" s="302">
        <v>285.20999999999998</v>
      </c>
      <c r="J1717" s="303" t="s">
        <v>528</v>
      </c>
      <c r="K1717" s="326"/>
    </row>
    <row r="1718" spans="1:11" s="321" customFormat="1" ht="12.5" x14ac:dyDescent="0.25">
      <c r="A1718" s="295" t="s">
        <v>2514</v>
      </c>
      <c r="B1718" s="300" t="s">
        <v>4273</v>
      </c>
      <c r="C1718" s="300" t="s">
        <v>4273</v>
      </c>
      <c r="D1718" s="301" t="s">
        <v>4271</v>
      </c>
      <c r="E1718" s="301"/>
      <c r="F1718" s="299" t="s">
        <v>3263</v>
      </c>
      <c r="G1718" s="300" t="s">
        <v>2673</v>
      </c>
      <c r="H1718" s="299" t="s">
        <v>2674</v>
      </c>
      <c r="I1718" s="302">
        <v>463.76</v>
      </c>
      <c r="J1718" s="303" t="s">
        <v>528</v>
      </c>
      <c r="K1718" s="326"/>
    </row>
    <row r="1719" spans="1:11" s="321" customFormat="1" ht="12.5" x14ac:dyDescent="0.25">
      <c r="A1719" s="295" t="s">
        <v>2514</v>
      </c>
      <c r="B1719" s="300" t="s">
        <v>5311</v>
      </c>
      <c r="C1719" s="300" t="s">
        <v>5311</v>
      </c>
      <c r="D1719" s="301" t="s">
        <v>5063</v>
      </c>
      <c r="E1719" s="301"/>
      <c r="F1719" s="299" t="s">
        <v>5312</v>
      </c>
      <c r="G1719" s="300" t="s">
        <v>2517</v>
      </c>
      <c r="H1719" s="299" t="s">
        <v>3056</v>
      </c>
      <c r="I1719" s="302">
        <v>29.4</v>
      </c>
      <c r="J1719" s="303" t="s">
        <v>2897</v>
      </c>
      <c r="K1719" s="326"/>
    </row>
    <row r="1720" spans="1:11" s="321" customFormat="1" ht="12.5" x14ac:dyDescent="0.25">
      <c r="A1720" s="295" t="s">
        <v>2514</v>
      </c>
      <c r="B1720" s="300" t="s">
        <v>5313</v>
      </c>
      <c r="C1720" s="300" t="s">
        <v>5313</v>
      </c>
      <c r="D1720" s="301" t="s">
        <v>5063</v>
      </c>
      <c r="E1720" s="301"/>
      <c r="F1720" s="299" t="s">
        <v>5314</v>
      </c>
      <c r="G1720" s="300" t="s">
        <v>2838</v>
      </c>
      <c r="H1720" s="299" t="s">
        <v>2839</v>
      </c>
      <c r="I1720" s="302">
        <v>193</v>
      </c>
      <c r="J1720" s="303" t="s">
        <v>2605</v>
      </c>
      <c r="K1720" s="326"/>
    </row>
    <row r="1721" spans="1:11" s="321" customFormat="1" ht="12.5" x14ac:dyDescent="0.25">
      <c r="A1721" s="295" t="s">
        <v>2514</v>
      </c>
      <c r="B1721" s="300" t="s">
        <v>5315</v>
      </c>
      <c r="C1721" s="300" t="s">
        <v>5315</v>
      </c>
      <c r="D1721" s="301" t="s">
        <v>5063</v>
      </c>
      <c r="E1721" s="301"/>
      <c r="F1721" s="299" t="s">
        <v>3745</v>
      </c>
      <c r="G1721" s="300" t="s">
        <v>2838</v>
      </c>
      <c r="H1721" s="299" t="s">
        <v>2839</v>
      </c>
      <c r="I1721" s="302">
        <v>170</v>
      </c>
      <c r="J1721" s="303" t="s">
        <v>528</v>
      </c>
      <c r="K1721" s="326"/>
    </row>
    <row r="1722" spans="1:11" s="321" customFormat="1" ht="12.5" x14ac:dyDescent="0.25">
      <c r="A1722" s="295" t="s">
        <v>2514</v>
      </c>
      <c r="B1722" s="300" t="s">
        <v>4771</v>
      </c>
      <c r="C1722" s="300" t="s">
        <v>4771</v>
      </c>
      <c r="D1722" s="301" t="s">
        <v>4271</v>
      </c>
      <c r="E1722" s="301"/>
      <c r="F1722" s="299" t="s">
        <v>4772</v>
      </c>
      <c r="G1722" s="300" t="s">
        <v>2517</v>
      </c>
      <c r="H1722" s="299" t="s">
        <v>4766</v>
      </c>
      <c r="I1722" s="302">
        <v>18.329999999999998</v>
      </c>
      <c r="J1722" s="303" t="s">
        <v>2897</v>
      </c>
      <c r="K1722" s="326"/>
    </row>
    <row r="1723" spans="1:11" s="321" customFormat="1" ht="12.5" x14ac:dyDescent="0.25">
      <c r="A1723" s="295" t="s">
        <v>2514</v>
      </c>
      <c r="B1723" s="300" t="s">
        <v>5316</v>
      </c>
      <c r="C1723" s="300" t="s">
        <v>5316</v>
      </c>
      <c r="D1723" s="301" t="s">
        <v>5317</v>
      </c>
      <c r="E1723" s="301"/>
      <c r="F1723" s="299" t="s">
        <v>5318</v>
      </c>
      <c r="G1723" s="300" t="s">
        <v>3563</v>
      </c>
      <c r="H1723" s="299" t="s">
        <v>3564</v>
      </c>
      <c r="I1723" s="302">
        <v>10</v>
      </c>
      <c r="J1723" s="303" t="s">
        <v>528</v>
      </c>
      <c r="K1723" s="326"/>
    </row>
    <row r="1724" spans="1:11" s="321" customFormat="1" ht="12.5" x14ac:dyDescent="0.25">
      <c r="A1724" s="295" t="s">
        <v>2514</v>
      </c>
      <c r="B1724" s="300" t="s">
        <v>5319</v>
      </c>
      <c r="C1724" s="300" t="s">
        <v>5319</v>
      </c>
      <c r="D1724" s="301" t="s">
        <v>5317</v>
      </c>
      <c r="E1724" s="301"/>
      <c r="F1724" s="299" t="s">
        <v>5320</v>
      </c>
      <c r="G1724" s="300" t="s">
        <v>2517</v>
      </c>
      <c r="H1724" s="299" t="s">
        <v>3560</v>
      </c>
      <c r="I1724" s="302">
        <v>33.33</v>
      </c>
      <c r="J1724" s="303" t="s">
        <v>528</v>
      </c>
      <c r="K1724" s="326"/>
    </row>
    <row r="1725" spans="1:11" s="321" customFormat="1" ht="12.5" x14ac:dyDescent="0.25">
      <c r="A1725" s="295" t="s">
        <v>2514</v>
      </c>
      <c r="B1725" s="300" t="s">
        <v>5321</v>
      </c>
      <c r="C1725" s="300" t="s">
        <v>5321</v>
      </c>
      <c r="D1725" s="301" t="s">
        <v>5063</v>
      </c>
      <c r="E1725" s="301"/>
      <c r="F1725" s="299" t="s">
        <v>2837</v>
      </c>
      <c r="G1725" s="300" t="s">
        <v>2838</v>
      </c>
      <c r="H1725" s="299" t="s">
        <v>2839</v>
      </c>
      <c r="I1725" s="302">
        <v>110</v>
      </c>
      <c r="J1725" s="303" t="s">
        <v>2605</v>
      </c>
      <c r="K1725" s="326"/>
    </row>
    <row r="1726" spans="1:11" s="321" customFormat="1" ht="12.5" x14ac:dyDescent="0.25">
      <c r="A1726" s="295" t="s">
        <v>2514</v>
      </c>
      <c r="B1726" s="300" t="s">
        <v>5322</v>
      </c>
      <c r="C1726" s="300" t="s">
        <v>5322</v>
      </c>
      <c r="D1726" s="301" t="s">
        <v>5317</v>
      </c>
      <c r="E1726" s="301"/>
      <c r="F1726" s="299" t="s">
        <v>5323</v>
      </c>
      <c r="G1726" s="300" t="s">
        <v>2660</v>
      </c>
      <c r="H1726" s="299" t="s">
        <v>2661</v>
      </c>
      <c r="I1726" s="302">
        <v>118.45</v>
      </c>
      <c r="J1726" s="303" t="s">
        <v>528</v>
      </c>
      <c r="K1726" s="326"/>
    </row>
    <row r="1727" spans="1:11" s="321" customFormat="1" ht="12.5" x14ac:dyDescent="0.25">
      <c r="A1727" s="295" t="s">
        <v>2514</v>
      </c>
      <c r="B1727" s="300" t="s">
        <v>4370</v>
      </c>
      <c r="C1727" s="300" t="s">
        <v>4370</v>
      </c>
      <c r="D1727" s="301" t="s">
        <v>4371</v>
      </c>
      <c r="E1727" s="301"/>
      <c r="F1727" s="299" t="s">
        <v>4372</v>
      </c>
      <c r="G1727" s="300" t="s">
        <v>2517</v>
      </c>
      <c r="H1727" s="299" t="s">
        <v>2561</v>
      </c>
      <c r="I1727" s="302">
        <v>281.72000000000003</v>
      </c>
      <c r="J1727" s="303" t="s">
        <v>528</v>
      </c>
      <c r="K1727" s="326"/>
    </row>
    <row r="1728" spans="1:11" s="321" customFormat="1" ht="12.5" x14ac:dyDescent="0.25">
      <c r="A1728" s="295" t="s">
        <v>2514</v>
      </c>
      <c r="B1728" s="300" t="s">
        <v>5324</v>
      </c>
      <c r="C1728" s="300" t="s">
        <v>5324</v>
      </c>
      <c r="D1728" s="301" t="s">
        <v>5063</v>
      </c>
      <c r="E1728" s="301"/>
      <c r="F1728" s="299" t="s">
        <v>5325</v>
      </c>
      <c r="G1728" s="300" t="s">
        <v>2517</v>
      </c>
      <c r="H1728" s="299" t="s">
        <v>5326</v>
      </c>
      <c r="I1728" s="302">
        <v>590.37</v>
      </c>
      <c r="J1728" s="303" t="s">
        <v>528</v>
      </c>
      <c r="K1728" s="326"/>
    </row>
    <row r="1729" spans="1:11" s="321" customFormat="1" ht="12.5" x14ac:dyDescent="0.25">
      <c r="A1729" s="295" t="s">
        <v>2514</v>
      </c>
      <c r="B1729" s="300" t="s">
        <v>5327</v>
      </c>
      <c r="C1729" s="300" t="s">
        <v>5327</v>
      </c>
      <c r="D1729" s="301" t="s">
        <v>5063</v>
      </c>
      <c r="E1729" s="301"/>
      <c r="F1729" s="299" t="s">
        <v>4372</v>
      </c>
      <c r="G1729" s="300" t="s">
        <v>2838</v>
      </c>
      <c r="H1729" s="299" t="s">
        <v>2839</v>
      </c>
      <c r="I1729" s="302">
        <v>272.68</v>
      </c>
      <c r="J1729" s="303" t="s">
        <v>528</v>
      </c>
      <c r="K1729" s="326"/>
    </row>
    <row r="1730" spans="1:11" s="321" customFormat="1" ht="12.5" x14ac:dyDescent="0.25">
      <c r="A1730" s="295" t="s">
        <v>2514</v>
      </c>
      <c r="B1730" s="300" t="s">
        <v>5328</v>
      </c>
      <c r="C1730" s="300" t="s">
        <v>5328</v>
      </c>
      <c r="D1730" s="301" t="s">
        <v>5213</v>
      </c>
      <c r="E1730" s="301"/>
      <c r="F1730" s="299" t="s">
        <v>3263</v>
      </c>
      <c r="G1730" s="300" t="s">
        <v>2673</v>
      </c>
      <c r="H1730" s="299" t="s">
        <v>2674</v>
      </c>
      <c r="I1730" s="302">
        <v>749.96</v>
      </c>
      <c r="J1730" s="303" t="s">
        <v>528</v>
      </c>
      <c r="K1730" s="326"/>
    </row>
    <row r="1731" spans="1:11" s="321" customFormat="1" ht="12.5" x14ac:dyDescent="0.25">
      <c r="A1731" s="295" t="s">
        <v>2514</v>
      </c>
      <c r="B1731" s="300" t="s">
        <v>5329</v>
      </c>
      <c r="C1731" s="300" t="s">
        <v>5329</v>
      </c>
      <c r="D1731" s="301" t="s">
        <v>5116</v>
      </c>
      <c r="E1731" s="301"/>
      <c r="F1731" s="299" t="s">
        <v>5330</v>
      </c>
      <c r="G1731" s="300" t="s">
        <v>2517</v>
      </c>
      <c r="H1731" s="299" t="s">
        <v>4679</v>
      </c>
      <c r="I1731" s="302">
        <v>76.86</v>
      </c>
      <c r="J1731" s="303" t="s">
        <v>2897</v>
      </c>
      <c r="K1731" s="326"/>
    </row>
    <row r="1732" spans="1:11" s="321" customFormat="1" ht="12.5" x14ac:dyDescent="0.25">
      <c r="A1732" s="295" t="s">
        <v>2514</v>
      </c>
      <c r="B1732" s="300" t="s">
        <v>5331</v>
      </c>
      <c r="C1732" s="300" t="s">
        <v>5331</v>
      </c>
      <c r="D1732" s="301" t="s">
        <v>5332</v>
      </c>
      <c r="E1732" s="301"/>
      <c r="F1732" s="299" t="s">
        <v>2879</v>
      </c>
      <c r="G1732" s="300" t="s">
        <v>2673</v>
      </c>
      <c r="H1732" s="299" t="s">
        <v>2674</v>
      </c>
      <c r="I1732" s="302">
        <v>153.69999999999999</v>
      </c>
      <c r="J1732" s="303" t="s">
        <v>2605</v>
      </c>
      <c r="K1732" s="326"/>
    </row>
    <row r="1733" spans="1:11" s="321" customFormat="1" ht="12.5" x14ac:dyDescent="0.25">
      <c r="A1733" s="295" t="s">
        <v>5574</v>
      </c>
      <c r="B1733" s="300" t="s">
        <v>5333</v>
      </c>
      <c r="C1733" s="300" t="s">
        <v>5333</v>
      </c>
      <c r="D1733" s="301" t="s">
        <v>5157</v>
      </c>
      <c r="E1733" s="301"/>
      <c r="F1733" s="299" t="s">
        <v>526</v>
      </c>
      <c r="G1733" s="300" t="s">
        <v>4619</v>
      </c>
      <c r="H1733" s="299" t="s">
        <v>527</v>
      </c>
      <c r="I1733" s="302">
        <v>134.69999999999999</v>
      </c>
      <c r="J1733" s="303">
        <v>10</v>
      </c>
      <c r="K1733" s="326"/>
    </row>
    <row r="1734" spans="1:11" s="321" customFormat="1" ht="12.5" x14ac:dyDescent="0.25">
      <c r="A1734" s="295" t="s">
        <v>5574</v>
      </c>
      <c r="B1734" s="300" t="s">
        <v>5334</v>
      </c>
      <c r="C1734" s="300" t="s">
        <v>5334</v>
      </c>
      <c r="D1734" s="301" t="s">
        <v>5332</v>
      </c>
      <c r="E1734" s="301"/>
      <c r="F1734" s="299" t="s">
        <v>5335</v>
      </c>
      <c r="G1734" s="300" t="s">
        <v>3535</v>
      </c>
      <c r="H1734" s="299" t="s">
        <v>3536</v>
      </c>
      <c r="I1734" s="302">
        <v>6.56</v>
      </c>
      <c r="J1734" s="303">
        <v>10</v>
      </c>
      <c r="K1734" s="326"/>
    </row>
    <row r="1735" spans="1:11" s="321" customFormat="1" ht="12.5" x14ac:dyDescent="0.25">
      <c r="A1735" s="295" t="s">
        <v>2514</v>
      </c>
      <c r="B1735" s="300" t="s">
        <v>5334</v>
      </c>
      <c r="C1735" s="300" t="s">
        <v>5334</v>
      </c>
      <c r="D1735" s="301" t="s">
        <v>5332</v>
      </c>
      <c r="E1735" s="301"/>
      <c r="F1735" s="299" t="s">
        <v>5335</v>
      </c>
      <c r="G1735" s="300" t="s">
        <v>3535</v>
      </c>
      <c r="H1735" s="299" t="s">
        <v>3536</v>
      </c>
      <c r="I1735" s="302">
        <v>3.94</v>
      </c>
      <c r="J1735" s="303" t="s">
        <v>528</v>
      </c>
      <c r="K1735" s="326"/>
    </row>
    <row r="1736" spans="1:11" s="321" customFormat="1" ht="12.5" x14ac:dyDescent="0.25">
      <c r="A1736" s="295" t="s">
        <v>2514</v>
      </c>
      <c r="B1736" s="300" t="s">
        <v>5336</v>
      </c>
      <c r="C1736" s="300" t="s">
        <v>5336</v>
      </c>
      <c r="D1736" s="301" t="s">
        <v>5092</v>
      </c>
      <c r="E1736" s="301"/>
      <c r="F1736" s="299" t="s">
        <v>5337</v>
      </c>
      <c r="G1736" s="300" t="s">
        <v>2517</v>
      </c>
      <c r="H1736" s="299" t="s">
        <v>5565</v>
      </c>
      <c r="I1736" s="302">
        <v>63.21</v>
      </c>
      <c r="J1736" s="303" t="s">
        <v>2897</v>
      </c>
      <c r="K1736" s="326"/>
    </row>
    <row r="1737" spans="1:11" s="321" customFormat="1" ht="12.5" x14ac:dyDescent="0.25">
      <c r="A1737" s="295" t="s">
        <v>2514</v>
      </c>
      <c r="B1737" s="300" t="s">
        <v>5338</v>
      </c>
      <c r="C1737" s="300" t="s">
        <v>5338</v>
      </c>
      <c r="D1737" s="301" t="s">
        <v>5092</v>
      </c>
      <c r="E1737" s="301"/>
      <c r="F1737" s="299" t="s">
        <v>4728</v>
      </c>
      <c r="G1737" s="300" t="s">
        <v>4682</v>
      </c>
      <c r="H1737" s="299" t="s">
        <v>4683</v>
      </c>
      <c r="I1737" s="302">
        <v>58.4</v>
      </c>
      <c r="J1737" s="303" t="s">
        <v>2897</v>
      </c>
      <c r="K1737" s="326"/>
    </row>
    <row r="1738" spans="1:11" s="321" customFormat="1" ht="12.5" x14ac:dyDescent="0.25">
      <c r="A1738" s="295" t="s">
        <v>2514</v>
      </c>
      <c r="B1738" s="300" t="s">
        <v>5339</v>
      </c>
      <c r="C1738" s="300" t="s">
        <v>5339</v>
      </c>
      <c r="D1738" s="301" t="s">
        <v>5213</v>
      </c>
      <c r="E1738" s="301"/>
      <c r="F1738" s="299" t="s">
        <v>4872</v>
      </c>
      <c r="G1738" s="300" t="s">
        <v>2517</v>
      </c>
      <c r="H1738" s="299" t="s">
        <v>3056</v>
      </c>
      <c r="I1738" s="302">
        <v>9.8000000000000007</v>
      </c>
      <c r="J1738" s="303" t="s">
        <v>2897</v>
      </c>
      <c r="K1738" s="326"/>
    </row>
    <row r="1739" spans="1:11" s="321" customFormat="1" ht="12.5" x14ac:dyDescent="0.25">
      <c r="A1739" s="295" t="s">
        <v>5574</v>
      </c>
      <c r="B1739" s="300" t="s">
        <v>5345</v>
      </c>
      <c r="C1739" s="300" t="s">
        <v>5345</v>
      </c>
      <c r="D1739" s="301" t="s">
        <v>5157</v>
      </c>
      <c r="E1739" s="301"/>
      <c r="F1739" s="299" t="s">
        <v>3706</v>
      </c>
      <c r="G1739" s="300" t="s">
        <v>2517</v>
      </c>
      <c r="H1739" s="299" t="s">
        <v>5214</v>
      </c>
      <c r="I1739" s="302">
        <v>300</v>
      </c>
      <c r="J1739" s="303">
        <v>10</v>
      </c>
      <c r="K1739" s="326"/>
    </row>
    <row r="1740" spans="1:11" s="321" customFormat="1" ht="12.5" x14ac:dyDescent="0.25">
      <c r="A1740" s="295" t="s">
        <v>5574</v>
      </c>
      <c r="B1740" s="300" t="s">
        <v>5340</v>
      </c>
      <c r="C1740" s="300" t="s">
        <v>5340</v>
      </c>
      <c r="D1740" s="301" t="s">
        <v>5157</v>
      </c>
      <c r="E1740" s="301"/>
      <c r="F1740" s="299" t="s">
        <v>5341</v>
      </c>
      <c r="G1740" s="300" t="s">
        <v>2517</v>
      </c>
      <c r="H1740" s="299" t="s">
        <v>5566</v>
      </c>
      <c r="I1740" s="302">
        <v>3.9</v>
      </c>
      <c r="J1740" s="303">
        <v>10</v>
      </c>
      <c r="K1740" s="326"/>
    </row>
    <row r="1741" spans="1:11" s="321" customFormat="1" ht="12.5" x14ac:dyDescent="0.25">
      <c r="A1741" s="295" t="s">
        <v>5574</v>
      </c>
      <c r="B1741" s="300" t="s">
        <v>5342</v>
      </c>
      <c r="C1741" s="300" t="s">
        <v>5342</v>
      </c>
      <c r="D1741" s="301" t="s">
        <v>5157</v>
      </c>
      <c r="E1741" s="301"/>
      <c r="F1741" s="299" t="s">
        <v>2837</v>
      </c>
      <c r="G1741" s="300" t="s">
        <v>2838</v>
      </c>
      <c r="H1741" s="299" t="s">
        <v>2839</v>
      </c>
      <c r="I1741" s="302">
        <v>107.7</v>
      </c>
      <c r="J1741" s="303">
        <v>10</v>
      </c>
      <c r="K1741" s="326"/>
    </row>
    <row r="1742" spans="1:11" ht="12.5" x14ac:dyDescent="0.25">
      <c r="A1742" s="295" t="s">
        <v>2514</v>
      </c>
      <c r="B1742" s="300" t="s">
        <v>5343</v>
      </c>
      <c r="C1742" s="300" t="s">
        <v>5343</v>
      </c>
      <c r="D1742" s="301" t="s">
        <v>5317</v>
      </c>
      <c r="E1742" s="301"/>
      <c r="F1742" s="299" t="s">
        <v>5344</v>
      </c>
      <c r="G1742" s="300" t="s">
        <v>2517</v>
      </c>
      <c r="H1742" s="299" t="s">
        <v>2565</v>
      </c>
      <c r="I1742" s="302">
        <v>9.3000000000000007</v>
      </c>
      <c r="J1742" s="303" t="s">
        <v>528</v>
      </c>
      <c r="K1742" s="326"/>
    </row>
    <row r="1743" spans="1:11" ht="12.5" x14ac:dyDescent="0.25">
      <c r="A1743" s="295" t="s">
        <v>5574</v>
      </c>
      <c r="B1743" s="300" t="s">
        <v>5567</v>
      </c>
      <c r="C1743" s="300" t="s">
        <v>5567</v>
      </c>
      <c r="D1743" s="301" t="s">
        <v>5157</v>
      </c>
      <c r="E1743" s="301"/>
      <c r="F1743" s="299" t="s">
        <v>5568</v>
      </c>
      <c r="G1743" s="300" t="s">
        <v>2517</v>
      </c>
      <c r="H1743" s="299" t="s">
        <v>5569</v>
      </c>
      <c r="I1743" s="302">
        <v>300</v>
      </c>
      <c r="J1743" s="303">
        <v>10</v>
      </c>
      <c r="K1743" s="326"/>
    </row>
    <row r="1744" spans="1:11" ht="12.5" x14ac:dyDescent="0.25">
      <c r="A1744" s="295" t="s">
        <v>5574</v>
      </c>
      <c r="B1744" s="300" t="s">
        <v>5570</v>
      </c>
      <c r="C1744" s="300" t="s">
        <v>5570</v>
      </c>
      <c r="D1744" s="301" t="s">
        <v>5157</v>
      </c>
      <c r="E1744" s="301"/>
      <c r="F1744" s="299" t="s">
        <v>5571</v>
      </c>
      <c r="G1744" s="300" t="s">
        <v>2517</v>
      </c>
      <c r="H1744" s="299" t="s">
        <v>3524</v>
      </c>
      <c r="I1744" s="302">
        <v>648.66</v>
      </c>
      <c r="J1744" s="303">
        <v>10</v>
      </c>
      <c r="K1744" s="326"/>
    </row>
    <row r="1745" spans="1:11" ht="22.75" customHeight="1" x14ac:dyDescent="0.25">
      <c r="A1745" s="295" t="s">
        <v>2514</v>
      </c>
      <c r="B1745" s="300" t="s">
        <v>5572</v>
      </c>
      <c r="C1745" s="300" t="s">
        <v>5572</v>
      </c>
      <c r="D1745" s="301" t="s">
        <v>5573</v>
      </c>
      <c r="E1745" s="301"/>
      <c r="F1745" s="299" t="s">
        <v>4208</v>
      </c>
      <c r="G1745" s="300" t="s">
        <v>2517</v>
      </c>
      <c r="H1745" s="299" t="s">
        <v>4912</v>
      </c>
      <c r="I1745" s="302">
        <v>168.48</v>
      </c>
      <c r="J1745" s="303" t="s">
        <v>2897</v>
      </c>
      <c r="K1745" s="332"/>
    </row>
    <row r="1746" spans="1:11" ht="12.5" x14ac:dyDescent="0.25">
      <c r="A1746" s="14"/>
      <c r="B1746" s="305"/>
      <c r="C1746" s="305"/>
      <c r="D1746" s="16"/>
      <c r="E1746" s="16"/>
      <c r="F1746" s="14"/>
      <c r="G1746" s="14"/>
      <c r="H1746" s="14"/>
      <c r="I1746" s="15"/>
      <c r="J1746" s="77"/>
      <c r="K1746" s="326"/>
    </row>
    <row r="1747" spans="1:11" ht="12.5" x14ac:dyDescent="0.25">
      <c r="A1747" s="14"/>
      <c r="B1747" s="305"/>
      <c r="C1747" s="305"/>
      <c r="D1747" s="16"/>
      <c r="E1747" s="16"/>
      <c r="F1747" s="14"/>
      <c r="G1747" s="14"/>
      <c r="H1747" s="14"/>
      <c r="I1747" s="15"/>
      <c r="J1747" s="77"/>
      <c r="K1747" s="326"/>
    </row>
    <row r="1748" spans="1:11" ht="12.5" x14ac:dyDescent="0.25">
      <c r="A1748" s="14"/>
      <c r="B1748" s="305"/>
      <c r="C1748" s="305"/>
      <c r="D1748" s="16"/>
      <c r="E1748" s="16"/>
      <c r="F1748" s="14"/>
      <c r="G1748" s="14"/>
      <c r="H1748" s="14"/>
      <c r="I1748" s="15"/>
      <c r="J1748" s="77"/>
      <c r="K1748" s="326"/>
    </row>
    <row r="1749" spans="1:11" ht="12.5" x14ac:dyDescent="0.25">
      <c r="A1749" s="14"/>
      <c r="B1749" s="305"/>
      <c r="C1749" s="305"/>
      <c r="D1749" s="16"/>
      <c r="E1749" s="16"/>
      <c r="F1749" s="14"/>
      <c r="G1749" s="14"/>
      <c r="H1749" s="14"/>
      <c r="I1749" s="15"/>
      <c r="J1749" s="77"/>
      <c r="K1749" s="326"/>
    </row>
    <row r="1750" spans="1:11" ht="12.5" x14ac:dyDescent="0.25">
      <c r="A1750" s="14"/>
      <c r="B1750" s="305"/>
      <c r="C1750" s="305"/>
      <c r="D1750" s="16"/>
      <c r="E1750" s="16"/>
      <c r="F1750" s="14"/>
      <c r="G1750" s="14"/>
      <c r="H1750" s="14"/>
      <c r="I1750" s="15"/>
      <c r="J1750" s="77"/>
      <c r="K1750" s="326"/>
    </row>
    <row r="1751" spans="1:11" ht="12.5" x14ac:dyDescent="0.25">
      <c r="A1751" s="14"/>
      <c r="B1751" s="305"/>
      <c r="C1751" s="305"/>
      <c r="D1751" s="16"/>
      <c r="E1751" s="16"/>
      <c r="F1751" s="14"/>
      <c r="G1751" s="14"/>
      <c r="H1751" s="14"/>
      <c r="I1751" s="15"/>
      <c r="J1751" s="77"/>
      <c r="K1751" s="326"/>
    </row>
    <row r="1752" spans="1:11" ht="12.5" x14ac:dyDescent="0.25">
      <c r="A1752" s="14"/>
      <c r="B1752" s="305"/>
      <c r="C1752" s="305"/>
      <c r="D1752" s="16"/>
      <c r="E1752" s="16"/>
      <c r="F1752" s="14"/>
      <c r="G1752" s="14"/>
      <c r="H1752" s="14"/>
      <c r="I1752" s="15"/>
      <c r="J1752" s="77"/>
      <c r="K1752" s="326"/>
    </row>
    <row r="1753" spans="1:11" ht="12.5" x14ac:dyDescent="0.25">
      <c r="A1753" s="14"/>
      <c r="B1753" s="305"/>
      <c r="C1753" s="305"/>
      <c r="D1753" s="16"/>
      <c r="E1753" s="16"/>
      <c r="F1753" s="14"/>
      <c r="G1753" s="14"/>
      <c r="H1753" s="14"/>
      <c r="I1753" s="15"/>
      <c r="J1753" s="77"/>
      <c r="K1753" s="326"/>
    </row>
    <row r="1754" spans="1:11" ht="12.5" x14ac:dyDescent="0.25">
      <c r="A1754" s="14"/>
      <c r="B1754" s="305"/>
      <c r="C1754" s="305"/>
      <c r="D1754" s="16"/>
      <c r="E1754" s="16"/>
      <c r="F1754" s="14"/>
      <c r="G1754" s="14"/>
      <c r="H1754" s="14"/>
      <c r="I1754" s="15"/>
      <c r="J1754" s="77"/>
      <c r="K1754" s="326"/>
    </row>
    <row r="1755" spans="1:11" ht="12.5" x14ac:dyDescent="0.25">
      <c r="A1755" s="14"/>
      <c r="B1755" s="305"/>
      <c r="C1755" s="305"/>
      <c r="D1755" s="16"/>
      <c r="E1755" s="16"/>
      <c r="F1755" s="14"/>
      <c r="G1755" s="14"/>
      <c r="H1755" s="14"/>
      <c r="I1755" s="15"/>
      <c r="J1755" s="77"/>
      <c r="K1755" s="326"/>
    </row>
    <row r="1756" spans="1:11" ht="12.5" x14ac:dyDescent="0.25">
      <c r="A1756" s="14"/>
      <c r="B1756" s="305"/>
      <c r="C1756" s="305"/>
      <c r="D1756" s="16"/>
      <c r="E1756" s="16"/>
      <c r="F1756" s="14"/>
      <c r="G1756" s="14"/>
      <c r="H1756" s="14"/>
      <c r="I1756" s="15"/>
      <c r="J1756" s="77"/>
      <c r="K1756" s="326"/>
    </row>
    <row r="1757" spans="1:11" ht="12.5" x14ac:dyDescent="0.25">
      <c r="A1757" s="14"/>
      <c r="B1757" s="305"/>
      <c r="C1757" s="305"/>
      <c r="D1757" s="16"/>
      <c r="E1757" s="16"/>
      <c r="F1757" s="14"/>
      <c r="G1757" s="14"/>
      <c r="H1757" s="14"/>
      <c r="I1757" s="15"/>
      <c r="J1757" s="77"/>
      <c r="K1757" s="326"/>
    </row>
    <row r="1758" spans="1:11" ht="12.5" x14ac:dyDescent="0.25">
      <c r="A1758" s="14"/>
      <c r="B1758" s="305"/>
      <c r="C1758" s="305"/>
      <c r="D1758" s="16"/>
      <c r="E1758" s="16"/>
      <c r="F1758" s="14"/>
      <c r="G1758" s="14"/>
      <c r="H1758" s="14"/>
      <c r="I1758" s="15"/>
      <c r="J1758" s="77"/>
      <c r="K1758" s="326"/>
    </row>
    <row r="1759" spans="1:11" ht="12.5" x14ac:dyDescent="0.25">
      <c r="A1759" s="14"/>
      <c r="B1759" s="305"/>
      <c r="C1759" s="305"/>
      <c r="D1759" s="16"/>
      <c r="E1759" s="16"/>
      <c r="F1759" s="14"/>
      <c r="G1759" s="14"/>
      <c r="H1759" s="14"/>
      <c r="I1759" s="15"/>
      <c r="J1759" s="77"/>
      <c r="K1759" s="326"/>
    </row>
    <row r="1760" spans="1:11" ht="12.5" x14ac:dyDescent="0.25">
      <c r="A1760" s="14"/>
      <c r="B1760" s="305"/>
      <c r="C1760" s="305"/>
      <c r="D1760" s="16"/>
      <c r="E1760" s="16"/>
      <c r="F1760" s="14"/>
      <c r="G1760" s="14"/>
      <c r="H1760" s="14"/>
      <c r="I1760" s="15"/>
      <c r="J1760" s="77"/>
      <c r="K1760" s="326"/>
    </row>
    <row r="1761" spans="1:11" ht="12.5" x14ac:dyDescent="0.25">
      <c r="A1761" s="14"/>
      <c r="B1761" s="305"/>
      <c r="C1761" s="305"/>
      <c r="D1761" s="16"/>
      <c r="E1761" s="16"/>
      <c r="F1761" s="14"/>
      <c r="G1761" s="14"/>
      <c r="H1761" s="14"/>
      <c r="I1761" s="15"/>
      <c r="J1761" s="77"/>
      <c r="K1761" s="326"/>
    </row>
    <row r="1762" spans="1:11" ht="12.5" x14ac:dyDescent="0.25">
      <c r="A1762" s="14"/>
      <c r="B1762" s="305"/>
      <c r="C1762" s="305"/>
      <c r="D1762" s="16"/>
      <c r="E1762" s="16"/>
      <c r="F1762" s="14"/>
      <c r="G1762" s="14"/>
      <c r="H1762" s="14"/>
      <c r="I1762" s="15"/>
      <c r="J1762" s="77"/>
      <c r="K1762" s="326"/>
    </row>
    <row r="1763" spans="1:11" ht="12.5" x14ac:dyDescent="0.25">
      <c r="A1763" s="14"/>
      <c r="B1763" s="305"/>
      <c r="C1763" s="305"/>
      <c r="D1763" s="16"/>
      <c r="E1763" s="16"/>
      <c r="F1763" s="14"/>
      <c r="G1763" s="14"/>
      <c r="H1763" s="14"/>
      <c r="I1763" s="15"/>
      <c r="J1763" s="77"/>
      <c r="K1763" s="326"/>
    </row>
    <row r="1764" spans="1:11" ht="12.5" x14ac:dyDescent="0.25">
      <c r="A1764" s="14"/>
      <c r="B1764" s="305"/>
      <c r="C1764" s="305"/>
      <c r="D1764" s="16"/>
      <c r="E1764" s="16"/>
      <c r="F1764" s="14"/>
      <c r="G1764" s="14"/>
      <c r="H1764" s="14"/>
      <c r="I1764" s="15"/>
      <c r="J1764" s="77"/>
      <c r="K1764" s="326"/>
    </row>
    <row r="1765" spans="1:11" ht="12.5" x14ac:dyDescent="0.25">
      <c r="A1765" s="14"/>
      <c r="B1765" s="305"/>
      <c r="C1765" s="305"/>
      <c r="D1765" s="16"/>
      <c r="E1765" s="16"/>
      <c r="F1765" s="14"/>
      <c r="G1765" s="14"/>
      <c r="H1765" s="14"/>
      <c r="I1765" s="15"/>
      <c r="J1765" s="77"/>
      <c r="K1765" s="326"/>
    </row>
    <row r="1766" spans="1:11" ht="12.5" x14ac:dyDescent="0.25">
      <c r="A1766" s="14"/>
      <c r="B1766" s="305"/>
      <c r="C1766" s="305"/>
      <c r="D1766" s="16"/>
      <c r="E1766" s="16"/>
      <c r="F1766" s="14"/>
      <c r="G1766" s="14"/>
      <c r="H1766" s="14"/>
      <c r="I1766" s="15"/>
      <c r="J1766" s="77"/>
      <c r="K1766" s="326"/>
    </row>
    <row r="1767" spans="1:11" ht="12.5" x14ac:dyDescent="0.25">
      <c r="A1767" s="14"/>
      <c r="B1767" s="305"/>
      <c r="C1767" s="305"/>
      <c r="D1767" s="16"/>
      <c r="E1767" s="16"/>
      <c r="F1767" s="14"/>
      <c r="G1767" s="14"/>
      <c r="H1767" s="14"/>
      <c r="I1767" s="15"/>
      <c r="J1767" s="77"/>
      <c r="K1767" s="326"/>
    </row>
    <row r="1768" spans="1:11" ht="12.5" x14ac:dyDescent="0.25">
      <c r="A1768" s="14"/>
      <c r="B1768" s="305"/>
      <c r="C1768" s="305"/>
      <c r="D1768" s="16"/>
      <c r="E1768" s="16"/>
      <c r="F1768" s="14"/>
      <c r="G1768" s="14"/>
      <c r="H1768" s="14"/>
      <c r="I1768" s="15"/>
      <c r="J1768" s="77"/>
      <c r="K1768" s="326"/>
    </row>
    <row r="1769" spans="1:11" ht="12.5" x14ac:dyDescent="0.25">
      <c r="A1769" s="14"/>
      <c r="B1769" s="305"/>
      <c r="C1769" s="305"/>
      <c r="D1769" s="16"/>
      <c r="E1769" s="16"/>
      <c r="F1769" s="14"/>
      <c r="G1769" s="14"/>
      <c r="H1769" s="14"/>
      <c r="I1769" s="15"/>
      <c r="J1769" s="77"/>
      <c r="K1769" s="326"/>
    </row>
    <row r="1770" spans="1:11" ht="12.5" x14ac:dyDescent="0.25">
      <c r="A1770" s="14"/>
      <c r="B1770" s="305"/>
      <c r="C1770" s="305"/>
      <c r="D1770" s="16"/>
      <c r="E1770" s="16"/>
      <c r="F1770" s="14"/>
      <c r="G1770" s="14"/>
      <c r="H1770" s="14"/>
      <c r="I1770" s="15"/>
      <c r="J1770" s="77"/>
      <c r="K1770" s="326"/>
    </row>
    <row r="1771" spans="1:11" ht="12.5" x14ac:dyDescent="0.25">
      <c r="A1771" s="14"/>
      <c r="B1771" s="305"/>
      <c r="C1771" s="305"/>
      <c r="D1771" s="16"/>
      <c r="E1771" s="16"/>
      <c r="F1771" s="14"/>
      <c r="G1771" s="14"/>
      <c r="H1771" s="14"/>
      <c r="I1771" s="15"/>
      <c r="J1771" s="77"/>
      <c r="K1771" s="326"/>
    </row>
    <row r="1772" spans="1:11" ht="12.5" x14ac:dyDescent="0.25">
      <c r="A1772" s="14"/>
      <c r="B1772" s="305"/>
      <c r="C1772" s="305"/>
      <c r="D1772" s="16"/>
      <c r="E1772" s="16"/>
      <c r="F1772" s="14"/>
      <c r="G1772" s="14"/>
      <c r="H1772" s="14"/>
      <c r="I1772" s="15"/>
      <c r="J1772" s="77"/>
      <c r="K1772" s="326"/>
    </row>
    <row r="1773" spans="1:11" ht="12.5" x14ac:dyDescent="0.25">
      <c r="A1773" s="14"/>
      <c r="B1773" s="305"/>
      <c r="C1773" s="305"/>
      <c r="D1773" s="16"/>
      <c r="E1773" s="16"/>
      <c r="F1773" s="14"/>
      <c r="G1773" s="14"/>
      <c r="H1773" s="14"/>
      <c r="I1773" s="15"/>
      <c r="J1773" s="77"/>
      <c r="K1773" s="326"/>
    </row>
    <row r="1774" spans="1:11" ht="12.5" x14ac:dyDescent="0.25">
      <c r="A1774" s="14"/>
      <c r="B1774" s="305"/>
      <c r="C1774" s="305"/>
      <c r="D1774" s="16"/>
      <c r="E1774" s="16"/>
      <c r="F1774" s="14"/>
      <c r="G1774" s="14"/>
      <c r="H1774" s="14"/>
      <c r="I1774" s="15"/>
      <c r="J1774" s="77"/>
      <c r="K1774" s="326"/>
    </row>
    <row r="1775" spans="1:11" ht="12.5" x14ac:dyDescent="0.25">
      <c r="A1775" s="14"/>
      <c r="B1775" s="305"/>
      <c r="C1775" s="305"/>
      <c r="D1775" s="16"/>
      <c r="E1775" s="16"/>
      <c r="F1775" s="14"/>
      <c r="G1775" s="14"/>
      <c r="H1775" s="14"/>
      <c r="I1775" s="15"/>
      <c r="J1775" s="77"/>
      <c r="K1775" s="326"/>
    </row>
    <row r="1776" spans="1:11" ht="12.5" x14ac:dyDescent="0.25">
      <c r="A1776" s="14"/>
      <c r="B1776" s="305"/>
      <c r="C1776" s="305"/>
      <c r="D1776" s="16"/>
      <c r="E1776" s="16"/>
      <c r="F1776" s="14"/>
      <c r="G1776" s="14"/>
      <c r="H1776" s="14"/>
      <c r="I1776" s="15"/>
      <c r="J1776" s="77"/>
      <c r="K1776" s="326"/>
    </row>
    <row r="1777" spans="1:11" ht="12.5" x14ac:dyDescent="0.25">
      <c r="A1777" s="14"/>
      <c r="B1777" s="305"/>
      <c r="C1777" s="305"/>
      <c r="D1777" s="16"/>
      <c r="E1777" s="16"/>
      <c r="F1777" s="14"/>
      <c r="G1777" s="14"/>
      <c r="H1777" s="14"/>
      <c r="I1777" s="15"/>
      <c r="J1777" s="77"/>
      <c r="K1777" s="326"/>
    </row>
    <row r="1778" spans="1:11" ht="12.5" x14ac:dyDescent="0.25">
      <c r="A1778" s="14"/>
      <c r="B1778" s="305"/>
      <c r="C1778" s="305"/>
      <c r="D1778" s="16"/>
      <c r="E1778" s="16"/>
      <c r="F1778" s="14"/>
      <c r="G1778" s="14"/>
      <c r="H1778" s="14"/>
      <c r="I1778" s="15"/>
      <c r="J1778" s="77"/>
      <c r="K1778" s="326"/>
    </row>
    <row r="1779" spans="1:11" ht="12.5" x14ac:dyDescent="0.25">
      <c r="A1779" s="14"/>
      <c r="B1779" s="305"/>
      <c r="C1779" s="305"/>
      <c r="D1779" s="16"/>
      <c r="E1779" s="16"/>
      <c r="F1779" s="14"/>
      <c r="G1779" s="14"/>
      <c r="H1779" s="14"/>
      <c r="I1779" s="15"/>
      <c r="J1779" s="77"/>
      <c r="K1779" s="326"/>
    </row>
    <row r="1780" spans="1:11" ht="12.5" x14ac:dyDescent="0.25">
      <c r="A1780" s="14"/>
      <c r="B1780" s="305"/>
      <c r="C1780" s="305"/>
      <c r="D1780" s="16"/>
      <c r="E1780" s="16"/>
      <c r="F1780" s="14"/>
      <c r="G1780" s="14"/>
      <c r="H1780" s="14"/>
      <c r="I1780" s="15"/>
      <c r="J1780" s="77"/>
      <c r="K1780" s="326"/>
    </row>
    <row r="1781" spans="1:11" ht="12.5" x14ac:dyDescent="0.25">
      <c r="A1781" s="14"/>
      <c r="B1781" s="305"/>
      <c r="C1781" s="305"/>
      <c r="D1781" s="16"/>
      <c r="E1781" s="16"/>
      <c r="F1781" s="14"/>
      <c r="G1781" s="14"/>
      <c r="H1781" s="14"/>
      <c r="I1781" s="15"/>
      <c r="J1781" s="77"/>
      <c r="K1781" s="326"/>
    </row>
    <row r="1782" spans="1:11" ht="12.5" x14ac:dyDescent="0.25">
      <c r="A1782" s="14"/>
      <c r="B1782" s="305"/>
      <c r="C1782" s="305"/>
      <c r="D1782" s="16"/>
      <c r="E1782" s="16"/>
      <c r="F1782" s="14"/>
      <c r="G1782" s="14"/>
      <c r="H1782" s="14"/>
      <c r="I1782" s="15"/>
      <c r="J1782" s="77"/>
      <c r="K1782" s="326"/>
    </row>
    <row r="1783" spans="1:11" ht="12.5" x14ac:dyDescent="0.25">
      <c r="A1783" s="14"/>
      <c r="B1783" s="305"/>
      <c r="C1783" s="305"/>
      <c r="D1783" s="16"/>
      <c r="E1783" s="16"/>
      <c r="F1783" s="14"/>
      <c r="G1783" s="14"/>
      <c r="H1783" s="14"/>
      <c r="I1783" s="15"/>
      <c r="J1783" s="77"/>
      <c r="K1783" s="326"/>
    </row>
    <row r="1784" spans="1:11" ht="12.5" x14ac:dyDescent="0.25">
      <c r="A1784" s="14"/>
      <c r="B1784" s="305"/>
      <c r="C1784" s="305"/>
      <c r="D1784" s="16"/>
      <c r="E1784" s="16"/>
      <c r="F1784" s="14"/>
      <c r="G1784" s="14"/>
      <c r="H1784" s="14"/>
      <c r="I1784" s="15"/>
      <c r="J1784" s="77"/>
      <c r="K1784" s="326"/>
    </row>
    <row r="1785" spans="1:11" ht="12.5" x14ac:dyDescent="0.25">
      <c r="A1785" s="14"/>
      <c r="B1785" s="305"/>
      <c r="C1785" s="305"/>
      <c r="D1785" s="16"/>
      <c r="E1785" s="16"/>
      <c r="F1785" s="14"/>
      <c r="G1785" s="14"/>
      <c r="H1785" s="14"/>
      <c r="I1785" s="15"/>
      <c r="J1785" s="77"/>
      <c r="K1785" s="326"/>
    </row>
    <row r="1786" spans="1:11" ht="12.5" x14ac:dyDescent="0.25">
      <c r="A1786" s="14"/>
      <c r="B1786" s="305"/>
      <c r="C1786" s="305"/>
      <c r="D1786" s="16"/>
      <c r="E1786" s="16"/>
      <c r="F1786" s="14"/>
      <c r="G1786" s="14"/>
      <c r="H1786" s="14"/>
      <c r="I1786" s="15"/>
      <c r="J1786" s="77"/>
      <c r="K1786" s="326"/>
    </row>
    <row r="1787" spans="1:11" ht="12.5" x14ac:dyDescent="0.25">
      <c r="A1787" s="14"/>
      <c r="B1787" s="305"/>
      <c r="C1787" s="305"/>
      <c r="D1787" s="16"/>
      <c r="E1787" s="16"/>
      <c r="F1787" s="14"/>
      <c r="G1787" s="14"/>
      <c r="H1787" s="14"/>
      <c r="I1787" s="15"/>
      <c r="J1787" s="77"/>
      <c r="K1787" s="326"/>
    </row>
    <row r="1788" spans="1:11" ht="12.5" x14ac:dyDescent="0.25">
      <c r="A1788" s="14"/>
      <c r="B1788" s="305"/>
      <c r="C1788" s="305"/>
      <c r="D1788" s="16"/>
      <c r="E1788" s="16"/>
      <c r="F1788" s="14"/>
      <c r="G1788" s="14"/>
      <c r="H1788" s="14"/>
      <c r="I1788" s="15"/>
      <c r="J1788" s="77"/>
      <c r="K1788" s="326"/>
    </row>
    <row r="1789" spans="1:11" ht="12.5" x14ac:dyDescent="0.25">
      <c r="A1789" s="14"/>
      <c r="B1789" s="305"/>
      <c r="C1789" s="305"/>
      <c r="D1789" s="16"/>
      <c r="E1789" s="16"/>
      <c r="F1789" s="14"/>
      <c r="G1789" s="14"/>
      <c r="H1789" s="14"/>
      <c r="I1789" s="15"/>
      <c r="J1789" s="77"/>
      <c r="K1789" s="326"/>
    </row>
    <row r="1790" spans="1:11" ht="12.5" x14ac:dyDescent="0.25">
      <c r="A1790" s="14"/>
      <c r="B1790" s="305"/>
      <c r="C1790" s="305"/>
      <c r="D1790" s="16"/>
      <c r="E1790" s="16"/>
      <c r="F1790" s="14"/>
      <c r="G1790" s="14"/>
      <c r="H1790" s="14"/>
      <c r="I1790" s="15"/>
      <c r="J1790" s="77"/>
      <c r="K1790" s="326"/>
    </row>
    <row r="1791" spans="1:11" ht="12.5" x14ac:dyDescent="0.25">
      <c r="A1791" s="14"/>
      <c r="B1791" s="305"/>
      <c r="C1791" s="305"/>
      <c r="D1791" s="16"/>
      <c r="E1791" s="16"/>
      <c r="F1791" s="14"/>
      <c r="G1791" s="14"/>
      <c r="H1791" s="14"/>
      <c r="I1791" s="15"/>
      <c r="J1791" s="77"/>
      <c r="K1791" s="326"/>
    </row>
    <row r="1792" spans="1:11" ht="12.5" x14ac:dyDescent="0.25">
      <c r="A1792" s="14"/>
      <c r="B1792" s="305"/>
      <c r="C1792" s="305"/>
      <c r="D1792" s="16"/>
      <c r="E1792" s="16"/>
      <c r="F1792" s="14"/>
      <c r="G1792" s="14"/>
      <c r="H1792" s="14"/>
      <c r="I1792" s="15"/>
      <c r="J1792" s="77"/>
      <c r="K1792" s="326"/>
    </row>
    <row r="1793" spans="1:11" ht="12.5" x14ac:dyDescent="0.25">
      <c r="A1793" s="14"/>
      <c r="B1793" s="305"/>
      <c r="C1793" s="305"/>
      <c r="D1793" s="16"/>
      <c r="E1793" s="16"/>
      <c r="F1793" s="14"/>
      <c r="G1793" s="14"/>
      <c r="H1793" s="14"/>
      <c r="I1793" s="15"/>
      <c r="J1793" s="77"/>
      <c r="K1793" s="326"/>
    </row>
    <row r="1794" spans="1:11" ht="12.5" x14ac:dyDescent="0.25">
      <c r="A1794" s="14"/>
      <c r="B1794" s="305"/>
      <c r="C1794" s="305"/>
      <c r="D1794" s="16"/>
      <c r="E1794" s="16"/>
      <c r="F1794" s="14"/>
      <c r="G1794" s="14"/>
      <c r="H1794" s="14"/>
      <c r="I1794" s="15"/>
      <c r="J1794" s="77"/>
      <c r="K1794" s="326"/>
    </row>
    <row r="1795" spans="1:11" ht="12.5" x14ac:dyDescent="0.25">
      <c r="A1795" s="14"/>
      <c r="B1795" s="305"/>
      <c r="C1795" s="305"/>
      <c r="D1795" s="16"/>
      <c r="E1795" s="16"/>
      <c r="F1795" s="14"/>
      <c r="G1795" s="14"/>
      <c r="H1795" s="14"/>
      <c r="I1795" s="15"/>
      <c r="J1795" s="77"/>
      <c r="K1795" s="326"/>
    </row>
    <row r="1796" spans="1:11" ht="12.5" x14ac:dyDescent="0.25">
      <c r="A1796" s="14"/>
      <c r="B1796" s="305"/>
      <c r="C1796" s="305"/>
      <c r="D1796" s="16"/>
      <c r="E1796" s="16"/>
      <c r="F1796" s="14"/>
      <c r="G1796" s="14"/>
      <c r="H1796" s="14"/>
      <c r="I1796" s="15"/>
      <c r="J1796" s="77"/>
      <c r="K1796" s="326"/>
    </row>
    <row r="1797" spans="1:11" ht="12.5" x14ac:dyDescent="0.25">
      <c r="A1797" s="14"/>
      <c r="B1797" s="305"/>
      <c r="C1797" s="305"/>
      <c r="D1797" s="16"/>
      <c r="E1797" s="16"/>
      <c r="F1797" s="14"/>
      <c r="G1797" s="14"/>
      <c r="H1797" s="14"/>
      <c r="I1797" s="15"/>
      <c r="J1797" s="77"/>
      <c r="K1797" s="326"/>
    </row>
    <row r="1798" spans="1:11" ht="12.5" x14ac:dyDescent="0.25">
      <c r="A1798" s="14"/>
      <c r="B1798" s="305"/>
      <c r="C1798" s="305"/>
      <c r="D1798" s="16"/>
      <c r="E1798" s="16"/>
      <c r="F1798" s="14"/>
      <c r="G1798" s="14"/>
      <c r="H1798" s="14"/>
      <c r="I1798" s="15"/>
      <c r="J1798" s="77"/>
      <c r="K1798" s="326"/>
    </row>
    <row r="1799" spans="1:11" ht="12.5" x14ac:dyDescent="0.25">
      <c r="A1799" s="14"/>
      <c r="B1799" s="305"/>
      <c r="C1799" s="305"/>
      <c r="D1799" s="16"/>
      <c r="E1799" s="16"/>
      <c r="F1799" s="14"/>
      <c r="G1799" s="14"/>
      <c r="H1799" s="14"/>
      <c r="I1799" s="15"/>
      <c r="J1799" s="77"/>
      <c r="K1799" s="326"/>
    </row>
    <row r="1800" spans="1:11" ht="12.5" x14ac:dyDescent="0.25">
      <c r="A1800" s="14"/>
      <c r="B1800" s="305"/>
      <c r="C1800" s="305"/>
      <c r="D1800" s="16"/>
      <c r="E1800" s="16"/>
      <c r="F1800" s="14"/>
      <c r="G1800" s="14"/>
      <c r="H1800" s="14"/>
      <c r="I1800" s="15"/>
      <c r="J1800" s="77"/>
      <c r="K1800" s="326"/>
    </row>
    <row r="1801" spans="1:11" ht="12.5" x14ac:dyDescent="0.25">
      <c r="A1801" s="14"/>
      <c r="B1801" s="305"/>
      <c r="C1801" s="305"/>
      <c r="D1801" s="16"/>
      <c r="E1801" s="16"/>
      <c r="F1801" s="14"/>
      <c r="G1801" s="14"/>
      <c r="H1801" s="14"/>
      <c r="I1801" s="15"/>
      <c r="J1801" s="77"/>
      <c r="K1801" s="326"/>
    </row>
    <row r="1802" spans="1:11" ht="12.5" x14ac:dyDescent="0.25">
      <c r="A1802" s="14"/>
      <c r="B1802" s="305"/>
      <c r="C1802" s="305"/>
      <c r="D1802" s="16"/>
      <c r="E1802" s="16"/>
      <c r="F1802" s="14"/>
      <c r="G1802" s="14"/>
      <c r="H1802" s="14"/>
      <c r="I1802" s="15"/>
      <c r="J1802" s="77"/>
      <c r="K1802" s="326"/>
    </row>
    <row r="1803" spans="1:11" ht="12.5" x14ac:dyDescent="0.25">
      <c r="A1803" s="14"/>
      <c r="B1803" s="305"/>
      <c r="C1803" s="305"/>
      <c r="D1803" s="16"/>
      <c r="E1803" s="16"/>
      <c r="F1803" s="14"/>
      <c r="G1803" s="14"/>
      <c r="H1803" s="14"/>
      <c r="I1803" s="15"/>
      <c r="J1803" s="77"/>
      <c r="K1803" s="326"/>
    </row>
    <row r="1804" spans="1:11" ht="12.5" x14ac:dyDescent="0.25">
      <c r="A1804" s="14"/>
      <c r="B1804" s="305"/>
      <c r="C1804" s="305"/>
      <c r="D1804" s="16"/>
      <c r="E1804" s="16"/>
      <c r="F1804" s="14"/>
      <c r="G1804" s="14"/>
      <c r="H1804" s="14"/>
      <c r="I1804" s="15"/>
      <c r="J1804" s="77"/>
      <c r="K1804" s="326"/>
    </row>
    <row r="1805" spans="1:11" ht="12.5" x14ac:dyDescent="0.25">
      <c r="A1805" s="14"/>
      <c r="B1805" s="305"/>
      <c r="C1805" s="305"/>
      <c r="D1805" s="16"/>
      <c r="E1805" s="16"/>
      <c r="F1805" s="14"/>
      <c r="G1805" s="14"/>
      <c r="H1805" s="14"/>
      <c r="I1805" s="15"/>
      <c r="J1805" s="77"/>
      <c r="K1805" s="326"/>
    </row>
    <row r="1806" spans="1:11" ht="12.5" x14ac:dyDescent="0.25">
      <c r="A1806" s="14"/>
      <c r="B1806" s="305"/>
      <c r="C1806" s="305"/>
      <c r="D1806" s="16"/>
      <c r="E1806" s="16"/>
      <c r="F1806" s="14"/>
      <c r="G1806" s="14"/>
      <c r="H1806" s="14"/>
      <c r="I1806" s="15"/>
      <c r="J1806" s="77"/>
      <c r="K1806" s="326"/>
    </row>
    <row r="1807" spans="1:11" ht="12.5" x14ac:dyDescent="0.25">
      <c r="A1807" s="14"/>
      <c r="B1807" s="305"/>
      <c r="C1807" s="305"/>
      <c r="D1807" s="16"/>
      <c r="E1807" s="16"/>
      <c r="F1807" s="14"/>
      <c r="G1807" s="14"/>
      <c r="H1807" s="14"/>
      <c r="I1807" s="15"/>
      <c r="J1807" s="77"/>
      <c r="K1807" s="326"/>
    </row>
    <row r="1808" spans="1:11" ht="12.5" x14ac:dyDescent="0.25">
      <c r="A1808" s="14"/>
      <c r="B1808" s="305"/>
      <c r="C1808" s="305"/>
      <c r="D1808" s="16"/>
      <c r="E1808" s="16"/>
      <c r="F1808" s="14"/>
      <c r="G1808" s="14"/>
      <c r="H1808" s="14"/>
      <c r="I1808" s="15"/>
      <c r="J1808" s="77"/>
      <c r="K1808" s="326"/>
    </row>
    <row r="1809" spans="1:11" ht="12.5" x14ac:dyDescent="0.25">
      <c r="A1809" s="14"/>
      <c r="B1809" s="305"/>
      <c r="C1809" s="305"/>
      <c r="D1809" s="16"/>
      <c r="E1809" s="16"/>
      <c r="F1809" s="14"/>
      <c r="G1809" s="14"/>
      <c r="H1809" s="14"/>
      <c r="I1809" s="15"/>
      <c r="J1809" s="77"/>
      <c r="K1809" s="326"/>
    </row>
    <row r="1810" spans="1:11" ht="12.5" x14ac:dyDescent="0.25">
      <c r="A1810" s="14"/>
      <c r="B1810" s="305"/>
      <c r="C1810" s="305"/>
      <c r="D1810" s="16"/>
      <c r="E1810" s="16"/>
      <c r="F1810" s="14"/>
      <c r="G1810" s="14"/>
      <c r="H1810" s="14"/>
      <c r="I1810" s="15"/>
      <c r="J1810" s="77"/>
      <c r="K1810" s="326"/>
    </row>
    <row r="1811" spans="1:11" ht="12.5" x14ac:dyDescent="0.25">
      <c r="A1811" s="14"/>
      <c r="B1811" s="305"/>
      <c r="C1811" s="305"/>
      <c r="D1811" s="16"/>
      <c r="E1811" s="16"/>
      <c r="F1811" s="14"/>
      <c r="G1811" s="14"/>
      <c r="H1811" s="14"/>
      <c r="I1811" s="15"/>
      <c r="J1811" s="77"/>
      <c r="K1811" s="326"/>
    </row>
    <row r="1812" spans="1:11" ht="12.5" x14ac:dyDescent="0.25">
      <c r="A1812" s="14"/>
      <c r="B1812" s="305"/>
      <c r="C1812" s="305"/>
      <c r="D1812" s="16"/>
      <c r="E1812" s="16"/>
      <c r="F1812" s="14"/>
      <c r="G1812" s="14"/>
      <c r="H1812" s="14"/>
      <c r="I1812" s="15"/>
      <c r="J1812" s="77"/>
      <c r="K1812" s="326"/>
    </row>
    <row r="1813" spans="1:11" ht="12.5" x14ac:dyDescent="0.25">
      <c r="A1813" s="14"/>
      <c r="B1813" s="305"/>
      <c r="C1813" s="305"/>
      <c r="D1813" s="16"/>
      <c r="E1813" s="16"/>
      <c r="F1813" s="14"/>
      <c r="G1813" s="14"/>
      <c r="H1813" s="14"/>
      <c r="I1813" s="15"/>
      <c r="J1813" s="77"/>
      <c r="K1813" s="326"/>
    </row>
    <row r="1814" spans="1:11" ht="12.5" x14ac:dyDescent="0.25">
      <c r="A1814" s="14"/>
      <c r="B1814" s="305"/>
      <c r="C1814" s="305"/>
      <c r="D1814" s="16"/>
      <c r="E1814" s="16"/>
      <c r="F1814" s="14"/>
      <c r="G1814" s="14"/>
      <c r="H1814" s="14"/>
      <c r="I1814" s="15"/>
      <c r="J1814" s="77"/>
      <c r="K1814" s="326"/>
    </row>
    <row r="1815" spans="1:11" ht="12.5" x14ac:dyDescent="0.25">
      <c r="A1815" s="14"/>
      <c r="B1815" s="305"/>
      <c r="C1815" s="305"/>
      <c r="D1815" s="16"/>
      <c r="E1815" s="16"/>
      <c r="F1815" s="14"/>
      <c r="G1815" s="14"/>
      <c r="H1815" s="14"/>
      <c r="I1815" s="15"/>
      <c r="J1815" s="77"/>
      <c r="K1815" s="326"/>
    </row>
    <row r="1816" spans="1:11" ht="12.5" x14ac:dyDescent="0.25">
      <c r="A1816" s="14"/>
      <c r="B1816" s="305"/>
      <c r="C1816" s="305"/>
      <c r="D1816" s="16"/>
      <c r="E1816" s="16"/>
      <c r="F1816" s="14"/>
      <c r="G1816" s="14"/>
      <c r="H1816" s="14"/>
      <c r="I1816" s="15"/>
      <c r="J1816" s="77"/>
      <c r="K1816" s="326"/>
    </row>
    <row r="1817" spans="1:11" ht="12.5" x14ac:dyDescent="0.25">
      <c r="A1817" s="14"/>
      <c r="B1817" s="305"/>
      <c r="C1817" s="305"/>
      <c r="D1817" s="16"/>
      <c r="E1817" s="16"/>
      <c r="F1817" s="14"/>
      <c r="G1817" s="14"/>
      <c r="H1817" s="14"/>
      <c r="I1817" s="15"/>
      <c r="J1817" s="77"/>
      <c r="K1817" s="326"/>
    </row>
    <row r="1818" spans="1:11" ht="12.5" x14ac:dyDescent="0.25">
      <c r="A1818" s="14"/>
      <c r="B1818" s="305"/>
      <c r="C1818" s="305"/>
      <c r="D1818" s="16"/>
      <c r="E1818" s="16"/>
      <c r="F1818" s="14"/>
      <c r="G1818" s="14"/>
      <c r="H1818" s="14"/>
      <c r="I1818" s="15"/>
      <c r="J1818" s="77"/>
      <c r="K1818" s="326"/>
    </row>
    <row r="1819" spans="1:11" ht="12.5" x14ac:dyDescent="0.25">
      <c r="A1819" s="14"/>
      <c r="B1819" s="305"/>
      <c r="C1819" s="305"/>
      <c r="D1819" s="16"/>
      <c r="E1819" s="16"/>
      <c r="F1819" s="14"/>
      <c r="G1819" s="14"/>
      <c r="H1819" s="14"/>
      <c r="I1819" s="15"/>
      <c r="J1819" s="77"/>
      <c r="K1819" s="326"/>
    </row>
    <row r="1820" spans="1:11" ht="12.5" x14ac:dyDescent="0.25">
      <c r="A1820" s="14"/>
      <c r="B1820" s="305"/>
      <c r="C1820" s="305"/>
      <c r="D1820" s="16"/>
      <c r="E1820" s="16"/>
      <c r="F1820" s="14"/>
      <c r="G1820" s="14"/>
      <c r="H1820" s="14"/>
      <c r="I1820" s="15"/>
      <c r="J1820" s="77"/>
      <c r="K1820" s="326"/>
    </row>
    <row r="1821" spans="1:11" ht="12.5" x14ac:dyDescent="0.25">
      <c r="A1821" s="14"/>
      <c r="B1821" s="305"/>
      <c r="C1821" s="305"/>
      <c r="D1821" s="16"/>
      <c r="E1821" s="16"/>
      <c r="F1821" s="14"/>
      <c r="G1821" s="14"/>
      <c r="H1821" s="14"/>
      <c r="I1821" s="15"/>
      <c r="J1821" s="77"/>
      <c r="K1821" s="326"/>
    </row>
    <row r="1822" spans="1:11" ht="12.5" x14ac:dyDescent="0.25">
      <c r="A1822" s="14"/>
      <c r="B1822" s="305"/>
      <c r="C1822" s="305"/>
      <c r="D1822" s="16"/>
      <c r="E1822" s="16"/>
      <c r="F1822" s="14"/>
      <c r="G1822" s="14"/>
      <c r="H1822" s="14"/>
      <c r="I1822" s="15"/>
      <c r="J1822" s="77"/>
      <c r="K1822" s="326"/>
    </row>
    <row r="1823" spans="1:11" ht="12.5" x14ac:dyDescent="0.25">
      <c r="A1823" s="14"/>
      <c r="B1823" s="305"/>
      <c r="C1823" s="305"/>
      <c r="D1823" s="16"/>
      <c r="E1823" s="16"/>
      <c r="F1823" s="14"/>
      <c r="G1823" s="14"/>
      <c r="H1823" s="14"/>
      <c r="I1823" s="15"/>
      <c r="J1823" s="77"/>
      <c r="K1823" s="326"/>
    </row>
    <row r="1824" spans="1:11" ht="12.5" x14ac:dyDescent="0.25">
      <c r="A1824" s="14"/>
      <c r="B1824" s="305"/>
      <c r="C1824" s="305"/>
      <c r="D1824" s="16"/>
      <c r="E1824" s="16"/>
      <c r="F1824" s="14"/>
      <c r="G1824" s="14"/>
      <c r="H1824" s="14"/>
      <c r="I1824" s="15"/>
      <c r="J1824" s="77"/>
      <c r="K1824" s="326"/>
    </row>
    <row r="1825" spans="1:11" ht="12.5" x14ac:dyDescent="0.25">
      <c r="A1825" s="14"/>
      <c r="B1825" s="305"/>
      <c r="C1825" s="305"/>
      <c r="D1825" s="16"/>
      <c r="E1825" s="16"/>
      <c r="F1825" s="14"/>
      <c r="G1825" s="14"/>
      <c r="H1825" s="14"/>
      <c r="I1825" s="15"/>
      <c r="J1825" s="77"/>
      <c r="K1825" s="326"/>
    </row>
    <row r="1826" spans="1:11" ht="12.5" x14ac:dyDescent="0.25">
      <c r="A1826" s="14"/>
      <c r="B1826" s="305"/>
      <c r="C1826" s="305"/>
      <c r="D1826" s="16"/>
      <c r="E1826" s="16"/>
      <c r="F1826" s="14"/>
      <c r="G1826" s="14"/>
      <c r="H1826" s="14"/>
      <c r="I1826" s="15"/>
      <c r="J1826" s="77"/>
      <c r="K1826" s="326"/>
    </row>
    <row r="1827" spans="1:11" ht="12.5" x14ac:dyDescent="0.25">
      <c r="A1827" s="14"/>
      <c r="B1827" s="305"/>
      <c r="C1827" s="305"/>
      <c r="D1827" s="16"/>
      <c r="E1827" s="16"/>
      <c r="F1827" s="14"/>
      <c r="G1827" s="14"/>
      <c r="H1827" s="14"/>
      <c r="I1827" s="15"/>
      <c r="J1827" s="77"/>
      <c r="K1827" s="326"/>
    </row>
    <row r="1828" spans="1:11" ht="12.5" x14ac:dyDescent="0.25">
      <c r="A1828" s="14"/>
      <c r="B1828" s="305"/>
      <c r="C1828" s="305"/>
      <c r="D1828" s="16"/>
      <c r="E1828" s="16"/>
      <c r="F1828" s="14"/>
      <c r="G1828" s="14"/>
      <c r="H1828" s="14"/>
      <c r="I1828" s="15"/>
      <c r="J1828" s="77"/>
      <c r="K1828" s="326"/>
    </row>
    <row r="1829" spans="1:11" ht="12.5" x14ac:dyDescent="0.25">
      <c r="A1829" s="14"/>
      <c r="B1829" s="305"/>
      <c r="C1829" s="305"/>
      <c r="D1829" s="16"/>
      <c r="E1829" s="16"/>
      <c r="F1829" s="14"/>
      <c r="G1829" s="14"/>
      <c r="H1829" s="14"/>
      <c r="I1829" s="15"/>
      <c r="J1829" s="77"/>
      <c r="K1829" s="326"/>
    </row>
    <row r="1830" spans="1:11" ht="12.5" x14ac:dyDescent="0.25">
      <c r="A1830" s="14"/>
      <c r="B1830" s="305"/>
      <c r="C1830" s="305"/>
      <c r="D1830" s="16"/>
      <c r="E1830" s="16"/>
      <c r="F1830" s="14"/>
      <c r="G1830" s="14"/>
      <c r="H1830" s="14"/>
      <c r="I1830" s="15"/>
      <c r="J1830" s="77"/>
      <c r="K1830" s="326"/>
    </row>
    <row r="1831" spans="1:11" ht="12.5" x14ac:dyDescent="0.25">
      <c r="A1831" s="14"/>
      <c r="B1831" s="305"/>
      <c r="C1831" s="305"/>
      <c r="D1831" s="16"/>
      <c r="E1831" s="16"/>
      <c r="F1831" s="14"/>
      <c r="G1831" s="14"/>
      <c r="H1831" s="14"/>
      <c r="I1831" s="15"/>
      <c r="J1831" s="77"/>
      <c r="K1831" s="326"/>
    </row>
    <row r="1832" spans="1:11" ht="12.5" x14ac:dyDescent="0.25">
      <c r="A1832" s="14"/>
      <c r="B1832" s="305"/>
      <c r="C1832" s="305"/>
      <c r="D1832" s="16"/>
      <c r="E1832" s="16"/>
      <c r="F1832" s="14"/>
      <c r="G1832" s="14"/>
      <c r="H1832" s="14"/>
      <c r="I1832" s="15"/>
      <c r="J1832" s="77"/>
      <c r="K1832" s="326"/>
    </row>
    <row r="1833" spans="1:11" ht="12.5" x14ac:dyDescent="0.25">
      <c r="A1833" s="14"/>
      <c r="B1833" s="305"/>
      <c r="C1833" s="305"/>
      <c r="D1833" s="16"/>
      <c r="E1833" s="16"/>
      <c r="F1833" s="14"/>
      <c r="G1833" s="14"/>
      <c r="H1833" s="14"/>
      <c r="I1833" s="15"/>
      <c r="J1833" s="77"/>
      <c r="K1833" s="326"/>
    </row>
    <row r="1834" spans="1:11" ht="12.5" x14ac:dyDescent="0.25">
      <c r="A1834" s="14"/>
      <c r="B1834" s="305"/>
      <c r="C1834" s="305"/>
      <c r="D1834" s="16"/>
      <c r="E1834" s="16"/>
      <c r="F1834" s="14"/>
      <c r="G1834" s="14"/>
      <c r="H1834" s="14"/>
      <c r="I1834" s="15"/>
      <c r="J1834" s="77"/>
      <c r="K1834" s="326"/>
    </row>
    <row r="1835" spans="1:11" ht="12.5" x14ac:dyDescent="0.25">
      <c r="A1835" s="14"/>
      <c r="B1835" s="305"/>
      <c r="C1835" s="305"/>
      <c r="D1835" s="16"/>
      <c r="E1835" s="16"/>
      <c r="F1835" s="14"/>
      <c r="G1835" s="14"/>
      <c r="H1835" s="14"/>
      <c r="I1835" s="15"/>
      <c r="J1835" s="77"/>
      <c r="K1835" s="326"/>
    </row>
    <row r="1836" spans="1:11" ht="12.5" x14ac:dyDescent="0.25">
      <c r="A1836" s="14"/>
      <c r="B1836" s="305"/>
      <c r="C1836" s="305"/>
      <c r="D1836" s="16"/>
      <c r="E1836" s="16"/>
      <c r="F1836" s="14"/>
      <c r="G1836" s="14"/>
      <c r="H1836" s="14"/>
      <c r="I1836" s="15"/>
      <c r="J1836" s="77"/>
      <c r="K1836" s="326"/>
    </row>
    <row r="1837" spans="1:11" ht="12.5" x14ac:dyDescent="0.25">
      <c r="A1837" s="14"/>
      <c r="B1837" s="305"/>
      <c r="C1837" s="305"/>
      <c r="D1837" s="16"/>
      <c r="E1837" s="16"/>
      <c r="F1837" s="14"/>
      <c r="G1837" s="14"/>
      <c r="H1837" s="14"/>
      <c r="I1837" s="15"/>
      <c r="J1837" s="77"/>
      <c r="K1837" s="326"/>
    </row>
    <row r="1838" spans="1:11" ht="12.5" x14ac:dyDescent="0.25">
      <c r="A1838" s="14"/>
      <c r="B1838" s="305"/>
      <c r="C1838" s="305"/>
      <c r="D1838" s="16"/>
      <c r="E1838" s="16"/>
      <c r="F1838" s="14"/>
      <c r="G1838" s="14"/>
      <c r="H1838" s="14"/>
      <c r="I1838" s="15"/>
      <c r="J1838" s="77"/>
      <c r="K1838" s="326"/>
    </row>
    <row r="1839" spans="1:11" ht="12.5" x14ac:dyDescent="0.25">
      <c r="A1839" s="14"/>
      <c r="B1839" s="305"/>
      <c r="C1839" s="305"/>
      <c r="D1839" s="16"/>
      <c r="E1839" s="16"/>
      <c r="F1839" s="14"/>
      <c r="G1839" s="14"/>
      <c r="H1839" s="14"/>
      <c r="I1839" s="15"/>
      <c r="J1839" s="77"/>
      <c r="K1839" s="326"/>
    </row>
    <row r="1840" spans="1:11" ht="12.5" x14ac:dyDescent="0.25">
      <c r="A1840" s="14"/>
      <c r="B1840" s="305"/>
      <c r="C1840" s="305"/>
      <c r="D1840" s="16"/>
      <c r="E1840" s="16"/>
      <c r="F1840" s="14"/>
      <c r="G1840" s="14"/>
      <c r="H1840" s="14"/>
      <c r="I1840" s="15"/>
      <c r="J1840" s="77"/>
      <c r="K1840" s="326"/>
    </row>
    <row r="1841" spans="1:11" ht="12.5" x14ac:dyDescent="0.25">
      <c r="A1841" s="14"/>
      <c r="B1841" s="305"/>
      <c r="C1841" s="305"/>
      <c r="D1841" s="16"/>
      <c r="E1841" s="16"/>
      <c r="F1841" s="14"/>
      <c r="G1841" s="14"/>
      <c r="H1841" s="14"/>
      <c r="I1841" s="15"/>
      <c r="J1841" s="77"/>
      <c r="K1841" s="326"/>
    </row>
    <row r="1842" spans="1:11" ht="12.5" x14ac:dyDescent="0.25">
      <c r="A1842" s="14"/>
      <c r="B1842" s="305"/>
      <c r="C1842" s="305"/>
      <c r="D1842" s="16"/>
      <c r="E1842" s="16"/>
      <c r="F1842" s="14"/>
      <c r="G1842" s="14"/>
      <c r="H1842" s="14"/>
      <c r="I1842" s="15"/>
      <c r="J1842" s="77"/>
      <c r="K1842" s="326"/>
    </row>
    <row r="1843" spans="1:11" ht="12.5" x14ac:dyDescent="0.25">
      <c r="A1843" s="14"/>
      <c r="B1843" s="305"/>
      <c r="C1843" s="305"/>
      <c r="D1843" s="16"/>
      <c r="E1843" s="16"/>
      <c r="F1843" s="14"/>
      <c r="G1843" s="14"/>
      <c r="H1843" s="14"/>
      <c r="I1843" s="15"/>
      <c r="J1843" s="77"/>
      <c r="K1843" s="326"/>
    </row>
    <row r="1844" spans="1:11" ht="12.5" x14ac:dyDescent="0.25">
      <c r="A1844" s="14"/>
      <c r="B1844" s="305"/>
      <c r="C1844" s="305"/>
      <c r="D1844" s="16"/>
      <c r="E1844" s="16"/>
      <c r="F1844" s="14"/>
      <c r="G1844" s="14"/>
      <c r="H1844" s="14"/>
      <c r="I1844" s="15"/>
      <c r="J1844" s="77"/>
      <c r="K1844" s="326"/>
    </row>
    <row r="1845" spans="1:11" ht="12.5" x14ac:dyDescent="0.25">
      <c r="A1845" s="14"/>
      <c r="B1845" s="305"/>
      <c r="C1845" s="305"/>
      <c r="D1845" s="16"/>
      <c r="E1845" s="16"/>
      <c r="F1845" s="14"/>
      <c r="G1845" s="14"/>
      <c r="H1845" s="14"/>
      <c r="I1845" s="15"/>
      <c r="J1845" s="77"/>
      <c r="K1845" s="326"/>
    </row>
    <row r="1846" spans="1:11" ht="12.5" x14ac:dyDescent="0.25">
      <c r="A1846" s="14"/>
      <c r="B1846" s="305"/>
      <c r="C1846" s="305"/>
      <c r="D1846" s="16"/>
      <c r="E1846" s="16"/>
      <c r="F1846" s="14"/>
      <c r="G1846" s="14"/>
      <c r="H1846" s="14"/>
      <c r="I1846" s="15"/>
      <c r="J1846" s="77"/>
      <c r="K1846" s="326"/>
    </row>
    <row r="1847" spans="1:11" ht="12.5" x14ac:dyDescent="0.25">
      <c r="A1847" s="14"/>
      <c r="B1847" s="305"/>
      <c r="C1847" s="305"/>
      <c r="D1847" s="16"/>
      <c r="E1847" s="16"/>
      <c r="F1847" s="14"/>
      <c r="G1847" s="14"/>
      <c r="H1847" s="14"/>
      <c r="I1847" s="15"/>
      <c r="J1847" s="77"/>
      <c r="K1847" s="326"/>
    </row>
    <row r="1848" spans="1:11" ht="12.5" x14ac:dyDescent="0.25">
      <c r="A1848" s="14"/>
      <c r="B1848" s="305"/>
      <c r="C1848" s="305"/>
      <c r="D1848" s="16"/>
      <c r="E1848" s="16"/>
      <c r="F1848" s="14"/>
      <c r="G1848" s="14"/>
      <c r="H1848" s="14"/>
      <c r="I1848" s="15"/>
      <c r="J1848" s="77"/>
      <c r="K1848" s="326"/>
    </row>
    <row r="1849" spans="1:11" ht="12.5" x14ac:dyDescent="0.25">
      <c r="A1849" s="14"/>
      <c r="B1849" s="305"/>
      <c r="C1849" s="305"/>
      <c r="D1849" s="16"/>
      <c r="E1849" s="16"/>
      <c r="F1849" s="14"/>
      <c r="G1849" s="14"/>
      <c r="H1849" s="14"/>
      <c r="I1849" s="15"/>
      <c r="J1849" s="77"/>
      <c r="K1849" s="326"/>
    </row>
    <row r="1850" spans="1:11" ht="12.5" x14ac:dyDescent="0.25">
      <c r="A1850" s="14"/>
      <c r="B1850" s="305"/>
      <c r="C1850" s="305"/>
      <c r="D1850" s="16"/>
      <c r="E1850" s="16"/>
      <c r="F1850" s="14"/>
      <c r="G1850" s="14"/>
      <c r="H1850" s="14"/>
      <c r="I1850" s="15"/>
      <c r="J1850" s="77"/>
      <c r="K1850" s="326"/>
    </row>
    <row r="1851" spans="1:11" ht="12.5" x14ac:dyDescent="0.25">
      <c r="A1851" s="14"/>
      <c r="B1851" s="305"/>
      <c r="C1851" s="305"/>
      <c r="D1851" s="16"/>
      <c r="E1851" s="16"/>
      <c r="F1851" s="14"/>
      <c r="G1851" s="14"/>
      <c r="H1851" s="14"/>
      <c r="I1851" s="15"/>
      <c r="J1851" s="77"/>
      <c r="K1851" s="326"/>
    </row>
    <row r="1852" spans="1:11" ht="12.5" x14ac:dyDescent="0.25">
      <c r="A1852" s="14"/>
      <c r="B1852" s="305"/>
      <c r="C1852" s="305"/>
      <c r="D1852" s="16"/>
      <c r="E1852" s="16"/>
      <c r="F1852" s="14"/>
      <c r="G1852" s="14"/>
      <c r="H1852" s="14"/>
      <c r="I1852" s="15"/>
      <c r="J1852" s="77"/>
      <c r="K1852" s="326"/>
    </row>
    <row r="1853" spans="1:11" ht="12.5" x14ac:dyDescent="0.25">
      <c r="A1853" s="14"/>
      <c r="B1853" s="305"/>
      <c r="C1853" s="305"/>
      <c r="D1853" s="16"/>
      <c r="E1853" s="16"/>
      <c r="F1853" s="14"/>
      <c r="G1853" s="14"/>
      <c r="H1853" s="14"/>
      <c r="I1853" s="15"/>
      <c r="J1853" s="77"/>
      <c r="K1853" s="326"/>
    </row>
    <row r="1854" spans="1:11" ht="12.5" x14ac:dyDescent="0.25">
      <c r="A1854" s="14"/>
      <c r="B1854" s="305"/>
      <c r="C1854" s="305"/>
      <c r="D1854" s="16"/>
      <c r="E1854" s="16"/>
      <c r="F1854" s="14"/>
      <c r="G1854" s="14"/>
      <c r="H1854" s="14"/>
      <c r="I1854" s="15"/>
      <c r="J1854" s="77"/>
      <c r="K1854" s="326"/>
    </row>
    <row r="1855" spans="1:11" ht="12.5" x14ac:dyDescent="0.25">
      <c r="A1855" s="14"/>
      <c r="B1855" s="305"/>
      <c r="C1855" s="305"/>
      <c r="D1855" s="16"/>
      <c r="E1855" s="16"/>
      <c r="F1855" s="14"/>
      <c r="G1855" s="14"/>
      <c r="H1855" s="14"/>
      <c r="I1855" s="15"/>
      <c r="J1855" s="77"/>
      <c r="K1855" s="326"/>
    </row>
    <row r="1856" spans="1:11" ht="12.5" x14ac:dyDescent="0.25">
      <c r="A1856" s="14"/>
      <c r="B1856" s="305"/>
      <c r="C1856" s="305"/>
      <c r="D1856" s="16"/>
      <c r="E1856" s="16"/>
      <c r="F1856" s="14"/>
      <c r="G1856" s="14"/>
      <c r="H1856" s="14"/>
      <c r="I1856" s="15"/>
      <c r="J1856" s="77"/>
      <c r="K1856" s="326"/>
    </row>
    <row r="1857" spans="1:11" ht="12.5" x14ac:dyDescent="0.25">
      <c r="A1857" s="14"/>
      <c r="B1857" s="305"/>
      <c r="C1857" s="305"/>
      <c r="D1857" s="16"/>
      <c r="E1857" s="16"/>
      <c r="F1857" s="14"/>
      <c r="G1857" s="14"/>
      <c r="H1857" s="14"/>
      <c r="I1857" s="15"/>
      <c r="J1857" s="77"/>
      <c r="K1857" s="326"/>
    </row>
    <row r="1858" spans="1:11" ht="12.5" x14ac:dyDescent="0.25">
      <c r="A1858" s="14"/>
      <c r="B1858" s="305"/>
      <c r="C1858" s="305"/>
      <c r="D1858" s="16"/>
      <c r="E1858" s="16"/>
      <c r="F1858" s="14"/>
      <c r="G1858" s="14"/>
      <c r="H1858" s="14"/>
      <c r="I1858" s="15"/>
      <c r="J1858" s="77"/>
      <c r="K1858" s="326"/>
    </row>
    <row r="1859" spans="1:11" ht="12.5" x14ac:dyDescent="0.25">
      <c r="A1859" s="14"/>
      <c r="B1859" s="305"/>
      <c r="C1859" s="305"/>
      <c r="D1859" s="16"/>
      <c r="E1859" s="16"/>
      <c r="F1859" s="14"/>
      <c r="G1859" s="14"/>
      <c r="H1859" s="14"/>
      <c r="I1859" s="15"/>
      <c r="J1859" s="77"/>
      <c r="K1859" s="326"/>
    </row>
    <row r="1860" spans="1:11" ht="12.5" x14ac:dyDescent="0.25">
      <c r="A1860" s="14"/>
      <c r="B1860" s="305"/>
      <c r="C1860" s="305"/>
      <c r="D1860" s="16"/>
      <c r="E1860" s="16"/>
      <c r="F1860" s="14"/>
      <c r="G1860" s="14"/>
      <c r="H1860" s="14"/>
      <c r="I1860" s="15"/>
      <c r="J1860" s="77"/>
      <c r="K1860" s="326"/>
    </row>
    <row r="1861" spans="1:11" ht="12.5" x14ac:dyDescent="0.25">
      <c r="A1861" s="14"/>
      <c r="B1861" s="305"/>
      <c r="C1861" s="305"/>
      <c r="D1861" s="16"/>
      <c r="E1861" s="16"/>
      <c r="F1861" s="14"/>
      <c r="G1861" s="14"/>
      <c r="H1861" s="14"/>
      <c r="I1861" s="15"/>
      <c r="J1861" s="77"/>
      <c r="K1861" s="326"/>
    </row>
    <row r="1862" spans="1:11" ht="12.5" x14ac:dyDescent="0.25">
      <c r="A1862" s="14"/>
      <c r="B1862" s="305"/>
      <c r="C1862" s="305"/>
      <c r="D1862" s="16"/>
      <c r="E1862" s="16"/>
      <c r="F1862" s="14"/>
      <c r="G1862" s="14"/>
      <c r="H1862" s="14"/>
      <c r="I1862" s="15"/>
      <c r="J1862" s="77"/>
      <c r="K1862" s="326"/>
    </row>
    <row r="1863" spans="1:11" ht="12.5" x14ac:dyDescent="0.25">
      <c r="A1863" s="14"/>
      <c r="B1863" s="305"/>
      <c r="C1863" s="305"/>
      <c r="D1863" s="16"/>
      <c r="E1863" s="16"/>
      <c r="F1863" s="14"/>
      <c r="G1863" s="14"/>
      <c r="H1863" s="14"/>
      <c r="I1863" s="15"/>
      <c r="J1863" s="77"/>
      <c r="K1863" s="326"/>
    </row>
    <row r="1864" spans="1:11" ht="12.5" x14ac:dyDescent="0.25">
      <c r="A1864" s="14"/>
      <c r="B1864" s="305"/>
      <c r="C1864" s="305"/>
      <c r="D1864" s="16"/>
      <c r="E1864" s="16"/>
      <c r="F1864" s="14"/>
      <c r="G1864" s="14"/>
      <c r="H1864" s="14"/>
      <c r="I1864" s="15"/>
      <c r="J1864" s="77"/>
      <c r="K1864" s="326"/>
    </row>
    <row r="1865" spans="1:11" ht="12.5" x14ac:dyDescent="0.25">
      <c r="A1865" s="14"/>
      <c r="B1865" s="305"/>
      <c r="C1865" s="305"/>
      <c r="D1865" s="16"/>
      <c r="E1865" s="16"/>
      <c r="F1865" s="14"/>
      <c r="G1865" s="14"/>
      <c r="H1865" s="14"/>
      <c r="I1865" s="15"/>
      <c r="J1865" s="77"/>
      <c r="K1865" s="326"/>
    </row>
    <row r="1866" spans="1:11" ht="12.5" x14ac:dyDescent="0.25">
      <c r="A1866" s="14"/>
      <c r="B1866" s="305"/>
      <c r="C1866" s="305"/>
      <c r="D1866" s="16"/>
      <c r="E1866" s="16"/>
      <c r="F1866" s="14"/>
      <c r="G1866" s="14"/>
      <c r="H1866" s="14"/>
      <c r="I1866" s="15"/>
      <c r="J1866" s="77"/>
      <c r="K1866" s="326"/>
    </row>
    <row r="1867" spans="1:11" ht="12.5" x14ac:dyDescent="0.25">
      <c r="A1867" s="14"/>
      <c r="B1867" s="305"/>
      <c r="C1867" s="305"/>
      <c r="D1867" s="16"/>
      <c r="E1867" s="16"/>
      <c r="F1867" s="14"/>
      <c r="G1867" s="14"/>
      <c r="H1867" s="14"/>
      <c r="I1867" s="15"/>
      <c r="J1867" s="77"/>
      <c r="K1867" s="326"/>
    </row>
    <row r="1868" spans="1:11" ht="12.5" x14ac:dyDescent="0.25">
      <c r="A1868" s="14"/>
      <c r="B1868" s="305"/>
      <c r="C1868" s="305"/>
      <c r="D1868" s="16"/>
      <c r="E1868" s="16"/>
      <c r="F1868" s="14"/>
      <c r="G1868" s="14"/>
      <c r="H1868" s="14"/>
      <c r="I1868" s="15"/>
      <c r="J1868" s="77"/>
      <c r="K1868" s="326"/>
    </row>
    <row r="1869" spans="1:11" ht="12.5" x14ac:dyDescent="0.25">
      <c r="A1869" s="14"/>
      <c r="B1869" s="305"/>
      <c r="C1869" s="305"/>
      <c r="D1869" s="16"/>
      <c r="E1869" s="16"/>
      <c r="F1869" s="14"/>
      <c r="G1869" s="14"/>
      <c r="H1869" s="14"/>
      <c r="I1869" s="15"/>
      <c r="J1869" s="77"/>
      <c r="K1869" s="326"/>
    </row>
    <row r="1870" spans="1:11" ht="12.5" x14ac:dyDescent="0.25">
      <c r="A1870" s="14"/>
      <c r="B1870" s="305"/>
      <c r="C1870" s="305"/>
      <c r="D1870" s="16"/>
      <c r="E1870" s="16"/>
      <c r="F1870" s="14"/>
      <c r="G1870" s="14"/>
      <c r="H1870" s="14"/>
      <c r="I1870" s="15"/>
      <c r="J1870" s="77"/>
      <c r="K1870" s="326"/>
    </row>
    <row r="1871" spans="1:11" ht="12.5" x14ac:dyDescent="0.25">
      <c r="A1871" s="14"/>
      <c r="B1871" s="305"/>
      <c r="C1871" s="305"/>
      <c r="D1871" s="16"/>
      <c r="E1871" s="16"/>
      <c r="F1871" s="14"/>
      <c r="G1871" s="14"/>
      <c r="H1871" s="14"/>
      <c r="I1871" s="15"/>
      <c r="J1871" s="77"/>
      <c r="K1871" s="326"/>
    </row>
    <row r="1872" spans="1:11" ht="12.5" x14ac:dyDescent="0.25">
      <c r="A1872" s="14"/>
      <c r="B1872" s="305"/>
      <c r="C1872" s="305"/>
      <c r="D1872" s="16"/>
      <c r="E1872" s="16"/>
      <c r="F1872" s="14"/>
      <c r="G1872" s="14"/>
      <c r="H1872" s="14"/>
      <c r="I1872" s="15"/>
      <c r="J1872" s="77"/>
      <c r="K1872" s="326"/>
    </row>
    <row r="1873" spans="1:11" ht="12.5" x14ac:dyDescent="0.25">
      <c r="A1873" s="14"/>
      <c r="B1873" s="305"/>
      <c r="C1873" s="305"/>
      <c r="D1873" s="16"/>
      <c r="E1873" s="16"/>
      <c r="F1873" s="14"/>
      <c r="G1873" s="14"/>
      <c r="H1873" s="14"/>
      <c r="I1873" s="15"/>
      <c r="J1873" s="77"/>
      <c r="K1873" s="326"/>
    </row>
    <row r="1874" spans="1:11" ht="12.5" x14ac:dyDescent="0.25">
      <c r="A1874" s="14"/>
      <c r="B1874" s="305"/>
      <c r="C1874" s="305"/>
      <c r="D1874" s="16"/>
      <c r="E1874" s="16"/>
      <c r="F1874" s="14"/>
      <c r="G1874" s="14"/>
      <c r="H1874" s="14"/>
      <c r="I1874" s="15"/>
      <c r="J1874" s="77"/>
      <c r="K1874" s="326"/>
    </row>
    <row r="1875" spans="1:11" ht="12.5" x14ac:dyDescent="0.25">
      <c r="A1875" s="14"/>
      <c r="B1875" s="305"/>
      <c r="C1875" s="305"/>
      <c r="D1875" s="16"/>
      <c r="E1875" s="16"/>
      <c r="F1875" s="14"/>
      <c r="G1875" s="14"/>
      <c r="H1875" s="14"/>
      <c r="I1875" s="15"/>
      <c r="J1875" s="77"/>
      <c r="K1875" s="326"/>
    </row>
    <row r="1876" spans="1:11" ht="12.5" x14ac:dyDescent="0.25">
      <c r="A1876" s="14"/>
      <c r="B1876" s="305"/>
      <c r="C1876" s="305"/>
      <c r="D1876" s="16"/>
      <c r="E1876" s="16"/>
      <c r="F1876" s="14"/>
      <c r="G1876" s="14"/>
      <c r="H1876" s="14"/>
      <c r="I1876" s="15"/>
      <c r="J1876" s="77"/>
      <c r="K1876" s="326"/>
    </row>
    <row r="1877" spans="1:11" ht="12.5" x14ac:dyDescent="0.25">
      <c r="A1877" s="14"/>
      <c r="B1877" s="305"/>
      <c r="C1877" s="305"/>
      <c r="D1877" s="16"/>
      <c r="E1877" s="16"/>
      <c r="F1877" s="14"/>
      <c r="G1877" s="14"/>
      <c r="H1877" s="14"/>
      <c r="I1877" s="15"/>
      <c r="J1877" s="77"/>
      <c r="K1877" s="326"/>
    </row>
    <row r="1878" spans="1:11" ht="12.5" x14ac:dyDescent="0.25">
      <c r="A1878" s="14"/>
      <c r="B1878" s="305"/>
      <c r="C1878" s="305"/>
      <c r="D1878" s="16"/>
      <c r="E1878" s="16"/>
      <c r="F1878" s="14"/>
      <c r="G1878" s="14"/>
      <c r="H1878" s="14"/>
      <c r="I1878" s="15"/>
      <c r="J1878" s="77"/>
      <c r="K1878" s="326"/>
    </row>
    <row r="1879" spans="1:11" ht="12.5" x14ac:dyDescent="0.25">
      <c r="A1879" s="14"/>
      <c r="B1879" s="305"/>
      <c r="C1879" s="305"/>
      <c r="D1879" s="16"/>
      <c r="E1879" s="16"/>
      <c r="F1879" s="14"/>
      <c r="G1879" s="14"/>
      <c r="H1879" s="14"/>
      <c r="I1879" s="15"/>
      <c r="J1879" s="77"/>
      <c r="K1879" s="326"/>
    </row>
    <row r="1880" spans="1:11" ht="12.5" x14ac:dyDescent="0.25">
      <c r="A1880" s="14"/>
      <c r="B1880" s="305"/>
      <c r="C1880" s="305"/>
      <c r="D1880" s="16"/>
      <c r="E1880" s="16"/>
      <c r="F1880" s="14"/>
      <c r="G1880" s="14"/>
      <c r="H1880" s="14"/>
      <c r="I1880" s="15"/>
      <c r="J1880" s="77"/>
      <c r="K1880" s="326"/>
    </row>
    <row r="1881" spans="1:11" ht="12.5" x14ac:dyDescent="0.25">
      <c r="A1881" s="14"/>
      <c r="B1881" s="305"/>
      <c r="C1881" s="305"/>
      <c r="D1881" s="16"/>
      <c r="E1881" s="16"/>
      <c r="F1881" s="14"/>
      <c r="G1881" s="14"/>
      <c r="H1881" s="14"/>
      <c r="I1881" s="15"/>
      <c r="J1881" s="77"/>
      <c r="K1881" s="326"/>
    </row>
    <row r="1882" spans="1:11" ht="12.5" x14ac:dyDescent="0.25">
      <c r="A1882" s="14"/>
      <c r="B1882" s="305"/>
      <c r="C1882" s="305"/>
      <c r="D1882" s="16"/>
      <c r="E1882" s="16"/>
      <c r="F1882" s="14"/>
      <c r="G1882" s="14"/>
      <c r="H1882" s="14"/>
      <c r="I1882" s="15"/>
      <c r="J1882" s="77"/>
      <c r="K1882" s="326"/>
    </row>
    <row r="1883" spans="1:11" ht="12.5" x14ac:dyDescent="0.25">
      <c r="A1883" s="14"/>
      <c r="B1883" s="305"/>
      <c r="C1883" s="305"/>
      <c r="D1883" s="16"/>
      <c r="E1883" s="16"/>
      <c r="F1883" s="14"/>
      <c r="G1883" s="14"/>
      <c r="H1883" s="14"/>
      <c r="I1883" s="15"/>
      <c r="J1883" s="77"/>
      <c r="K1883" s="326"/>
    </row>
    <row r="1884" spans="1:11" ht="12.5" x14ac:dyDescent="0.25">
      <c r="A1884" s="14"/>
      <c r="B1884" s="305"/>
      <c r="C1884" s="305"/>
      <c r="D1884" s="16"/>
      <c r="E1884" s="16"/>
      <c r="F1884" s="14"/>
      <c r="G1884" s="14"/>
      <c r="H1884" s="14"/>
      <c r="I1884" s="15"/>
      <c r="J1884" s="77"/>
      <c r="K1884" s="326"/>
    </row>
    <row r="1885" spans="1:11" ht="12.5" x14ac:dyDescent="0.25">
      <c r="A1885" s="14"/>
      <c r="B1885" s="305"/>
      <c r="C1885" s="305"/>
      <c r="D1885" s="16"/>
      <c r="E1885" s="16"/>
      <c r="F1885" s="14"/>
      <c r="G1885" s="14"/>
      <c r="H1885" s="14"/>
      <c r="I1885" s="15"/>
      <c r="J1885" s="77"/>
      <c r="K1885" s="326"/>
    </row>
    <row r="1886" spans="1:11" ht="12.5" x14ac:dyDescent="0.25">
      <c r="A1886" s="14"/>
      <c r="B1886" s="305"/>
      <c r="C1886" s="305"/>
      <c r="D1886" s="16"/>
      <c r="E1886" s="16"/>
      <c r="F1886" s="14"/>
      <c r="G1886" s="14"/>
      <c r="H1886" s="14"/>
      <c r="I1886" s="15"/>
      <c r="J1886" s="77"/>
      <c r="K1886" s="326"/>
    </row>
    <row r="1887" spans="1:11" ht="12.5" x14ac:dyDescent="0.25">
      <c r="A1887" s="14"/>
      <c r="B1887" s="305"/>
      <c r="C1887" s="305"/>
      <c r="D1887" s="16"/>
      <c r="E1887" s="16"/>
      <c r="F1887" s="14"/>
      <c r="G1887" s="14"/>
      <c r="H1887" s="14"/>
      <c r="I1887" s="15"/>
      <c r="J1887" s="77"/>
      <c r="K1887" s="326"/>
    </row>
    <row r="1888" spans="1:11" ht="12.5" x14ac:dyDescent="0.25">
      <c r="A1888" s="14"/>
      <c r="B1888" s="305"/>
      <c r="C1888" s="305"/>
      <c r="D1888" s="16"/>
      <c r="E1888" s="16"/>
      <c r="F1888" s="14"/>
      <c r="G1888" s="14"/>
      <c r="H1888" s="14"/>
      <c r="I1888" s="15"/>
      <c r="J1888" s="77"/>
      <c r="K1888" s="326"/>
    </row>
    <row r="1889" spans="1:11" ht="12.5" x14ac:dyDescent="0.25">
      <c r="A1889" s="14"/>
      <c r="B1889" s="305"/>
      <c r="C1889" s="305"/>
      <c r="D1889" s="16"/>
      <c r="E1889" s="16"/>
      <c r="F1889" s="14"/>
      <c r="G1889" s="14"/>
      <c r="H1889" s="14"/>
      <c r="I1889" s="15"/>
      <c r="J1889" s="77"/>
      <c r="K1889" s="326"/>
    </row>
    <row r="1890" spans="1:11" ht="12.5" x14ac:dyDescent="0.25">
      <c r="A1890" s="14"/>
      <c r="B1890" s="305"/>
      <c r="C1890" s="305"/>
      <c r="D1890" s="16"/>
      <c r="E1890" s="16"/>
      <c r="F1890" s="14"/>
      <c r="G1890" s="14"/>
      <c r="H1890" s="14"/>
      <c r="I1890" s="15"/>
      <c r="J1890" s="77"/>
      <c r="K1890" s="326"/>
    </row>
    <row r="1891" spans="1:11" ht="12.5" x14ac:dyDescent="0.25">
      <c r="A1891" s="14"/>
      <c r="B1891" s="305"/>
      <c r="C1891" s="305"/>
      <c r="D1891" s="16"/>
      <c r="E1891" s="16"/>
      <c r="F1891" s="14"/>
      <c r="G1891" s="14"/>
      <c r="H1891" s="14"/>
      <c r="I1891" s="15"/>
      <c r="J1891" s="77"/>
      <c r="K1891" s="326"/>
    </row>
    <row r="1892" spans="1:11" ht="12.5" x14ac:dyDescent="0.25">
      <c r="A1892" s="14"/>
      <c r="B1892" s="305"/>
      <c r="C1892" s="305"/>
      <c r="D1892" s="16"/>
      <c r="E1892" s="16"/>
      <c r="F1892" s="14"/>
      <c r="G1892" s="14"/>
      <c r="H1892" s="14"/>
      <c r="I1892" s="15"/>
      <c r="J1892" s="77"/>
      <c r="K1892" s="326"/>
    </row>
    <row r="1893" spans="1:11" ht="12.5" x14ac:dyDescent="0.25">
      <c r="A1893" s="14"/>
      <c r="B1893" s="305"/>
      <c r="C1893" s="305"/>
      <c r="D1893" s="16"/>
      <c r="E1893" s="16"/>
      <c r="F1893" s="14"/>
      <c r="G1893" s="14"/>
      <c r="H1893" s="14"/>
      <c r="I1893" s="15"/>
      <c r="J1893" s="77"/>
      <c r="K1893" s="326"/>
    </row>
    <row r="1894" spans="1:11" ht="12.5" x14ac:dyDescent="0.25">
      <c r="A1894" s="14"/>
      <c r="B1894" s="305"/>
      <c r="C1894" s="305"/>
      <c r="D1894" s="16"/>
      <c r="E1894" s="16"/>
      <c r="F1894" s="14"/>
      <c r="G1894" s="14"/>
      <c r="H1894" s="14"/>
      <c r="I1894" s="15"/>
      <c r="J1894" s="77"/>
      <c r="K1894" s="326"/>
    </row>
    <row r="1895" spans="1:11" ht="12.5" x14ac:dyDescent="0.25">
      <c r="A1895" s="14"/>
      <c r="B1895" s="305"/>
      <c r="C1895" s="305"/>
      <c r="D1895" s="16"/>
      <c r="E1895" s="16"/>
      <c r="F1895" s="14"/>
      <c r="G1895" s="14"/>
      <c r="H1895" s="14"/>
      <c r="I1895" s="15"/>
      <c r="J1895" s="77"/>
      <c r="K1895" s="326"/>
    </row>
    <row r="1896" spans="1:11" ht="12.5" x14ac:dyDescent="0.25">
      <c r="A1896" s="14"/>
      <c r="B1896" s="305"/>
      <c r="C1896" s="305"/>
      <c r="D1896" s="16"/>
      <c r="E1896" s="16"/>
      <c r="F1896" s="14"/>
      <c r="G1896" s="14"/>
      <c r="H1896" s="14"/>
      <c r="I1896" s="15"/>
      <c r="J1896" s="77"/>
      <c r="K1896" s="326"/>
    </row>
    <row r="1897" spans="1:11" ht="12.5" x14ac:dyDescent="0.25">
      <c r="A1897" s="14"/>
      <c r="B1897" s="305"/>
      <c r="C1897" s="305"/>
      <c r="D1897" s="16"/>
      <c r="E1897" s="16"/>
      <c r="F1897" s="14"/>
      <c r="G1897" s="14"/>
      <c r="H1897" s="14"/>
      <c r="I1897" s="15"/>
      <c r="J1897" s="77"/>
      <c r="K1897" s="326"/>
    </row>
    <row r="1898" spans="1:11" ht="12.5" x14ac:dyDescent="0.25">
      <c r="A1898" s="14"/>
      <c r="B1898" s="305"/>
      <c r="C1898" s="305"/>
      <c r="D1898" s="16"/>
      <c r="E1898" s="16"/>
      <c r="F1898" s="14"/>
      <c r="G1898" s="14"/>
      <c r="H1898" s="14"/>
      <c r="I1898" s="15"/>
      <c r="J1898" s="77"/>
      <c r="K1898" s="326"/>
    </row>
    <row r="1899" spans="1:11" ht="12.5" x14ac:dyDescent="0.25">
      <c r="A1899" s="14"/>
      <c r="B1899" s="305"/>
      <c r="C1899" s="305"/>
      <c r="D1899" s="16"/>
      <c r="E1899" s="16"/>
      <c r="F1899" s="14"/>
      <c r="G1899" s="14"/>
      <c r="H1899" s="14"/>
      <c r="I1899" s="15"/>
      <c r="J1899" s="77"/>
      <c r="K1899" s="326"/>
    </row>
    <row r="1900" spans="1:11" ht="12.5" x14ac:dyDescent="0.25">
      <c r="A1900" s="14"/>
      <c r="B1900" s="305"/>
      <c r="C1900" s="305"/>
      <c r="D1900" s="16"/>
      <c r="E1900" s="16"/>
      <c r="F1900" s="14"/>
      <c r="G1900" s="14"/>
      <c r="H1900" s="14"/>
      <c r="I1900" s="15"/>
      <c r="J1900" s="77"/>
      <c r="K1900" s="326"/>
    </row>
    <row r="1901" spans="1:11" ht="12.5" x14ac:dyDescent="0.25">
      <c r="A1901" s="14"/>
      <c r="B1901" s="305"/>
      <c r="C1901" s="305"/>
      <c r="D1901" s="16"/>
      <c r="E1901" s="16"/>
      <c r="F1901" s="14"/>
      <c r="G1901" s="14"/>
      <c r="H1901" s="14"/>
      <c r="I1901" s="15"/>
      <c r="J1901" s="77"/>
      <c r="K1901" s="326"/>
    </row>
    <row r="1902" spans="1:11" ht="12.5" x14ac:dyDescent="0.25">
      <c r="A1902" s="14"/>
      <c r="B1902" s="305"/>
      <c r="C1902" s="305"/>
      <c r="D1902" s="16"/>
      <c r="E1902" s="16"/>
      <c r="F1902" s="14"/>
      <c r="G1902" s="14"/>
      <c r="H1902" s="14"/>
      <c r="I1902" s="15"/>
      <c r="J1902" s="77"/>
      <c r="K1902" s="326"/>
    </row>
    <row r="1903" spans="1:11" ht="12.5" x14ac:dyDescent="0.25">
      <c r="A1903" s="14"/>
      <c r="B1903" s="305"/>
      <c r="C1903" s="305"/>
      <c r="D1903" s="16"/>
      <c r="E1903" s="16"/>
      <c r="F1903" s="14"/>
      <c r="G1903" s="14"/>
      <c r="H1903" s="14"/>
      <c r="I1903" s="15"/>
      <c r="J1903" s="77"/>
      <c r="K1903" s="326"/>
    </row>
    <row r="1904" spans="1:11" ht="12.5" x14ac:dyDescent="0.25">
      <c r="A1904" s="14"/>
      <c r="B1904" s="305"/>
      <c r="C1904" s="305"/>
      <c r="D1904" s="16"/>
      <c r="E1904" s="16"/>
      <c r="F1904" s="14"/>
      <c r="G1904" s="14"/>
      <c r="H1904" s="14"/>
      <c r="I1904" s="15"/>
      <c r="J1904" s="77"/>
      <c r="K1904" s="326"/>
    </row>
    <row r="1905" spans="1:11" ht="12.5" x14ac:dyDescent="0.25">
      <c r="A1905" s="14"/>
      <c r="B1905" s="305"/>
      <c r="C1905" s="305"/>
      <c r="D1905" s="16"/>
      <c r="E1905" s="16"/>
      <c r="F1905" s="14"/>
      <c r="G1905" s="14"/>
      <c r="H1905" s="14"/>
      <c r="I1905" s="15"/>
      <c r="J1905" s="77"/>
      <c r="K1905" s="326"/>
    </row>
    <row r="1906" spans="1:11" ht="12.5" x14ac:dyDescent="0.25">
      <c r="A1906" s="14"/>
      <c r="B1906" s="305"/>
      <c r="C1906" s="305"/>
      <c r="D1906" s="16"/>
      <c r="E1906" s="16"/>
      <c r="F1906" s="14"/>
      <c r="G1906" s="14"/>
      <c r="H1906" s="14"/>
      <c r="I1906" s="15"/>
      <c r="J1906" s="77"/>
      <c r="K1906" s="326"/>
    </row>
    <row r="1907" spans="1:11" ht="12.5" x14ac:dyDescent="0.25">
      <c r="A1907" s="14"/>
      <c r="B1907" s="305"/>
      <c r="C1907" s="305"/>
      <c r="D1907" s="16"/>
      <c r="E1907" s="16"/>
      <c r="F1907" s="14"/>
      <c r="G1907" s="14"/>
      <c r="H1907" s="14"/>
      <c r="I1907" s="15"/>
      <c r="J1907" s="77"/>
      <c r="K1907" s="326"/>
    </row>
    <row r="1908" spans="1:11" ht="12.5" x14ac:dyDescent="0.25">
      <c r="A1908" s="14"/>
      <c r="B1908" s="305"/>
      <c r="C1908" s="305"/>
      <c r="D1908" s="16"/>
      <c r="E1908" s="16"/>
      <c r="F1908" s="14"/>
      <c r="G1908" s="14"/>
      <c r="H1908" s="14"/>
      <c r="I1908" s="15"/>
      <c r="J1908" s="77"/>
      <c r="K1908" s="326"/>
    </row>
    <row r="1909" spans="1:11" ht="12.5" x14ac:dyDescent="0.25">
      <c r="A1909" s="14"/>
      <c r="B1909" s="305"/>
      <c r="C1909" s="305"/>
      <c r="D1909" s="16"/>
      <c r="E1909" s="16"/>
      <c r="F1909" s="14"/>
      <c r="G1909" s="14"/>
      <c r="H1909" s="14"/>
      <c r="I1909" s="15"/>
      <c r="J1909" s="77"/>
      <c r="K1909" s="326"/>
    </row>
    <row r="1910" spans="1:11" ht="12.5" x14ac:dyDescent="0.25">
      <c r="A1910" s="14"/>
      <c r="B1910" s="305"/>
      <c r="C1910" s="305"/>
      <c r="D1910" s="16"/>
      <c r="E1910" s="16"/>
      <c r="F1910" s="14"/>
      <c r="G1910" s="14"/>
      <c r="H1910" s="14"/>
      <c r="I1910" s="15"/>
      <c r="J1910" s="77"/>
      <c r="K1910" s="326"/>
    </row>
    <row r="1911" spans="1:11" ht="12.5" x14ac:dyDescent="0.25">
      <c r="A1911" s="14"/>
      <c r="B1911" s="305"/>
      <c r="C1911" s="305"/>
      <c r="D1911" s="16"/>
      <c r="E1911" s="16"/>
      <c r="F1911" s="14"/>
      <c r="G1911" s="14"/>
      <c r="H1911" s="14"/>
      <c r="I1911" s="15"/>
      <c r="J1911" s="77"/>
      <c r="K1911" s="326"/>
    </row>
    <row r="1912" spans="1:11" ht="12.5" x14ac:dyDescent="0.25">
      <c r="A1912" s="14"/>
      <c r="B1912" s="305"/>
      <c r="C1912" s="305"/>
      <c r="D1912" s="16"/>
      <c r="E1912" s="16"/>
      <c r="F1912" s="14"/>
      <c r="G1912" s="14"/>
      <c r="H1912" s="14"/>
      <c r="I1912" s="15"/>
      <c r="J1912" s="77"/>
      <c r="K1912" s="326"/>
    </row>
    <row r="1913" spans="1:11" ht="12.5" x14ac:dyDescent="0.25">
      <c r="A1913" s="14"/>
      <c r="B1913" s="305"/>
      <c r="C1913" s="305"/>
      <c r="D1913" s="16"/>
      <c r="E1913" s="16"/>
      <c r="F1913" s="14"/>
      <c r="G1913" s="14"/>
      <c r="H1913" s="14"/>
      <c r="I1913" s="15"/>
      <c r="J1913" s="77"/>
      <c r="K1913" s="326"/>
    </row>
    <row r="1914" spans="1:11" ht="12.5" x14ac:dyDescent="0.25">
      <c r="A1914" s="14"/>
      <c r="B1914" s="305"/>
      <c r="C1914" s="305"/>
      <c r="D1914" s="16"/>
      <c r="E1914" s="16"/>
      <c r="F1914" s="14"/>
      <c r="G1914" s="14"/>
      <c r="H1914" s="14"/>
      <c r="I1914" s="15"/>
      <c r="J1914" s="77"/>
      <c r="K1914" s="326"/>
    </row>
    <row r="1915" spans="1:11" ht="12.5" x14ac:dyDescent="0.25">
      <c r="A1915" s="14"/>
      <c r="B1915" s="305"/>
      <c r="C1915" s="305"/>
      <c r="D1915" s="16"/>
      <c r="E1915" s="16"/>
      <c r="F1915" s="14"/>
      <c r="G1915" s="14"/>
      <c r="H1915" s="14"/>
      <c r="I1915" s="15"/>
      <c r="J1915" s="77"/>
      <c r="K1915" s="326"/>
    </row>
    <row r="1916" spans="1:11" ht="12.5" x14ac:dyDescent="0.25">
      <c r="A1916" s="14"/>
      <c r="B1916" s="305"/>
      <c r="C1916" s="305"/>
      <c r="D1916" s="16"/>
      <c r="E1916" s="16"/>
      <c r="F1916" s="14"/>
      <c r="G1916" s="14"/>
      <c r="H1916" s="14"/>
      <c r="I1916" s="15"/>
      <c r="J1916" s="77"/>
      <c r="K1916" s="326"/>
    </row>
    <row r="1917" spans="1:11" ht="12.5" x14ac:dyDescent="0.25">
      <c r="A1917" s="14"/>
      <c r="B1917" s="305"/>
      <c r="C1917" s="305"/>
      <c r="D1917" s="16"/>
      <c r="E1917" s="16"/>
      <c r="F1917" s="14"/>
      <c r="G1917" s="14"/>
      <c r="H1917" s="14"/>
      <c r="I1917" s="15"/>
      <c r="J1917" s="77"/>
      <c r="K1917" s="326"/>
    </row>
    <row r="1918" spans="1:11" ht="12.5" x14ac:dyDescent="0.25">
      <c r="A1918" s="14"/>
      <c r="B1918" s="305"/>
      <c r="C1918" s="305"/>
      <c r="D1918" s="16"/>
      <c r="E1918" s="16"/>
      <c r="F1918" s="14"/>
      <c r="G1918" s="14"/>
      <c r="H1918" s="14"/>
      <c r="I1918" s="15"/>
      <c r="J1918" s="77"/>
      <c r="K1918" s="326"/>
    </row>
    <row r="1919" spans="1:11" ht="12.5" x14ac:dyDescent="0.25">
      <c r="A1919" s="14"/>
      <c r="B1919" s="305"/>
      <c r="C1919" s="305"/>
      <c r="D1919" s="16"/>
      <c r="E1919" s="16"/>
      <c r="F1919" s="14"/>
      <c r="G1919" s="14"/>
      <c r="H1919" s="14"/>
      <c r="I1919" s="15"/>
      <c r="J1919" s="77"/>
      <c r="K1919" s="326"/>
    </row>
    <row r="1920" spans="1:11" ht="12.5" x14ac:dyDescent="0.25">
      <c r="A1920" s="14"/>
      <c r="B1920" s="305"/>
      <c r="C1920" s="305"/>
      <c r="D1920" s="16"/>
      <c r="E1920" s="16"/>
      <c r="F1920" s="14"/>
      <c r="G1920" s="14"/>
      <c r="H1920" s="14"/>
      <c r="I1920" s="15"/>
      <c r="J1920" s="77"/>
      <c r="K1920" s="326"/>
    </row>
    <row r="1921" spans="1:11" ht="12.5" x14ac:dyDescent="0.25">
      <c r="A1921" s="14"/>
      <c r="B1921" s="305"/>
      <c r="C1921" s="305"/>
      <c r="D1921" s="16"/>
      <c r="E1921" s="16"/>
      <c r="F1921" s="14"/>
      <c r="G1921" s="14"/>
      <c r="H1921" s="14"/>
      <c r="I1921" s="15"/>
      <c r="J1921" s="77"/>
      <c r="K1921" s="326"/>
    </row>
    <row r="1922" spans="1:11" ht="12.5" x14ac:dyDescent="0.25">
      <c r="A1922" s="14"/>
      <c r="B1922" s="305"/>
      <c r="C1922" s="305"/>
      <c r="D1922" s="16"/>
      <c r="E1922" s="16"/>
      <c r="F1922" s="14"/>
      <c r="G1922" s="14"/>
      <c r="H1922" s="14"/>
      <c r="I1922" s="15"/>
      <c r="J1922" s="77"/>
      <c r="K1922" s="326"/>
    </row>
    <row r="1923" spans="1:11" ht="12.5" x14ac:dyDescent="0.25">
      <c r="A1923" s="14"/>
      <c r="B1923" s="305"/>
      <c r="C1923" s="305"/>
      <c r="D1923" s="16"/>
      <c r="E1923" s="16"/>
      <c r="F1923" s="14"/>
      <c r="G1923" s="14"/>
      <c r="H1923" s="14"/>
      <c r="I1923" s="15"/>
      <c r="J1923" s="77"/>
      <c r="K1923" s="326"/>
    </row>
    <row r="1924" spans="1:11" ht="12.5" x14ac:dyDescent="0.25">
      <c r="A1924" s="14"/>
      <c r="B1924" s="305"/>
      <c r="C1924" s="305"/>
      <c r="D1924" s="16"/>
      <c r="E1924" s="16"/>
      <c r="F1924" s="14"/>
      <c r="G1924" s="14"/>
      <c r="H1924" s="14"/>
      <c r="I1924" s="15"/>
      <c r="J1924" s="77"/>
      <c r="K1924" s="326"/>
    </row>
    <row r="1925" spans="1:11" ht="12.5" x14ac:dyDescent="0.25">
      <c r="A1925" s="14"/>
      <c r="B1925" s="305"/>
      <c r="C1925" s="305"/>
      <c r="D1925" s="16"/>
      <c r="E1925" s="16"/>
      <c r="F1925" s="14"/>
      <c r="G1925" s="14"/>
      <c r="H1925" s="14"/>
      <c r="I1925" s="15"/>
      <c r="J1925" s="77"/>
      <c r="K1925" s="326"/>
    </row>
    <row r="1926" spans="1:11" ht="12.5" x14ac:dyDescent="0.25">
      <c r="A1926" s="14"/>
      <c r="B1926" s="305"/>
      <c r="C1926" s="305"/>
      <c r="D1926" s="16"/>
      <c r="E1926" s="16"/>
      <c r="F1926" s="14"/>
      <c r="G1926" s="14"/>
      <c r="H1926" s="14"/>
      <c r="I1926" s="15"/>
      <c r="J1926" s="77"/>
      <c r="K1926" s="326"/>
    </row>
    <row r="1927" spans="1:11" ht="12.5" x14ac:dyDescent="0.25">
      <c r="A1927" s="14"/>
      <c r="B1927" s="305"/>
      <c r="C1927" s="305"/>
      <c r="D1927" s="16"/>
      <c r="E1927" s="16"/>
      <c r="F1927" s="14"/>
      <c r="G1927" s="14"/>
      <c r="H1927" s="14"/>
      <c r="I1927" s="15"/>
      <c r="J1927" s="77"/>
      <c r="K1927" s="326"/>
    </row>
    <row r="1928" spans="1:11" ht="12.5" x14ac:dyDescent="0.25">
      <c r="A1928" s="14"/>
      <c r="B1928" s="305"/>
      <c r="C1928" s="305"/>
      <c r="D1928" s="16"/>
      <c r="E1928" s="16"/>
      <c r="F1928" s="14"/>
      <c r="G1928" s="14"/>
      <c r="H1928" s="14"/>
      <c r="I1928" s="15"/>
      <c r="J1928" s="77"/>
      <c r="K1928" s="326"/>
    </row>
    <row r="1929" spans="1:11" ht="12.5" x14ac:dyDescent="0.25">
      <c r="A1929" s="14"/>
      <c r="B1929" s="305"/>
      <c r="C1929" s="305"/>
      <c r="D1929" s="16"/>
      <c r="E1929" s="16"/>
      <c r="F1929" s="14"/>
      <c r="G1929" s="14"/>
      <c r="H1929" s="14"/>
      <c r="I1929" s="15"/>
      <c r="J1929" s="77"/>
      <c r="K1929" s="326"/>
    </row>
    <row r="1930" spans="1:11" ht="12.5" x14ac:dyDescent="0.25">
      <c r="A1930" s="14"/>
      <c r="B1930" s="305"/>
      <c r="C1930" s="305"/>
      <c r="D1930" s="16"/>
      <c r="E1930" s="16"/>
      <c r="F1930" s="14"/>
      <c r="G1930" s="14"/>
      <c r="H1930" s="14"/>
      <c r="I1930" s="15"/>
      <c r="J1930" s="77"/>
      <c r="K1930" s="326"/>
    </row>
    <row r="1931" spans="1:11" ht="12.5" x14ac:dyDescent="0.25">
      <c r="A1931" s="14"/>
      <c r="B1931" s="305"/>
      <c r="C1931" s="305"/>
      <c r="D1931" s="16"/>
      <c r="E1931" s="16"/>
      <c r="F1931" s="14"/>
      <c r="G1931" s="14"/>
      <c r="H1931" s="14"/>
      <c r="I1931" s="15"/>
      <c r="J1931" s="77"/>
      <c r="K1931" s="326"/>
    </row>
    <row r="1932" spans="1:11" ht="12.5" x14ac:dyDescent="0.25">
      <c r="A1932" s="14"/>
      <c r="B1932" s="305"/>
      <c r="C1932" s="305"/>
      <c r="D1932" s="16"/>
      <c r="E1932" s="16"/>
      <c r="F1932" s="14"/>
      <c r="G1932" s="14"/>
      <c r="H1932" s="14"/>
      <c r="I1932" s="15"/>
      <c r="J1932" s="77"/>
      <c r="K1932" s="326"/>
    </row>
    <row r="1933" spans="1:11" ht="12.5" x14ac:dyDescent="0.25">
      <c r="A1933" s="14"/>
      <c r="B1933" s="305"/>
      <c r="C1933" s="305"/>
      <c r="D1933" s="16"/>
      <c r="E1933" s="16"/>
      <c r="F1933" s="14"/>
      <c r="G1933" s="14"/>
      <c r="H1933" s="14"/>
      <c r="I1933" s="15"/>
      <c r="J1933" s="77"/>
      <c r="K1933" s="326"/>
    </row>
    <row r="1934" spans="1:11" ht="12.5" x14ac:dyDescent="0.25">
      <c r="A1934" s="14"/>
      <c r="B1934" s="305"/>
      <c r="C1934" s="305"/>
      <c r="D1934" s="16"/>
      <c r="E1934" s="16"/>
      <c r="F1934" s="14"/>
      <c r="G1934" s="14"/>
      <c r="H1934" s="14"/>
      <c r="I1934" s="15"/>
      <c r="J1934" s="77"/>
      <c r="K1934" s="326"/>
    </row>
    <row r="1935" spans="1:11" ht="12.5" x14ac:dyDescent="0.25">
      <c r="A1935" s="14"/>
      <c r="B1935" s="305"/>
      <c r="C1935" s="305"/>
      <c r="D1935" s="16"/>
      <c r="E1935" s="16"/>
      <c r="F1935" s="14"/>
      <c r="G1935" s="14"/>
      <c r="H1935" s="14"/>
      <c r="I1935" s="15"/>
      <c r="J1935" s="77"/>
      <c r="K1935" s="326"/>
    </row>
    <row r="1936" spans="1:11" ht="12.5" x14ac:dyDescent="0.25">
      <c r="A1936" s="14"/>
      <c r="B1936" s="305"/>
      <c r="C1936" s="305"/>
      <c r="D1936" s="16"/>
      <c r="E1936" s="16"/>
      <c r="F1936" s="14"/>
      <c r="G1936" s="14"/>
      <c r="H1936" s="14"/>
      <c r="I1936" s="15"/>
      <c r="J1936" s="77"/>
      <c r="K1936" s="326"/>
    </row>
    <row r="1937" spans="1:11" ht="12.5" x14ac:dyDescent="0.25">
      <c r="A1937" s="14"/>
      <c r="B1937" s="305"/>
      <c r="C1937" s="305"/>
      <c r="D1937" s="16"/>
      <c r="E1937" s="16"/>
      <c r="F1937" s="14"/>
      <c r="G1937" s="14"/>
      <c r="H1937" s="14"/>
      <c r="I1937" s="15"/>
      <c r="J1937" s="77"/>
      <c r="K1937" s="326"/>
    </row>
    <row r="1938" spans="1:11" ht="12.5" x14ac:dyDescent="0.25">
      <c r="A1938" s="14"/>
      <c r="B1938" s="305"/>
      <c r="C1938" s="305"/>
      <c r="D1938" s="16"/>
      <c r="E1938" s="16"/>
      <c r="F1938" s="14"/>
      <c r="G1938" s="14"/>
      <c r="H1938" s="14"/>
      <c r="I1938" s="15"/>
      <c r="J1938" s="77"/>
      <c r="K1938" s="326"/>
    </row>
    <row r="1939" spans="1:11" ht="12.5" x14ac:dyDescent="0.25">
      <c r="A1939" s="14"/>
      <c r="B1939" s="305"/>
      <c r="C1939" s="305"/>
      <c r="D1939" s="16"/>
      <c r="E1939" s="16"/>
      <c r="F1939" s="14"/>
      <c r="G1939" s="14"/>
      <c r="H1939" s="14"/>
      <c r="I1939" s="15"/>
      <c r="J1939" s="77"/>
      <c r="K1939" s="326"/>
    </row>
    <row r="1940" spans="1:11" ht="12.5" x14ac:dyDescent="0.25">
      <c r="A1940" s="14"/>
      <c r="B1940" s="305"/>
      <c r="C1940" s="305"/>
      <c r="D1940" s="16"/>
      <c r="E1940" s="16"/>
      <c r="F1940" s="14"/>
      <c r="G1940" s="14"/>
      <c r="H1940" s="14"/>
      <c r="I1940" s="15"/>
      <c r="J1940" s="77"/>
      <c r="K1940" s="326"/>
    </row>
    <row r="1941" spans="1:11" ht="12.5" x14ac:dyDescent="0.25">
      <c r="A1941" s="14"/>
      <c r="B1941" s="305"/>
      <c r="C1941" s="305"/>
      <c r="D1941" s="16"/>
      <c r="E1941" s="16"/>
      <c r="F1941" s="14"/>
      <c r="G1941" s="14"/>
      <c r="H1941" s="14"/>
      <c r="I1941" s="15"/>
      <c r="J1941" s="77"/>
      <c r="K1941" s="326"/>
    </row>
    <row r="1942" spans="1:11" ht="12.5" x14ac:dyDescent="0.25">
      <c r="A1942" s="14"/>
      <c r="B1942" s="305"/>
      <c r="C1942" s="305"/>
      <c r="D1942" s="16"/>
      <c r="E1942" s="16"/>
      <c r="F1942" s="14"/>
      <c r="G1942" s="14"/>
      <c r="H1942" s="14"/>
      <c r="I1942" s="15"/>
      <c r="J1942" s="77"/>
      <c r="K1942" s="326"/>
    </row>
    <row r="1943" spans="1:11" ht="12.5" x14ac:dyDescent="0.25">
      <c r="A1943" s="14"/>
      <c r="B1943" s="305"/>
      <c r="C1943" s="305"/>
      <c r="D1943" s="16"/>
      <c r="E1943" s="16"/>
      <c r="F1943" s="14"/>
      <c r="G1943" s="14"/>
      <c r="H1943" s="14"/>
      <c r="I1943" s="15"/>
      <c r="J1943" s="77"/>
      <c r="K1943" s="326"/>
    </row>
    <row r="1944" spans="1:11" ht="12.5" x14ac:dyDescent="0.25">
      <c r="A1944" s="14"/>
      <c r="B1944" s="305"/>
      <c r="C1944" s="305"/>
      <c r="D1944" s="16"/>
      <c r="E1944" s="16"/>
      <c r="F1944" s="14"/>
      <c r="G1944" s="14"/>
      <c r="H1944" s="14"/>
      <c r="I1944" s="15"/>
      <c r="J1944" s="77"/>
      <c r="K1944" s="326"/>
    </row>
    <row r="1945" spans="1:11" ht="12.5" x14ac:dyDescent="0.25">
      <c r="A1945" s="14"/>
      <c r="B1945" s="305"/>
      <c r="C1945" s="305"/>
      <c r="D1945" s="16"/>
      <c r="E1945" s="16"/>
      <c r="F1945" s="14"/>
      <c r="G1945" s="14"/>
      <c r="H1945" s="14"/>
      <c r="I1945" s="15"/>
      <c r="J1945" s="77"/>
      <c r="K1945" s="326"/>
    </row>
    <row r="1946" spans="1:11" ht="12.5" x14ac:dyDescent="0.25">
      <c r="A1946" s="14"/>
      <c r="B1946" s="305"/>
      <c r="C1946" s="305"/>
      <c r="D1946" s="16"/>
      <c r="E1946" s="16"/>
      <c r="F1946" s="14"/>
      <c r="G1946" s="14"/>
      <c r="H1946" s="14"/>
      <c r="I1946" s="15"/>
      <c r="J1946" s="77"/>
      <c r="K1946" s="326"/>
    </row>
    <row r="1947" spans="1:11" ht="12.5" x14ac:dyDescent="0.25">
      <c r="A1947" s="14"/>
      <c r="B1947" s="305"/>
      <c r="C1947" s="305"/>
      <c r="D1947" s="16"/>
      <c r="E1947" s="16"/>
      <c r="F1947" s="14"/>
      <c r="G1947" s="14"/>
      <c r="H1947" s="14"/>
      <c r="I1947" s="15"/>
      <c r="J1947" s="77"/>
      <c r="K1947" s="326"/>
    </row>
    <row r="1948" spans="1:11" ht="12.5" x14ac:dyDescent="0.25">
      <c r="A1948" s="14"/>
      <c r="B1948" s="305"/>
      <c r="C1948" s="305"/>
      <c r="D1948" s="16"/>
      <c r="E1948" s="16"/>
      <c r="F1948" s="14"/>
      <c r="G1948" s="14"/>
      <c r="H1948" s="14"/>
      <c r="I1948" s="15"/>
      <c r="J1948" s="77"/>
      <c r="K1948" s="326"/>
    </row>
    <row r="1949" spans="1:11" ht="12.5" x14ac:dyDescent="0.25">
      <c r="A1949" s="14"/>
      <c r="B1949" s="305"/>
      <c r="C1949" s="305"/>
      <c r="D1949" s="16"/>
      <c r="E1949" s="16"/>
      <c r="F1949" s="14"/>
      <c r="G1949" s="14"/>
      <c r="H1949" s="14"/>
      <c r="I1949" s="15"/>
      <c r="J1949" s="77"/>
      <c r="K1949" s="326"/>
    </row>
    <row r="1950" spans="1:11" ht="12.5" x14ac:dyDescent="0.25">
      <c r="A1950" s="14"/>
      <c r="B1950" s="305"/>
      <c r="C1950" s="305"/>
      <c r="D1950" s="16"/>
      <c r="E1950" s="16"/>
      <c r="F1950" s="14"/>
      <c r="G1950" s="14"/>
      <c r="H1950" s="14"/>
      <c r="I1950" s="15"/>
      <c r="J1950" s="77"/>
      <c r="K1950" s="326"/>
    </row>
    <row r="1951" spans="1:11" ht="12.5" x14ac:dyDescent="0.25">
      <c r="A1951" s="14"/>
      <c r="B1951" s="305"/>
      <c r="C1951" s="305"/>
      <c r="D1951" s="16"/>
      <c r="E1951" s="16"/>
      <c r="F1951" s="14"/>
      <c r="G1951" s="14"/>
      <c r="H1951" s="14"/>
      <c r="I1951" s="15"/>
      <c r="J1951" s="77"/>
      <c r="K1951" s="326"/>
    </row>
    <row r="1952" spans="1:11" ht="12.5" x14ac:dyDescent="0.25">
      <c r="A1952" s="14"/>
      <c r="B1952" s="305"/>
      <c r="C1952" s="305"/>
      <c r="D1952" s="16"/>
      <c r="E1952" s="16"/>
      <c r="F1952" s="14"/>
      <c r="G1952" s="14"/>
      <c r="H1952" s="14"/>
      <c r="I1952" s="15"/>
      <c r="J1952" s="77"/>
      <c r="K1952" s="326"/>
    </row>
    <row r="1953" spans="1:11" ht="12.5" x14ac:dyDescent="0.25">
      <c r="A1953" s="14"/>
      <c r="B1953" s="305"/>
      <c r="C1953" s="305"/>
      <c r="D1953" s="16"/>
      <c r="E1953" s="16"/>
      <c r="F1953" s="14"/>
      <c r="G1953" s="14"/>
      <c r="H1953" s="14"/>
      <c r="I1953" s="15"/>
      <c r="J1953" s="77"/>
      <c r="K1953" s="326"/>
    </row>
    <row r="1954" spans="1:11" ht="12.5" x14ac:dyDescent="0.25">
      <c r="A1954" s="14"/>
      <c r="B1954" s="305"/>
      <c r="C1954" s="305"/>
      <c r="D1954" s="16"/>
      <c r="E1954" s="16"/>
      <c r="F1954" s="14"/>
      <c r="G1954" s="14"/>
      <c r="H1954" s="14"/>
      <c r="I1954" s="15"/>
      <c r="J1954" s="77"/>
      <c r="K1954" s="326"/>
    </row>
    <row r="1955" spans="1:11" ht="12.5" x14ac:dyDescent="0.25">
      <c r="A1955" s="14"/>
      <c r="B1955" s="305"/>
      <c r="C1955" s="305"/>
      <c r="D1955" s="16"/>
      <c r="E1955" s="16"/>
      <c r="F1955" s="14"/>
      <c r="G1955" s="14"/>
      <c r="H1955" s="14"/>
      <c r="I1955" s="15"/>
      <c r="J1955" s="77"/>
      <c r="K1955" s="326"/>
    </row>
    <row r="1956" spans="1:11" ht="12.5" x14ac:dyDescent="0.25">
      <c r="A1956" s="14"/>
      <c r="B1956" s="305"/>
      <c r="C1956" s="305"/>
      <c r="D1956" s="16"/>
      <c r="E1956" s="16"/>
      <c r="F1956" s="14"/>
      <c r="G1956" s="14"/>
      <c r="H1956" s="14"/>
      <c r="I1956" s="15"/>
      <c r="J1956" s="77"/>
      <c r="K1956" s="326"/>
    </row>
    <row r="1957" spans="1:11" ht="12.5" x14ac:dyDescent="0.25">
      <c r="A1957" s="14"/>
      <c r="B1957" s="305"/>
      <c r="C1957" s="305"/>
      <c r="D1957" s="16"/>
      <c r="E1957" s="16"/>
      <c r="F1957" s="14"/>
      <c r="G1957" s="14"/>
      <c r="H1957" s="14"/>
      <c r="I1957" s="15"/>
      <c r="J1957" s="77"/>
      <c r="K1957" s="326"/>
    </row>
    <row r="1958" spans="1:11" ht="12.5" x14ac:dyDescent="0.25">
      <c r="A1958" s="14"/>
      <c r="B1958" s="305"/>
      <c r="C1958" s="305"/>
      <c r="D1958" s="16"/>
      <c r="E1958" s="16"/>
      <c r="F1958" s="14"/>
      <c r="G1958" s="14"/>
      <c r="H1958" s="14"/>
      <c r="I1958" s="15"/>
      <c r="J1958" s="77"/>
      <c r="K1958" s="326"/>
    </row>
    <row r="1959" spans="1:11" ht="12.5" x14ac:dyDescent="0.25">
      <c r="A1959" s="14"/>
      <c r="B1959" s="305"/>
      <c r="C1959" s="305"/>
      <c r="D1959" s="16"/>
      <c r="E1959" s="16"/>
      <c r="F1959" s="14"/>
      <c r="G1959" s="14"/>
      <c r="H1959" s="14"/>
      <c r="I1959" s="15"/>
      <c r="J1959" s="77"/>
      <c r="K1959" s="326"/>
    </row>
    <row r="1960" spans="1:11" ht="12.5" x14ac:dyDescent="0.25">
      <c r="A1960" s="14"/>
      <c r="B1960" s="305"/>
      <c r="C1960" s="305"/>
      <c r="D1960" s="16"/>
      <c r="E1960" s="16"/>
      <c r="F1960" s="14"/>
      <c r="G1960" s="14"/>
      <c r="H1960" s="14"/>
      <c r="I1960" s="15"/>
      <c r="J1960" s="77"/>
      <c r="K1960" s="326"/>
    </row>
    <row r="1961" spans="1:11" ht="12.5" x14ac:dyDescent="0.25">
      <c r="A1961" s="14"/>
      <c r="B1961" s="305"/>
      <c r="C1961" s="305"/>
      <c r="D1961" s="16"/>
      <c r="E1961" s="16"/>
      <c r="F1961" s="14"/>
      <c r="G1961" s="14"/>
      <c r="H1961" s="14"/>
      <c r="I1961" s="15"/>
      <c r="J1961" s="77"/>
      <c r="K1961" s="326"/>
    </row>
    <row r="1962" spans="1:11" ht="12.5" x14ac:dyDescent="0.25">
      <c r="A1962" s="14"/>
      <c r="B1962" s="305"/>
      <c r="C1962" s="305"/>
      <c r="D1962" s="16"/>
      <c r="E1962" s="16"/>
      <c r="F1962" s="14"/>
      <c r="G1962" s="14"/>
      <c r="H1962" s="14"/>
      <c r="I1962" s="15"/>
      <c r="J1962" s="77"/>
      <c r="K1962" s="326"/>
    </row>
    <row r="1963" spans="1:11" ht="12.5" x14ac:dyDescent="0.25">
      <c r="A1963" s="14"/>
      <c r="B1963" s="305"/>
      <c r="C1963" s="305"/>
      <c r="D1963" s="16"/>
      <c r="E1963" s="16"/>
      <c r="F1963" s="14"/>
      <c r="G1963" s="14"/>
      <c r="H1963" s="14"/>
      <c r="I1963" s="15"/>
      <c r="J1963" s="77"/>
      <c r="K1963" s="326"/>
    </row>
    <row r="1964" spans="1:11" ht="12.5" x14ac:dyDescent="0.25">
      <c r="A1964" s="14"/>
      <c r="B1964" s="305"/>
      <c r="C1964" s="305"/>
      <c r="D1964" s="16"/>
      <c r="E1964" s="16"/>
      <c r="F1964" s="14"/>
      <c r="G1964" s="14"/>
      <c r="H1964" s="14"/>
      <c r="I1964" s="15"/>
      <c r="J1964" s="77"/>
      <c r="K1964" s="326"/>
    </row>
    <row r="1965" spans="1:11" ht="12.5" x14ac:dyDescent="0.25">
      <c r="A1965" s="14"/>
      <c r="B1965" s="305"/>
      <c r="C1965" s="305"/>
      <c r="D1965" s="16"/>
      <c r="E1965" s="16"/>
      <c r="F1965" s="14"/>
      <c r="G1965" s="14"/>
      <c r="H1965" s="14"/>
      <c r="I1965" s="15"/>
      <c r="J1965" s="77"/>
      <c r="K1965" s="326"/>
    </row>
    <row r="1966" spans="1:11" ht="12.5" x14ac:dyDescent="0.25">
      <c r="A1966" s="14"/>
      <c r="B1966" s="305"/>
      <c r="C1966" s="305"/>
      <c r="D1966" s="16"/>
      <c r="E1966" s="16"/>
      <c r="F1966" s="14"/>
      <c r="G1966" s="14"/>
      <c r="H1966" s="14"/>
      <c r="I1966" s="15"/>
      <c r="J1966" s="77"/>
      <c r="K1966" s="326"/>
    </row>
    <row r="1967" spans="1:11" ht="12.5" x14ac:dyDescent="0.25">
      <c r="A1967" s="14"/>
      <c r="B1967" s="305"/>
      <c r="C1967" s="305"/>
      <c r="D1967" s="16"/>
      <c r="E1967" s="16"/>
      <c r="F1967" s="14"/>
      <c r="G1967" s="14"/>
      <c r="H1967" s="14"/>
      <c r="I1967" s="15"/>
      <c r="J1967" s="77"/>
      <c r="K1967" s="326"/>
    </row>
    <row r="1968" spans="1:11" ht="12.5" x14ac:dyDescent="0.25">
      <c r="A1968" s="14"/>
      <c r="B1968" s="305"/>
      <c r="C1968" s="305"/>
      <c r="D1968" s="16"/>
      <c r="E1968" s="16"/>
      <c r="F1968" s="14"/>
      <c r="G1968" s="14"/>
      <c r="H1968" s="14"/>
      <c r="I1968" s="15"/>
      <c r="J1968" s="77"/>
      <c r="K1968" s="326"/>
    </row>
    <row r="1969" spans="1:11" ht="12.5" x14ac:dyDescent="0.25">
      <c r="A1969" s="14"/>
      <c r="B1969" s="305"/>
      <c r="C1969" s="305"/>
      <c r="D1969" s="16"/>
      <c r="E1969" s="16"/>
      <c r="F1969" s="14"/>
      <c r="G1969" s="14"/>
      <c r="H1969" s="14"/>
      <c r="I1969" s="15"/>
      <c r="J1969" s="77"/>
      <c r="K1969" s="326"/>
    </row>
    <row r="1970" spans="1:11" ht="12.5" x14ac:dyDescent="0.25">
      <c r="A1970" s="14"/>
      <c r="B1970" s="305"/>
      <c r="C1970" s="305"/>
      <c r="D1970" s="16"/>
      <c r="E1970" s="16"/>
      <c r="F1970" s="14"/>
      <c r="G1970" s="14"/>
      <c r="H1970" s="14"/>
      <c r="I1970" s="15"/>
      <c r="J1970" s="77"/>
      <c r="K1970" s="326"/>
    </row>
    <row r="1971" spans="1:11" ht="12.5" x14ac:dyDescent="0.25">
      <c r="A1971" s="14"/>
      <c r="B1971" s="305"/>
      <c r="C1971" s="305"/>
      <c r="D1971" s="16"/>
      <c r="E1971" s="16"/>
      <c r="F1971" s="14"/>
      <c r="G1971" s="14"/>
      <c r="H1971" s="14"/>
      <c r="I1971" s="15"/>
      <c r="J1971" s="77"/>
      <c r="K1971" s="326"/>
    </row>
    <row r="1972" spans="1:11" ht="12.5" x14ac:dyDescent="0.25">
      <c r="A1972" s="14"/>
      <c r="B1972" s="305"/>
      <c r="C1972" s="305"/>
      <c r="D1972" s="16"/>
      <c r="E1972" s="16"/>
      <c r="F1972" s="14"/>
      <c r="G1972" s="14"/>
      <c r="H1972" s="14"/>
      <c r="I1972" s="15"/>
      <c r="J1972" s="77"/>
      <c r="K1972" s="326"/>
    </row>
    <row r="1973" spans="1:11" ht="12.5" x14ac:dyDescent="0.25">
      <c r="A1973" s="14"/>
      <c r="B1973" s="305"/>
      <c r="C1973" s="305"/>
      <c r="D1973" s="16"/>
      <c r="E1973" s="16"/>
      <c r="F1973" s="14"/>
      <c r="G1973" s="14"/>
      <c r="H1973" s="14"/>
      <c r="I1973" s="15"/>
      <c r="J1973" s="77"/>
      <c r="K1973" s="326"/>
    </row>
    <row r="1974" spans="1:11" ht="12.5" x14ac:dyDescent="0.25">
      <c r="A1974" s="14"/>
      <c r="B1974" s="305"/>
      <c r="C1974" s="305"/>
      <c r="D1974" s="16"/>
      <c r="E1974" s="16"/>
      <c r="F1974" s="14"/>
      <c r="G1974" s="14"/>
      <c r="H1974" s="14"/>
      <c r="I1974" s="15"/>
      <c r="J1974" s="77"/>
      <c r="K1974" s="326"/>
    </row>
    <row r="1975" spans="1:11" ht="12.5" x14ac:dyDescent="0.25">
      <c r="A1975" s="14"/>
      <c r="B1975" s="305"/>
      <c r="C1975" s="305"/>
      <c r="D1975" s="16"/>
      <c r="E1975" s="16"/>
      <c r="F1975" s="14"/>
      <c r="G1975" s="14"/>
      <c r="H1975" s="14"/>
      <c r="I1975" s="15"/>
      <c r="J1975" s="77"/>
      <c r="K1975" s="326"/>
    </row>
    <row r="1976" spans="1:11" ht="12.5" x14ac:dyDescent="0.25">
      <c r="A1976" s="14"/>
      <c r="B1976" s="305"/>
      <c r="C1976" s="305"/>
      <c r="D1976" s="16"/>
      <c r="E1976" s="16"/>
      <c r="F1976" s="14"/>
      <c r="G1976" s="14"/>
      <c r="H1976" s="14"/>
      <c r="I1976" s="15"/>
      <c r="J1976" s="77"/>
      <c r="K1976" s="326"/>
    </row>
    <row r="1977" spans="1:11" ht="12.5" x14ac:dyDescent="0.25">
      <c r="A1977" s="14"/>
      <c r="B1977" s="305"/>
      <c r="C1977" s="305"/>
      <c r="D1977" s="16"/>
      <c r="E1977" s="16"/>
      <c r="F1977" s="14"/>
      <c r="G1977" s="14"/>
      <c r="H1977" s="14"/>
      <c r="I1977" s="15"/>
      <c r="J1977" s="77"/>
      <c r="K1977" s="326"/>
    </row>
    <row r="1978" spans="1:11" ht="12.5" x14ac:dyDescent="0.25">
      <c r="A1978" s="14"/>
      <c r="B1978" s="305"/>
      <c r="C1978" s="305"/>
      <c r="D1978" s="16"/>
      <c r="E1978" s="16"/>
      <c r="F1978" s="14"/>
      <c r="G1978" s="14"/>
      <c r="H1978" s="14"/>
      <c r="I1978" s="15"/>
      <c r="J1978" s="77"/>
      <c r="K1978" s="326"/>
    </row>
    <row r="1979" spans="1:11" ht="12.5" x14ac:dyDescent="0.25">
      <c r="A1979" s="14"/>
      <c r="B1979" s="305"/>
      <c r="C1979" s="305"/>
      <c r="D1979" s="16"/>
      <c r="E1979" s="16"/>
      <c r="F1979" s="14"/>
      <c r="G1979" s="14"/>
      <c r="H1979" s="14"/>
      <c r="I1979" s="15"/>
      <c r="J1979" s="77"/>
      <c r="K1979" s="326"/>
    </row>
    <row r="1980" spans="1:11" ht="12.5" x14ac:dyDescent="0.25">
      <c r="A1980" s="14"/>
      <c r="B1980" s="305"/>
      <c r="C1980" s="305"/>
      <c r="D1980" s="16"/>
      <c r="E1980" s="16"/>
      <c r="F1980" s="14"/>
      <c r="G1980" s="14"/>
      <c r="H1980" s="14"/>
      <c r="I1980" s="15"/>
      <c r="J1980" s="77"/>
      <c r="K1980" s="326"/>
    </row>
    <row r="1981" spans="1:11" ht="12.5" x14ac:dyDescent="0.25">
      <c r="A1981" s="14"/>
      <c r="B1981" s="305"/>
      <c r="C1981" s="305"/>
      <c r="D1981" s="16"/>
      <c r="E1981" s="16"/>
      <c r="F1981" s="14"/>
      <c r="G1981" s="14"/>
      <c r="H1981" s="14"/>
      <c r="I1981" s="15"/>
      <c r="J1981" s="77"/>
      <c r="K1981" s="326"/>
    </row>
    <row r="1982" spans="1:11" ht="12.5" x14ac:dyDescent="0.25">
      <c r="A1982" s="14"/>
      <c r="B1982" s="305"/>
      <c r="C1982" s="305"/>
      <c r="D1982" s="16"/>
      <c r="E1982" s="16"/>
      <c r="F1982" s="14"/>
      <c r="G1982" s="14"/>
      <c r="H1982" s="14"/>
      <c r="I1982" s="15"/>
      <c r="J1982" s="77"/>
      <c r="K1982" s="326"/>
    </row>
    <row r="1983" spans="1:11" ht="12.5" x14ac:dyDescent="0.25">
      <c r="A1983" s="14"/>
      <c r="B1983" s="305"/>
      <c r="C1983" s="305"/>
      <c r="D1983" s="16"/>
      <c r="E1983" s="16"/>
      <c r="F1983" s="14"/>
      <c r="G1983" s="14"/>
      <c r="H1983" s="14"/>
      <c r="I1983" s="15"/>
      <c r="J1983" s="77"/>
      <c r="K1983" s="326"/>
    </row>
    <row r="1984" spans="1:11" ht="12.5" x14ac:dyDescent="0.25">
      <c r="A1984" s="14"/>
      <c r="B1984" s="305"/>
      <c r="C1984" s="305"/>
      <c r="D1984" s="16"/>
      <c r="E1984" s="16"/>
      <c r="F1984" s="14"/>
      <c r="G1984" s="14"/>
      <c r="H1984" s="14"/>
      <c r="I1984" s="15"/>
      <c r="J1984" s="77"/>
      <c r="K1984" s="326"/>
    </row>
    <row r="1985" spans="1:11" ht="12.5" x14ac:dyDescent="0.25">
      <c r="A1985" s="14"/>
      <c r="B1985" s="305"/>
      <c r="C1985" s="305"/>
      <c r="D1985" s="16"/>
      <c r="E1985" s="16"/>
      <c r="F1985" s="14"/>
      <c r="G1985" s="14"/>
      <c r="H1985" s="14"/>
      <c r="I1985" s="15"/>
      <c r="J1985" s="77"/>
      <c r="K1985" s="326"/>
    </row>
    <row r="1986" spans="1:11" ht="12.5" x14ac:dyDescent="0.25">
      <c r="A1986" s="14"/>
      <c r="B1986" s="305"/>
      <c r="C1986" s="305"/>
      <c r="D1986" s="16"/>
      <c r="E1986" s="16"/>
      <c r="F1986" s="14"/>
      <c r="G1986" s="14"/>
      <c r="H1986" s="14"/>
      <c r="I1986" s="15"/>
      <c r="J1986" s="77"/>
      <c r="K1986" s="326"/>
    </row>
    <row r="1987" spans="1:11" ht="12.5" x14ac:dyDescent="0.25">
      <c r="A1987" s="14"/>
      <c r="B1987" s="305"/>
      <c r="C1987" s="305"/>
      <c r="D1987" s="16"/>
      <c r="E1987" s="16"/>
      <c r="F1987" s="14"/>
      <c r="G1987" s="14"/>
      <c r="H1987" s="14"/>
      <c r="I1987" s="15"/>
      <c r="J1987" s="77"/>
      <c r="K1987" s="326"/>
    </row>
    <row r="1988" spans="1:11" ht="12.5" x14ac:dyDescent="0.25">
      <c r="A1988" s="14"/>
      <c r="B1988" s="305"/>
      <c r="C1988" s="305"/>
      <c r="D1988" s="16"/>
      <c r="E1988" s="16"/>
      <c r="F1988" s="14"/>
      <c r="G1988" s="14"/>
      <c r="H1988" s="14"/>
      <c r="I1988" s="15"/>
      <c r="J1988" s="77"/>
      <c r="K1988" s="326"/>
    </row>
    <row r="1989" spans="1:11" ht="12.5" x14ac:dyDescent="0.25">
      <c r="A1989" s="14"/>
      <c r="B1989" s="305"/>
      <c r="C1989" s="305"/>
      <c r="D1989" s="16"/>
      <c r="E1989" s="16"/>
      <c r="F1989" s="14"/>
      <c r="G1989" s="14"/>
      <c r="H1989" s="14"/>
      <c r="I1989" s="15"/>
      <c r="J1989" s="77"/>
      <c r="K1989" s="326"/>
    </row>
    <row r="1990" spans="1:11" ht="12.5" x14ac:dyDescent="0.25">
      <c r="A1990" s="14"/>
      <c r="B1990" s="305"/>
      <c r="C1990" s="305"/>
      <c r="D1990" s="16"/>
      <c r="E1990" s="16"/>
      <c r="F1990" s="14"/>
      <c r="G1990" s="14"/>
      <c r="H1990" s="14"/>
      <c r="I1990" s="15"/>
      <c r="J1990" s="77"/>
      <c r="K1990" s="326"/>
    </row>
    <row r="1991" spans="1:11" ht="12.5" x14ac:dyDescent="0.25">
      <c r="A1991" s="14"/>
      <c r="B1991" s="305"/>
      <c r="C1991" s="305"/>
      <c r="D1991" s="16"/>
      <c r="E1991" s="16"/>
      <c r="F1991" s="14"/>
      <c r="G1991" s="14"/>
      <c r="H1991" s="14"/>
      <c r="I1991" s="15"/>
      <c r="J1991" s="77"/>
      <c r="K1991" s="326"/>
    </row>
    <row r="1992" spans="1:11" ht="12.5" x14ac:dyDescent="0.25">
      <c r="A1992" s="14"/>
      <c r="B1992" s="305"/>
      <c r="C1992" s="305"/>
      <c r="D1992" s="16"/>
      <c r="E1992" s="16"/>
      <c r="F1992" s="14"/>
      <c r="G1992" s="14"/>
      <c r="H1992" s="14"/>
      <c r="I1992" s="15"/>
      <c r="J1992" s="77"/>
      <c r="K1992" s="326"/>
    </row>
    <row r="1993" spans="1:11" ht="12.5" x14ac:dyDescent="0.25">
      <c r="A1993" s="14"/>
      <c r="B1993" s="305"/>
      <c r="C1993" s="305"/>
      <c r="D1993" s="16"/>
      <c r="E1993" s="16"/>
      <c r="F1993" s="14"/>
      <c r="G1993" s="14"/>
      <c r="H1993" s="14"/>
      <c r="I1993" s="15"/>
      <c r="J1993" s="77"/>
      <c r="K1993" s="326"/>
    </row>
    <row r="1994" spans="1:11" ht="12.5" x14ac:dyDescent="0.25">
      <c r="A1994" s="14"/>
      <c r="B1994" s="305"/>
      <c r="C1994" s="305"/>
      <c r="D1994" s="16"/>
      <c r="E1994" s="16"/>
      <c r="F1994" s="14"/>
      <c r="G1994" s="14"/>
      <c r="H1994" s="14"/>
      <c r="I1994" s="15"/>
      <c r="J1994" s="77"/>
      <c r="K1994" s="326"/>
    </row>
    <row r="1995" spans="1:11" ht="12.5" x14ac:dyDescent="0.25">
      <c r="A1995" s="14"/>
      <c r="B1995" s="305"/>
      <c r="C1995" s="305"/>
      <c r="D1995" s="16"/>
      <c r="E1995" s="16"/>
      <c r="F1995" s="14"/>
      <c r="G1995" s="14"/>
      <c r="H1995" s="14"/>
      <c r="I1995" s="15"/>
      <c r="J1995" s="77"/>
      <c r="K1995" s="326"/>
    </row>
    <row r="1996" spans="1:11" ht="12.5" x14ac:dyDescent="0.25">
      <c r="A1996" s="14"/>
      <c r="B1996" s="305"/>
      <c r="C1996" s="305"/>
      <c r="D1996" s="16"/>
      <c r="E1996" s="16"/>
      <c r="F1996" s="14"/>
      <c r="G1996" s="14"/>
      <c r="H1996" s="14"/>
      <c r="I1996" s="15"/>
      <c r="J1996" s="77"/>
      <c r="K1996" s="326"/>
    </row>
    <row r="1997" spans="1:11" ht="12.5" x14ac:dyDescent="0.25">
      <c r="A1997" s="14"/>
      <c r="B1997" s="305"/>
      <c r="C1997" s="305"/>
      <c r="D1997" s="16"/>
      <c r="E1997" s="16"/>
      <c r="F1997" s="14"/>
      <c r="G1997" s="14"/>
      <c r="H1997" s="14"/>
      <c r="I1997" s="15"/>
      <c r="J1997" s="77"/>
      <c r="K1997" s="326"/>
    </row>
    <row r="1998" spans="1:11" ht="12.5" x14ac:dyDescent="0.25">
      <c r="A1998" s="14"/>
      <c r="B1998" s="305"/>
      <c r="C1998" s="305"/>
      <c r="D1998" s="16"/>
      <c r="E1998" s="16"/>
      <c r="F1998" s="14"/>
      <c r="G1998" s="14"/>
      <c r="H1998" s="14"/>
      <c r="I1998" s="15"/>
      <c r="J1998" s="77"/>
      <c r="K1998" s="326"/>
    </row>
    <row r="1999" spans="1:11" ht="12.5" x14ac:dyDescent="0.25">
      <c r="A1999" s="14"/>
      <c r="B1999" s="305"/>
      <c r="C1999" s="305"/>
      <c r="D1999" s="16"/>
      <c r="E1999" s="16"/>
      <c r="F1999" s="14"/>
      <c r="G1999" s="14"/>
      <c r="H1999" s="14"/>
      <c r="I1999" s="15"/>
      <c r="J1999" s="77"/>
      <c r="K1999" s="326"/>
    </row>
    <row r="2000" spans="1:11" ht="12.5" x14ac:dyDescent="0.25">
      <c r="A2000" s="14"/>
      <c r="B2000" s="305"/>
      <c r="C2000" s="305"/>
      <c r="D2000" s="16"/>
      <c r="E2000" s="16"/>
      <c r="F2000" s="14"/>
      <c r="G2000" s="14"/>
      <c r="H2000" s="14"/>
      <c r="I2000" s="15"/>
      <c r="J2000" s="77"/>
      <c r="K2000" s="326"/>
    </row>
    <row r="2001" spans="1:11" ht="12.5" x14ac:dyDescent="0.25">
      <c r="A2001" s="14"/>
      <c r="B2001" s="305"/>
      <c r="C2001" s="305"/>
      <c r="D2001" s="16"/>
      <c r="E2001" s="16"/>
      <c r="F2001" s="14"/>
      <c r="G2001" s="14"/>
      <c r="H2001" s="14"/>
      <c r="I2001" s="15"/>
      <c r="J2001" s="77"/>
      <c r="K2001" s="326"/>
    </row>
    <row r="2002" spans="1:11" ht="12.5" x14ac:dyDescent="0.25">
      <c r="A2002" s="14"/>
      <c r="B2002" s="305"/>
      <c r="C2002" s="305"/>
      <c r="D2002" s="16"/>
      <c r="E2002" s="16"/>
      <c r="F2002" s="14"/>
      <c r="G2002" s="14"/>
      <c r="H2002" s="14"/>
      <c r="I2002" s="15"/>
      <c r="J2002" s="77"/>
      <c r="K2002" s="326"/>
    </row>
    <row r="2003" spans="1:11" ht="12.5" x14ac:dyDescent="0.25">
      <c r="A2003" s="14"/>
      <c r="B2003" s="305"/>
      <c r="C2003" s="305"/>
      <c r="D2003" s="16"/>
      <c r="E2003" s="16"/>
      <c r="F2003" s="14"/>
      <c r="G2003" s="14"/>
      <c r="H2003" s="14"/>
      <c r="I2003" s="15"/>
      <c r="J2003" s="77"/>
      <c r="K2003" s="326"/>
    </row>
    <row r="2004" spans="1:11" ht="12.5" x14ac:dyDescent="0.25">
      <c r="A2004" s="14"/>
      <c r="B2004" s="305"/>
      <c r="C2004" s="305"/>
      <c r="D2004" s="16"/>
      <c r="E2004" s="16"/>
      <c r="F2004" s="14"/>
      <c r="G2004" s="14"/>
      <c r="H2004" s="14"/>
      <c r="I2004" s="15"/>
      <c r="J2004" s="77"/>
      <c r="K2004" s="326"/>
    </row>
    <row r="2005" spans="1:11" ht="12.5" x14ac:dyDescent="0.25">
      <c r="A2005" s="14"/>
      <c r="B2005" s="305"/>
      <c r="C2005" s="305"/>
      <c r="D2005" s="16"/>
      <c r="E2005" s="16"/>
      <c r="F2005" s="14"/>
      <c r="G2005" s="14"/>
      <c r="H2005" s="14"/>
      <c r="I2005" s="15"/>
      <c r="J2005" s="77"/>
      <c r="K2005" s="326"/>
    </row>
    <row r="2006" spans="1:11" ht="12.5" x14ac:dyDescent="0.25">
      <c r="A2006" s="14"/>
      <c r="B2006" s="305"/>
      <c r="C2006" s="305"/>
      <c r="D2006" s="16"/>
      <c r="E2006" s="16"/>
      <c r="F2006" s="14"/>
      <c r="G2006" s="14"/>
      <c r="H2006" s="14"/>
      <c r="I2006" s="15"/>
      <c r="J2006" s="77"/>
      <c r="K2006" s="326"/>
    </row>
    <row r="2007" spans="1:11" ht="12.5" x14ac:dyDescent="0.25">
      <c r="A2007" s="14"/>
      <c r="B2007" s="305"/>
      <c r="C2007" s="305"/>
      <c r="D2007" s="16"/>
      <c r="E2007" s="16"/>
      <c r="F2007" s="14"/>
      <c r="G2007" s="14"/>
      <c r="H2007" s="14"/>
      <c r="I2007" s="15"/>
      <c r="J2007" s="77"/>
      <c r="K2007" s="326"/>
    </row>
    <row r="2008" spans="1:11" ht="12.5" x14ac:dyDescent="0.25">
      <c r="A2008" s="14"/>
      <c r="B2008" s="305"/>
      <c r="C2008" s="305"/>
      <c r="D2008" s="16"/>
      <c r="E2008" s="16"/>
      <c r="F2008" s="14"/>
      <c r="G2008" s="14"/>
      <c r="H2008" s="14"/>
      <c r="I2008" s="15"/>
      <c r="J2008" s="77"/>
      <c r="K2008" s="326"/>
    </row>
    <row r="2009" spans="1:11" ht="12.5" x14ac:dyDescent="0.25">
      <c r="A2009" s="14"/>
      <c r="B2009" s="305"/>
      <c r="C2009" s="305"/>
      <c r="D2009" s="16"/>
      <c r="E2009" s="16"/>
      <c r="F2009" s="14"/>
      <c r="G2009" s="14"/>
      <c r="H2009" s="14"/>
      <c r="I2009" s="15"/>
      <c r="J2009" s="77"/>
      <c r="K2009" s="326"/>
    </row>
    <row r="2010" spans="1:11" ht="12.5" x14ac:dyDescent="0.25">
      <c r="A2010" s="14"/>
      <c r="B2010" s="305"/>
      <c r="C2010" s="305"/>
      <c r="D2010" s="16"/>
      <c r="E2010" s="16"/>
      <c r="F2010" s="14"/>
      <c r="G2010" s="14"/>
      <c r="H2010" s="14"/>
      <c r="I2010" s="15"/>
      <c r="J2010" s="77"/>
      <c r="K2010" s="326"/>
    </row>
    <row r="2011" spans="1:11" ht="12.5" x14ac:dyDescent="0.25">
      <c r="A2011" s="14"/>
      <c r="B2011" s="305"/>
      <c r="C2011" s="305"/>
      <c r="D2011" s="16"/>
      <c r="E2011" s="16"/>
      <c r="F2011" s="14"/>
      <c r="G2011" s="14"/>
      <c r="H2011" s="14"/>
      <c r="I2011" s="15"/>
      <c r="J2011" s="77"/>
      <c r="K2011" s="326"/>
    </row>
    <row r="2012" spans="1:11" ht="12.5" x14ac:dyDescent="0.25">
      <c r="A2012" s="14"/>
      <c r="B2012" s="305"/>
      <c r="C2012" s="305"/>
      <c r="D2012" s="16"/>
      <c r="E2012" s="16"/>
      <c r="F2012" s="14"/>
      <c r="G2012" s="14"/>
      <c r="H2012" s="14"/>
      <c r="I2012" s="15"/>
      <c r="J2012" s="77"/>
      <c r="K2012" s="326"/>
    </row>
    <row r="2013" spans="1:11" ht="12.5" x14ac:dyDescent="0.25">
      <c r="A2013" s="14"/>
      <c r="B2013" s="305"/>
      <c r="C2013" s="305"/>
      <c r="D2013" s="16"/>
      <c r="E2013" s="16"/>
      <c r="F2013" s="14"/>
      <c r="G2013" s="14"/>
      <c r="H2013" s="14"/>
      <c r="I2013" s="15"/>
      <c r="J2013" s="77"/>
      <c r="K2013" s="326"/>
    </row>
    <row r="2014" spans="1:11" ht="12.5" x14ac:dyDescent="0.25">
      <c r="A2014" s="14"/>
      <c r="B2014" s="305"/>
      <c r="C2014" s="305"/>
      <c r="D2014" s="16"/>
      <c r="E2014" s="16"/>
      <c r="F2014" s="14"/>
      <c r="G2014" s="14"/>
      <c r="H2014" s="14"/>
      <c r="I2014" s="15"/>
      <c r="J2014" s="77"/>
      <c r="K2014" s="326"/>
    </row>
    <row r="2015" spans="1:11" ht="12.5" x14ac:dyDescent="0.25">
      <c r="A2015" s="14"/>
      <c r="B2015" s="305"/>
      <c r="C2015" s="305"/>
      <c r="D2015" s="16"/>
      <c r="E2015" s="16"/>
      <c r="F2015" s="14"/>
      <c r="G2015" s="14"/>
      <c r="H2015" s="14"/>
      <c r="I2015" s="15"/>
      <c r="J2015" s="77"/>
      <c r="K2015" s="326"/>
    </row>
    <row r="2016" spans="1:11" ht="12.5" x14ac:dyDescent="0.25">
      <c r="A2016" s="14"/>
      <c r="B2016" s="305"/>
      <c r="C2016" s="305"/>
      <c r="D2016" s="16"/>
      <c r="E2016" s="16"/>
      <c r="F2016" s="14"/>
      <c r="G2016" s="14"/>
      <c r="H2016" s="14"/>
      <c r="I2016" s="15"/>
      <c r="J2016" s="77"/>
      <c r="K2016" s="326"/>
    </row>
    <row r="2017" spans="1:11" ht="12.5" x14ac:dyDescent="0.25">
      <c r="A2017" s="14"/>
      <c r="B2017" s="305"/>
      <c r="C2017" s="305"/>
      <c r="D2017" s="16"/>
      <c r="E2017" s="16"/>
      <c r="F2017" s="14"/>
      <c r="G2017" s="14"/>
      <c r="H2017" s="14"/>
      <c r="I2017" s="15"/>
      <c r="J2017" s="77"/>
      <c r="K2017" s="326"/>
    </row>
    <row r="2018" spans="1:11" ht="12.5" x14ac:dyDescent="0.25">
      <c r="A2018" s="14"/>
      <c r="B2018" s="305"/>
      <c r="C2018" s="305"/>
      <c r="D2018" s="16"/>
      <c r="E2018" s="16"/>
      <c r="F2018" s="14"/>
      <c r="G2018" s="14"/>
      <c r="H2018" s="14"/>
      <c r="I2018" s="15"/>
      <c r="J2018" s="77"/>
      <c r="K2018" s="326"/>
    </row>
    <row r="2019" spans="1:11" ht="12.5" x14ac:dyDescent="0.25">
      <c r="A2019" s="14"/>
      <c r="B2019" s="305"/>
      <c r="C2019" s="305"/>
      <c r="D2019" s="16"/>
      <c r="E2019" s="16"/>
      <c r="F2019" s="14"/>
      <c r="G2019" s="14"/>
      <c r="H2019" s="14"/>
      <c r="I2019" s="15"/>
      <c r="J2019" s="77"/>
      <c r="K2019" s="326"/>
    </row>
    <row r="2020" spans="1:11" ht="12.5" x14ac:dyDescent="0.25">
      <c r="A2020" s="14"/>
      <c r="B2020" s="305"/>
      <c r="C2020" s="305"/>
      <c r="D2020" s="16"/>
      <c r="E2020" s="16"/>
      <c r="F2020" s="14"/>
      <c r="G2020" s="14"/>
      <c r="H2020" s="14"/>
      <c r="I2020" s="15"/>
      <c r="J2020" s="77"/>
      <c r="K2020" s="326"/>
    </row>
    <row r="2021" spans="1:11" ht="12.5" x14ac:dyDescent="0.25">
      <c r="A2021" s="14"/>
      <c r="B2021" s="305"/>
      <c r="C2021" s="305"/>
      <c r="D2021" s="16"/>
      <c r="E2021" s="16"/>
      <c r="F2021" s="14"/>
      <c r="G2021" s="14"/>
      <c r="H2021" s="14"/>
      <c r="I2021" s="15"/>
      <c r="J2021" s="77"/>
      <c r="K2021" s="326"/>
    </row>
    <row r="2022" spans="1:11" ht="12.5" x14ac:dyDescent="0.25">
      <c r="A2022" s="14"/>
      <c r="B2022" s="305"/>
      <c r="C2022" s="305"/>
      <c r="D2022" s="16"/>
      <c r="E2022" s="16"/>
      <c r="F2022" s="14"/>
      <c r="G2022" s="14"/>
      <c r="H2022" s="14"/>
      <c r="I2022" s="15"/>
      <c r="J2022" s="77"/>
      <c r="K2022" s="326"/>
    </row>
    <row r="2023" spans="1:11" ht="12.5" x14ac:dyDescent="0.25">
      <c r="A2023" s="14"/>
      <c r="B2023" s="305"/>
      <c r="C2023" s="305"/>
      <c r="D2023" s="16"/>
      <c r="E2023" s="16"/>
      <c r="F2023" s="14"/>
      <c r="G2023" s="14"/>
      <c r="H2023" s="14"/>
      <c r="I2023" s="15"/>
      <c r="J2023" s="77"/>
      <c r="K2023" s="326"/>
    </row>
    <row r="2024" spans="1:11" ht="12.5" x14ac:dyDescent="0.25">
      <c r="A2024" s="14"/>
      <c r="B2024" s="305"/>
      <c r="C2024" s="305"/>
      <c r="D2024" s="16"/>
      <c r="E2024" s="16"/>
      <c r="F2024" s="14"/>
      <c r="G2024" s="14"/>
      <c r="H2024" s="14"/>
      <c r="I2024" s="15"/>
      <c r="J2024" s="77"/>
      <c r="K2024" s="326"/>
    </row>
    <row r="2025" spans="1:11" ht="12.5" x14ac:dyDescent="0.25">
      <c r="A2025" s="14"/>
      <c r="B2025" s="305"/>
      <c r="C2025" s="305"/>
      <c r="D2025" s="16"/>
      <c r="E2025" s="16"/>
      <c r="F2025" s="14"/>
      <c r="G2025" s="14"/>
      <c r="H2025" s="14"/>
      <c r="I2025" s="15"/>
      <c r="J2025" s="77"/>
      <c r="K2025" s="326"/>
    </row>
    <row r="2026" spans="1:11" ht="12.5" x14ac:dyDescent="0.25">
      <c r="A2026" s="14"/>
      <c r="B2026" s="305"/>
      <c r="C2026" s="305"/>
      <c r="D2026" s="16"/>
      <c r="E2026" s="16"/>
      <c r="F2026" s="14"/>
      <c r="G2026" s="14"/>
      <c r="H2026" s="14"/>
      <c r="I2026" s="15"/>
      <c r="J2026" s="77"/>
      <c r="K2026" s="326"/>
    </row>
    <row r="2027" spans="1:11" ht="12.5" x14ac:dyDescent="0.25">
      <c r="A2027" s="14"/>
      <c r="B2027" s="305"/>
      <c r="C2027" s="305"/>
      <c r="D2027" s="16"/>
      <c r="E2027" s="16"/>
      <c r="F2027" s="14"/>
      <c r="G2027" s="14"/>
      <c r="H2027" s="14"/>
      <c r="I2027" s="15"/>
      <c r="J2027" s="77"/>
      <c r="K2027" s="326"/>
    </row>
    <row r="2028" spans="1:11" ht="12.5" x14ac:dyDescent="0.25">
      <c r="A2028" s="14"/>
      <c r="B2028" s="305"/>
      <c r="C2028" s="305"/>
      <c r="D2028" s="16"/>
      <c r="E2028" s="16"/>
      <c r="F2028" s="14"/>
      <c r="G2028" s="14"/>
      <c r="H2028" s="14"/>
      <c r="I2028" s="15"/>
      <c r="J2028" s="77"/>
      <c r="K2028" s="326"/>
    </row>
    <row r="2029" spans="1:11" ht="12.5" x14ac:dyDescent="0.25">
      <c r="A2029" s="14"/>
      <c r="B2029" s="305"/>
      <c r="C2029" s="305"/>
      <c r="D2029" s="16"/>
      <c r="E2029" s="16"/>
      <c r="F2029" s="14"/>
      <c r="G2029" s="14"/>
      <c r="H2029" s="14"/>
      <c r="I2029" s="15"/>
      <c r="J2029" s="77"/>
      <c r="K2029" s="326"/>
    </row>
    <row r="2030" spans="1:11" ht="12.5" x14ac:dyDescent="0.25">
      <c r="A2030" s="14"/>
      <c r="B2030" s="305"/>
      <c r="C2030" s="305"/>
      <c r="D2030" s="16"/>
      <c r="E2030" s="16"/>
      <c r="F2030" s="14"/>
      <c r="G2030" s="14"/>
      <c r="H2030" s="14"/>
      <c r="I2030" s="15"/>
      <c r="J2030" s="77"/>
      <c r="K2030" s="326"/>
    </row>
    <row r="2031" spans="1:11" ht="12.5" x14ac:dyDescent="0.25">
      <c r="A2031" s="14"/>
      <c r="B2031" s="305"/>
      <c r="C2031" s="305"/>
      <c r="D2031" s="16"/>
      <c r="E2031" s="16"/>
      <c r="F2031" s="14"/>
      <c r="G2031" s="14"/>
      <c r="H2031" s="14"/>
      <c r="I2031" s="15"/>
      <c r="J2031" s="77"/>
      <c r="K2031" s="326"/>
    </row>
    <row r="2032" spans="1:11" ht="12.5" x14ac:dyDescent="0.25">
      <c r="A2032" s="14"/>
      <c r="B2032" s="305"/>
      <c r="C2032" s="305"/>
      <c r="D2032" s="16"/>
      <c r="E2032" s="16"/>
      <c r="F2032" s="14"/>
      <c r="G2032" s="14"/>
      <c r="H2032" s="14"/>
      <c r="I2032" s="15"/>
      <c r="J2032" s="77"/>
      <c r="K2032" s="326"/>
    </row>
    <row r="2033" spans="1:11" ht="12.5" x14ac:dyDescent="0.25">
      <c r="A2033" s="14"/>
      <c r="B2033" s="305"/>
      <c r="C2033" s="305"/>
      <c r="D2033" s="16"/>
      <c r="E2033" s="16"/>
      <c r="F2033" s="14"/>
      <c r="G2033" s="14"/>
      <c r="H2033" s="14"/>
      <c r="I2033" s="15"/>
      <c r="J2033" s="77"/>
      <c r="K2033" s="326"/>
    </row>
    <row r="2034" spans="1:11" ht="12.5" x14ac:dyDescent="0.25">
      <c r="A2034" s="14"/>
      <c r="B2034" s="305"/>
      <c r="C2034" s="305"/>
      <c r="D2034" s="16"/>
      <c r="E2034" s="16"/>
      <c r="F2034" s="14"/>
      <c r="G2034" s="14"/>
      <c r="H2034" s="14"/>
      <c r="I2034" s="15"/>
      <c r="J2034" s="77"/>
      <c r="K2034" s="326"/>
    </row>
    <row r="2035" spans="1:11" ht="12.5" x14ac:dyDescent="0.25">
      <c r="A2035" s="14"/>
      <c r="B2035" s="305"/>
      <c r="C2035" s="305"/>
      <c r="D2035" s="16"/>
      <c r="E2035" s="16"/>
      <c r="F2035" s="14"/>
      <c r="G2035" s="14"/>
      <c r="H2035" s="14"/>
      <c r="I2035" s="15"/>
      <c r="J2035" s="77"/>
      <c r="K2035" s="326"/>
    </row>
    <row r="2036" spans="1:11" ht="12.5" x14ac:dyDescent="0.25">
      <c r="A2036" s="14"/>
      <c r="B2036" s="305"/>
      <c r="C2036" s="305"/>
      <c r="D2036" s="16"/>
      <c r="E2036" s="16"/>
      <c r="F2036" s="14"/>
      <c r="G2036" s="14"/>
      <c r="H2036" s="14"/>
      <c r="I2036" s="15"/>
      <c r="J2036" s="77"/>
      <c r="K2036" s="326"/>
    </row>
    <row r="2037" spans="1:11" ht="12.5" x14ac:dyDescent="0.25">
      <c r="A2037" s="14"/>
      <c r="B2037" s="305"/>
      <c r="C2037" s="305"/>
      <c r="D2037" s="16"/>
      <c r="E2037" s="16"/>
      <c r="F2037" s="14"/>
      <c r="G2037" s="14"/>
      <c r="H2037" s="14"/>
      <c r="I2037" s="15"/>
      <c r="J2037" s="77"/>
      <c r="K2037" s="326"/>
    </row>
    <row r="2038" spans="1:11" ht="12.5" x14ac:dyDescent="0.25">
      <c r="A2038" s="14"/>
      <c r="B2038" s="305"/>
      <c r="C2038" s="305"/>
      <c r="D2038" s="16"/>
      <c r="E2038" s="16"/>
      <c r="F2038" s="14"/>
      <c r="G2038" s="14"/>
      <c r="H2038" s="14"/>
      <c r="I2038" s="15"/>
      <c r="J2038" s="77"/>
      <c r="K2038" s="326"/>
    </row>
    <row r="2039" spans="1:11" ht="12.5" x14ac:dyDescent="0.25">
      <c r="A2039" s="14"/>
      <c r="B2039" s="305"/>
      <c r="C2039" s="305"/>
      <c r="D2039" s="16"/>
      <c r="E2039" s="16"/>
      <c r="F2039" s="14"/>
      <c r="G2039" s="14"/>
      <c r="H2039" s="14"/>
      <c r="I2039" s="15"/>
      <c r="J2039" s="77"/>
      <c r="K2039" s="326"/>
    </row>
    <row r="2040" spans="1:11" ht="12.5" x14ac:dyDescent="0.25">
      <c r="A2040" s="14"/>
      <c r="B2040" s="305"/>
      <c r="C2040" s="305"/>
      <c r="D2040" s="16"/>
      <c r="E2040" s="16"/>
      <c r="F2040" s="14"/>
      <c r="G2040" s="14"/>
      <c r="H2040" s="14"/>
      <c r="I2040" s="15"/>
      <c r="J2040" s="77"/>
      <c r="K2040" s="326"/>
    </row>
    <row r="2041" spans="1:11" ht="12.5" x14ac:dyDescent="0.25">
      <c r="A2041" s="14"/>
      <c r="B2041" s="305"/>
      <c r="C2041" s="305"/>
      <c r="D2041" s="16"/>
      <c r="E2041" s="16"/>
      <c r="F2041" s="14"/>
      <c r="G2041" s="14"/>
      <c r="H2041" s="14"/>
      <c r="I2041" s="15"/>
      <c r="J2041" s="77"/>
      <c r="K2041" s="326"/>
    </row>
    <row r="2042" spans="1:11" ht="12.5" x14ac:dyDescent="0.25">
      <c r="A2042" s="14"/>
      <c r="B2042" s="305"/>
      <c r="C2042" s="305"/>
      <c r="D2042" s="16"/>
      <c r="E2042" s="16"/>
      <c r="F2042" s="14"/>
      <c r="G2042" s="14"/>
      <c r="H2042" s="14"/>
      <c r="I2042" s="15"/>
      <c r="J2042" s="77"/>
      <c r="K2042" s="326"/>
    </row>
    <row r="2043" spans="1:11" ht="12.5" x14ac:dyDescent="0.25">
      <c r="A2043" s="14"/>
      <c r="B2043" s="305"/>
      <c r="C2043" s="305"/>
      <c r="D2043" s="16"/>
      <c r="E2043" s="16"/>
      <c r="F2043" s="14"/>
      <c r="G2043" s="14"/>
      <c r="H2043" s="14"/>
      <c r="I2043" s="15"/>
      <c r="J2043" s="77"/>
      <c r="K2043" s="326"/>
    </row>
    <row r="2044" spans="1:11" ht="12.5" x14ac:dyDescent="0.25">
      <c r="A2044" s="14"/>
      <c r="B2044" s="305"/>
      <c r="C2044" s="305"/>
      <c r="D2044" s="16"/>
      <c r="E2044" s="16"/>
      <c r="F2044" s="14"/>
      <c r="G2044" s="14"/>
      <c r="H2044" s="14"/>
      <c r="I2044" s="15"/>
      <c r="J2044" s="77"/>
      <c r="K2044" s="326"/>
    </row>
    <row r="2045" spans="1:11" ht="12.5" x14ac:dyDescent="0.25">
      <c r="A2045" s="14"/>
      <c r="B2045" s="305"/>
      <c r="C2045" s="305"/>
      <c r="D2045" s="16"/>
      <c r="E2045" s="16"/>
      <c r="F2045" s="14"/>
      <c r="G2045" s="14"/>
      <c r="H2045" s="14"/>
      <c r="I2045" s="15"/>
      <c r="J2045" s="77"/>
      <c r="K2045" s="326"/>
    </row>
    <row r="2046" spans="1:11" ht="12.5" x14ac:dyDescent="0.25">
      <c r="A2046" s="14"/>
      <c r="B2046" s="305"/>
      <c r="C2046" s="305"/>
      <c r="D2046" s="16"/>
      <c r="E2046" s="16"/>
      <c r="F2046" s="14"/>
      <c r="G2046" s="14"/>
      <c r="H2046" s="14"/>
      <c r="I2046" s="15"/>
      <c r="J2046" s="77"/>
      <c r="K2046" s="326"/>
    </row>
    <row r="2047" spans="1:11" ht="12.5" x14ac:dyDescent="0.25">
      <c r="A2047" s="14"/>
      <c r="B2047" s="305"/>
      <c r="C2047" s="305"/>
      <c r="D2047" s="16"/>
      <c r="E2047" s="16"/>
      <c r="F2047" s="14"/>
      <c r="G2047" s="14"/>
      <c r="H2047" s="14"/>
      <c r="I2047" s="15"/>
      <c r="J2047" s="77"/>
      <c r="K2047" s="326"/>
    </row>
    <row r="2048" spans="1:11" ht="12.5" x14ac:dyDescent="0.25">
      <c r="A2048" s="14"/>
      <c r="B2048" s="305"/>
      <c r="C2048" s="305"/>
      <c r="D2048" s="16"/>
      <c r="E2048" s="16"/>
      <c r="F2048" s="14"/>
      <c r="G2048" s="14"/>
      <c r="H2048" s="14"/>
      <c r="I2048" s="15"/>
      <c r="J2048" s="77"/>
      <c r="K2048" s="326"/>
    </row>
    <row r="2049" spans="1:11" ht="12.5" x14ac:dyDescent="0.25">
      <c r="A2049" s="14"/>
      <c r="B2049" s="305"/>
      <c r="C2049" s="305"/>
      <c r="D2049" s="16"/>
      <c r="E2049" s="16"/>
      <c r="F2049" s="14"/>
      <c r="G2049" s="14"/>
      <c r="H2049" s="14"/>
      <c r="I2049" s="15"/>
      <c r="J2049" s="77"/>
      <c r="K2049" s="326"/>
    </row>
    <row r="2050" spans="1:11" ht="12.5" x14ac:dyDescent="0.25">
      <c r="A2050" s="14"/>
      <c r="B2050" s="305"/>
      <c r="C2050" s="305"/>
      <c r="D2050" s="16"/>
      <c r="E2050" s="16"/>
      <c r="F2050" s="14"/>
      <c r="G2050" s="14"/>
      <c r="H2050" s="14"/>
      <c r="I2050" s="15"/>
      <c r="J2050" s="77"/>
      <c r="K2050" s="326"/>
    </row>
    <row r="2051" spans="1:11" ht="12.5" x14ac:dyDescent="0.25">
      <c r="A2051" s="14"/>
      <c r="B2051" s="305"/>
      <c r="C2051" s="305"/>
      <c r="D2051" s="16"/>
      <c r="E2051" s="16"/>
      <c r="F2051" s="14"/>
      <c r="G2051" s="14"/>
      <c r="H2051" s="14"/>
      <c r="I2051" s="15"/>
      <c r="J2051" s="77"/>
      <c r="K2051" s="326"/>
    </row>
    <row r="2052" spans="1:11" ht="12.5" x14ac:dyDescent="0.25">
      <c r="A2052" s="14"/>
      <c r="B2052" s="305"/>
      <c r="C2052" s="305"/>
      <c r="D2052" s="16"/>
      <c r="E2052" s="16"/>
      <c r="F2052" s="14"/>
      <c r="G2052" s="14"/>
      <c r="H2052" s="14"/>
      <c r="I2052" s="15"/>
      <c r="J2052" s="77"/>
      <c r="K2052" s="326"/>
    </row>
    <row r="2053" spans="1:11" ht="12.5" x14ac:dyDescent="0.25">
      <c r="A2053" s="14"/>
      <c r="B2053" s="305"/>
      <c r="C2053" s="305"/>
      <c r="D2053" s="16"/>
      <c r="E2053" s="16"/>
      <c r="F2053" s="14"/>
      <c r="G2053" s="14"/>
      <c r="H2053" s="14"/>
      <c r="I2053" s="15"/>
      <c r="J2053" s="77"/>
      <c r="K2053" s="326"/>
    </row>
    <row r="2054" spans="1:11" ht="12.5" x14ac:dyDescent="0.25">
      <c r="A2054" s="14"/>
      <c r="B2054" s="305"/>
      <c r="C2054" s="305"/>
      <c r="D2054" s="16"/>
      <c r="E2054" s="16"/>
      <c r="F2054" s="14"/>
      <c r="G2054" s="14"/>
      <c r="H2054" s="14"/>
      <c r="I2054" s="15"/>
      <c r="J2054" s="77"/>
      <c r="K2054" s="326"/>
    </row>
    <row r="2055" spans="1:11" ht="12.5" x14ac:dyDescent="0.25">
      <c r="A2055" s="14"/>
      <c r="B2055" s="305"/>
      <c r="C2055" s="305"/>
      <c r="D2055" s="16"/>
      <c r="E2055" s="16"/>
      <c r="F2055" s="14"/>
      <c r="G2055" s="14"/>
      <c r="H2055" s="14"/>
      <c r="I2055" s="15"/>
      <c r="J2055" s="77"/>
      <c r="K2055" s="326"/>
    </row>
    <row r="2056" spans="1:11" ht="12.5" x14ac:dyDescent="0.25">
      <c r="A2056" s="14"/>
      <c r="B2056" s="305"/>
      <c r="C2056" s="305"/>
      <c r="D2056" s="16"/>
      <c r="E2056" s="16"/>
      <c r="F2056" s="14"/>
      <c r="G2056" s="14"/>
      <c r="H2056" s="14"/>
      <c r="I2056" s="15"/>
      <c r="J2056" s="77"/>
      <c r="K2056" s="326"/>
    </row>
    <row r="2057" spans="1:11" ht="12.5" x14ac:dyDescent="0.25">
      <c r="A2057" s="14"/>
      <c r="B2057" s="305"/>
      <c r="C2057" s="305"/>
      <c r="D2057" s="16"/>
      <c r="E2057" s="16"/>
      <c r="F2057" s="14"/>
      <c r="G2057" s="14"/>
      <c r="H2057" s="14"/>
      <c r="I2057" s="15"/>
      <c r="J2057" s="77"/>
      <c r="K2057" s="326"/>
    </row>
    <row r="2058" spans="1:11" ht="12.5" x14ac:dyDescent="0.25">
      <c r="A2058" s="14"/>
      <c r="B2058" s="305"/>
      <c r="C2058" s="305"/>
      <c r="D2058" s="16"/>
      <c r="E2058" s="16"/>
      <c r="F2058" s="14"/>
      <c r="G2058" s="14"/>
      <c r="H2058" s="14"/>
      <c r="I2058" s="15"/>
      <c r="J2058" s="77"/>
      <c r="K2058" s="326"/>
    </row>
    <row r="2059" spans="1:11" ht="12.5" x14ac:dyDescent="0.25">
      <c r="A2059" s="14"/>
      <c r="B2059" s="305"/>
      <c r="C2059" s="305"/>
      <c r="D2059" s="16"/>
      <c r="E2059" s="16"/>
      <c r="F2059" s="14"/>
      <c r="G2059" s="14"/>
      <c r="H2059" s="14"/>
      <c r="I2059" s="15"/>
      <c r="J2059" s="77"/>
      <c r="K2059" s="326"/>
    </row>
    <row r="2060" spans="1:11" ht="12.5" x14ac:dyDescent="0.25">
      <c r="A2060" s="14"/>
      <c r="B2060" s="305"/>
      <c r="C2060" s="305"/>
      <c r="D2060" s="16"/>
      <c r="E2060" s="16"/>
      <c r="F2060" s="14"/>
      <c r="G2060" s="14"/>
      <c r="H2060" s="14"/>
      <c r="I2060" s="15"/>
      <c r="J2060" s="77"/>
      <c r="K2060" s="326"/>
    </row>
    <row r="2061" spans="1:11" ht="12.5" x14ac:dyDescent="0.25">
      <c r="A2061" s="14"/>
      <c r="B2061" s="305"/>
      <c r="C2061" s="305"/>
      <c r="D2061" s="16"/>
      <c r="E2061" s="16"/>
      <c r="F2061" s="14"/>
      <c r="G2061" s="14"/>
      <c r="H2061" s="14"/>
      <c r="I2061" s="15"/>
      <c r="J2061" s="77"/>
      <c r="K2061" s="326"/>
    </row>
    <row r="2062" spans="1:11" ht="12.5" x14ac:dyDescent="0.25">
      <c r="A2062" s="14"/>
      <c r="B2062" s="305"/>
      <c r="C2062" s="305"/>
      <c r="D2062" s="16"/>
      <c r="E2062" s="16"/>
      <c r="F2062" s="14"/>
      <c r="G2062" s="14"/>
      <c r="H2062" s="14"/>
      <c r="I2062" s="15"/>
      <c r="J2062" s="77"/>
      <c r="K2062" s="326"/>
    </row>
    <row r="2063" spans="1:11" ht="12.5" x14ac:dyDescent="0.25">
      <c r="A2063" s="14"/>
      <c r="B2063" s="305"/>
      <c r="C2063" s="305"/>
      <c r="D2063" s="16"/>
      <c r="E2063" s="16"/>
      <c r="F2063" s="14"/>
      <c r="G2063" s="14"/>
      <c r="H2063" s="14"/>
      <c r="I2063" s="15"/>
      <c r="J2063" s="77"/>
      <c r="K2063" s="326"/>
    </row>
    <row r="2064" spans="1:11" ht="12.5" x14ac:dyDescent="0.25">
      <c r="A2064" s="14"/>
      <c r="B2064" s="305"/>
      <c r="C2064" s="305"/>
      <c r="D2064" s="16"/>
      <c r="E2064" s="16"/>
      <c r="F2064" s="14"/>
      <c r="G2064" s="14"/>
      <c r="H2064" s="14"/>
      <c r="I2064" s="15"/>
      <c r="J2064" s="77"/>
      <c r="K2064" s="326"/>
    </row>
    <row r="2065" spans="1:11" ht="12.5" x14ac:dyDescent="0.25">
      <c r="A2065" s="14"/>
      <c r="B2065" s="305"/>
      <c r="C2065" s="305"/>
      <c r="D2065" s="16"/>
      <c r="E2065" s="16"/>
      <c r="F2065" s="14"/>
      <c r="G2065" s="14"/>
      <c r="H2065" s="14"/>
      <c r="I2065" s="15"/>
      <c r="J2065" s="77"/>
      <c r="K2065" s="326"/>
    </row>
    <row r="2066" spans="1:11" ht="12.5" x14ac:dyDescent="0.25">
      <c r="A2066" s="14"/>
      <c r="B2066" s="305"/>
      <c r="C2066" s="305"/>
      <c r="D2066" s="16"/>
      <c r="E2066" s="16"/>
      <c r="F2066" s="14"/>
      <c r="G2066" s="14"/>
      <c r="H2066" s="14"/>
      <c r="I2066" s="15"/>
      <c r="J2066" s="77"/>
      <c r="K2066" s="326"/>
    </row>
    <row r="2067" spans="1:11" ht="12.5" x14ac:dyDescent="0.25">
      <c r="A2067" s="14"/>
      <c r="B2067" s="305"/>
      <c r="C2067" s="305"/>
      <c r="D2067" s="16"/>
      <c r="E2067" s="16"/>
      <c r="F2067" s="14"/>
      <c r="G2067" s="14"/>
      <c r="H2067" s="14"/>
      <c r="I2067" s="15"/>
      <c r="J2067" s="77"/>
      <c r="K2067" s="326"/>
    </row>
    <row r="2068" spans="1:11" ht="12.5" x14ac:dyDescent="0.25">
      <c r="A2068" s="14"/>
      <c r="B2068" s="305"/>
      <c r="C2068" s="305"/>
      <c r="D2068" s="16"/>
      <c r="E2068" s="16"/>
      <c r="F2068" s="14"/>
      <c r="G2068" s="14"/>
      <c r="H2068" s="14"/>
      <c r="I2068" s="15"/>
      <c r="J2068" s="77"/>
      <c r="K2068" s="326"/>
    </row>
    <row r="2069" spans="1:11" ht="12.5" x14ac:dyDescent="0.25">
      <c r="A2069" s="14"/>
      <c r="B2069" s="305"/>
      <c r="C2069" s="305"/>
      <c r="D2069" s="16"/>
      <c r="E2069" s="16"/>
      <c r="F2069" s="14"/>
      <c r="G2069" s="14"/>
      <c r="H2069" s="14"/>
      <c r="I2069" s="15"/>
      <c r="J2069" s="77"/>
      <c r="K2069" s="326"/>
    </row>
    <row r="2070" spans="1:11" ht="12.5" x14ac:dyDescent="0.25">
      <c r="A2070" s="14"/>
      <c r="B2070" s="305"/>
      <c r="C2070" s="305"/>
      <c r="D2070" s="16"/>
      <c r="E2070" s="16"/>
      <c r="F2070" s="14"/>
      <c r="G2070" s="14"/>
      <c r="H2070" s="14"/>
      <c r="I2070" s="15"/>
      <c r="J2070" s="77"/>
      <c r="K2070" s="326"/>
    </row>
    <row r="2071" spans="1:11" ht="12.5" x14ac:dyDescent="0.25">
      <c r="A2071" s="14"/>
      <c r="B2071" s="305"/>
      <c r="C2071" s="305"/>
      <c r="D2071" s="16"/>
      <c r="E2071" s="16"/>
      <c r="F2071" s="14"/>
      <c r="G2071" s="14"/>
      <c r="H2071" s="14"/>
      <c r="I2071" s="15"/>
      <c r="J2071" s="77"/>
      <c r="K2071" s="326"/>
    </row>
    <row r="2072" spans="1:11" ht="12.5" x14ac:dyDescent="0.25">
      <c r="A2072" s="14"/>
      <c r="B2072" s="305"/>
      <c r="C2072" s="305"/>
      <c r="D2072" s="16"/>
      <c r="E2072" s="16"/>
      <c r="F2072" s="14"/>
      <c r="G2072" s="14"/>
      <c r="H2072" s="14"/>
      <c r="I2072" s="15"/>
      <c r="J2072" s="77"/>
      <c r="K2072" s="326"/>
    </row>
    <row r="2073" spans="1:11" ht="12.5" x14ac:dyDescent="0.25">
      <c r="A2073" s="14"/>
      <c r="B2073" s="305"/>
      <c r="C2073" s="305"/>
      <c r="D2073" s="16"/>
      <c r="E2073" s="16"/>
      <c r="F2073" s="14"/>
      <c r="G2073" s="14"/>
      <c r="H2073" s="14"/>
      <c r="I2073" s="15"/>
      <c r="J2073" s="77"/>
      <c r="K2073" s="326"/>
    </row>
    <row r="2074" spans="1:11" ht="12.5" x14ac:dyDescent="0.25">
      <c r="A2074" s="14"/>
      <c r="B2074" s="305"/>
      <c r="C2074" s="305"/>
      <c r="D2074" s="16"/>
      <c r="E2074" s="16"/>
      <c r="F2074" s="14"/>
      <c r="G2074" s="14"/>
      <c r="H2074" s="14"/>
      <c r="I2074" s="15"/>
      <c r="J2074" s="77"/>
      <c r="K2074" s="326"/>
    </row>
    <row r="2075" spans="1:11" ht="12.5" x14ac:dyDescent="0.25">
      <c r="A2075" s="14"/>
      <c r="B2075" s="305"/>
      <c r="C2075" s="305"/>
      <c r="D2075" s="16"/>
      <c r="E2075" s="16"/>
      <c r="F2075" s="14"/>
      <c r="G2075" s="14"/>
      <c r="H2075" s="14"/>
      <c r="I2075" s="15"/>
      <c r="J2075" s="77"/>
      <c r="K2075" s="326"/>
    </row>
    <row r="2076" spans="1:11" ht="12.5" x14ac:dyDescent="0.25">
      <c r="A2076" s="14"/>
      <c r="B2076" s="305"/>
      <c r="C2076" s="305"/>
      <c r="D2076" s="16"/>
      <c r="E2076" s="16"/>
      <c r="F2076" s="14"/>
      <c r="G2076" s="14"/>
      <c r="H2076" s="14"/>
      <c r="I2076" s="15"/>
      <c r="J2076" s="77"/>
      <c r="K2076" s="326"/>
    </row>
    <row r="2077" spans="1:11" ht="12.5" x14ac:dyDescent="0.25">
      <c r="A2077" s="14"/>
      <c r="B2077" s="305"/>
      <c r="C2077" s="305"/>
      <c r="D2077" s="16"/>
      <c r="E2077" s="16"/>
      <c r="F2077" s="14"/>
      <c r="G2077" s="14"/>
      <c r="H2077" s="14"/>
      <c r="I2077" s="15"/>
      <c r="J2077" s="77"/>
      <c r="K2077" s="326"/>
    </row>
    <row r="2078" spans="1:11" ht="12.5" x14ac:dyDescent="0.25">
      <c r="A2078" s="14"/>
      <c r="B2078" s="305"/>
      <c r="C2078" s="305"/>
      <c r="D2078" s="16"/>
      <c r="E2078" s="16"/>
      <c r="F2078" s="14"/>
      <c r="G2078" s="14"/>
      <c r="H2078" s="14"/>
      <c r="I2078" s="15"/>
      <c r="J2078" s="77"/>
      <c r="K2078" s="326"/>
    </row>
    <row r="2079" spans="1:11" ht="12.5" x14ac:dyDescent="0.25">
      <c r="A2079" s="14"/>
      <c r="B2079" s="305"/>
      <c r="C2079" s="305"/>
      <c r="D2079" s="16"/>
      <c r="E2079" s="16"/>
      <c r="F2079" s="14"/>
      <c r="G2079" s="14"/>
      <c r="H2079" s="14"/>
      <c r="I2079" s="15"/>
      <c r="J2079" s="77"/>
      <c r="K2079" s="326"/>
    </row>
    <row r="2080" spans="1:11" ht="12.5" x14ac:dyDescent="0.25">
      <c r="A2080" s="14"/>
      <c r="B2080" s="305"/>
      <c r="C2080" s="305"/>
      <c r="D2080" s="16"/>
      <c r="E2080" s="16"/>
      <c r="F2080" s="14"/>
      <c r="G2080" s="14"/>
      <c r="H2080" s="14"/>
      <c r="I2080" s="15"/>
      <c r="J2080" s="77"/>
      <c r="K2080" s="326"/>
    </row>
    <row r="2081" spans="1:11" ht="12.5" x14ac:dyDescent="0.25">
      <c r="A2081" s="14"/>
      <c r="B2081" s="305"/>
      <c r="C2081" s="305"/>
      <c r="D2081" s="16"/>
      <c r="E2081" s="16"/>
      <c r="F2081" s="14"/>
      <c r="G2081" s="14"/>
      <c r="H2081" s="14"/>
      <c r="I2081" s="15"/>
      <c r="J2081" s="77"/>
      <c r="K2081" s="326"/>
    </row>
    <row r="2082" spans="1:11" ht="12.5" x14ac:dyDescent="0.25">
      <c r="A2082" s="14"/>
      <c r="B2082" s="305"/>
      <c r="C2082" s="305"/>
      <c r="D2082" s="16"/>
      <c r="E2082" s="16"/>
      <c r="F2082" s="14"/>
      <c r="G2082" s="14"/>
      <c r="H2082" s="14"/>
      <c r="I2082" s="15"/>
      <c r="J2082" s="77"/>
      <c r="K2082" s="326"/>
    </row>
    <row r="2083" spans="1:11" ht="12.5" x14ac:dyDescent="0.25">
      <c r="A2083" s="14"/>
      <c r="B2083" s="305"/>
      <c r="C2083" s="305"/>
      <c r="D2083" s="16"/>
      <c r="E2083" s="16"/>
      <c r="F2083" s="14"/>
      <c r="G2083" s="14"/>
      <c r="H2083" s="14"/>
      <c r="I2083" s="15"/>
      <c r="J2083" s="77"/>
      <c r="K2083" s="326"/>
    </row>
    <row r="2084" spans="1:11" ht="12.5" x14ac:dyDescent="0.25">
      <c r="A2084" s="14"/>
      <c r="B2084" s="305"/>
      <c r="C2084" s="305"/>
      <c r="D2084" s="16"/>
      <c r="E2084" s="16"/>
      <c r="F2084" s="14"/>
      <c r="G2084" s="14"/>
      <c r="H2084" s="14"/>
      <c r="I2084" s="15"/>
      <c r="J2084" s="77"/>
      <c r="K2084" s="326"/>
    </row>
    <row r="2085" spans="1:11" ht="12.5" x14ac:dyDescent="0.25">
      <c r="A2085" s="14"/>
      <c r="B2085" s="305"/>
      <c r="C2085" s="305"/>
      <c r="D2085" s="16"/>
      <c r="E2085" s="16"/>
      <c r="F2085" s="14"/>
      <c r="G2085" s="14"/>
      <c r="H2085" s="14"/>
      <c r="I2085" s="15"/>
      <c r="J2085" s="77"/>
      <c r="K2085" s="326"/>
    </row>
    <row r="2086" spans="1:11" ht="12.5" x14ac:dyDescent="0.25">
      <c r="A2086" s="14"/>
      <c r="B2086" s="305"/>
      <c r="C2086" s="305"/>
      <c r="D2086" s="16"/>
      <c r="E2086" s="16"/>
      <c r="F2086" s="14"/>
      <c r="G2086" s="14"/>
      <c r="H2086" s="14"/>
      <c r="I2086" s="15"/>
      <c r="J2086" s="77"/>
      <c r="K2086" s="326"/>
    </row>
    <row r="2087" spans="1:11" ht="12.5" x14ac:dyDescent="0.25">
      <c r="A2087" s="14"/>
      <c r="B2087" s="305"/>
      <c r="C2087" s="305"/>
      <c r="D2087" s="16"/>
      <c r="E2087" s="16"/>
      <c r="F2087" s="14"/>
      <c r="G2087" s="14"/>
      <c r="H2087" s="14"/>
      <c r="I2087" s="15"/>
      <c r="J2087" s="77"/>
      <c r="K2087" s="326"/>
    </row>
    <row r="2088" spans="1:11" ht="12.5" x14ac:dyDescent="0.25">
      <c r="A2088" s="14"/>
      <c r="B2088" s="305"/>
      <c r="C2088" s="305"/>
      <c r="D2088" s="16"/>
      <c r="E2088" s="16"/>
      <c r="F2088" s="14"/>
      <c r="G2088" s="14"/>
      <c r="H2088" s="14"/>
      <c r="I2088" s="15"/>
      <c r="J2088" s="77"/>
      <c r="K2088" s="326"/>
    </row>
    <row r="2089" spans="1:11" ht="12.5" x14ac:dyDescent="0.25">
      <c r="A2089" s="14"/>
      <c r="B2089" s="305"/>
      <c r="C2089" s="305"/>
      <c r="D2089" s="16"/>
      <c r="E2089" s="16"/>
      <c r="F2089" s="14"/>
      <c r="G2089" s="14"/>
      <c r="H2089" s="14"/>
      <c r="I2089" s="15"/>
      <c r="J2089" s="77"/>
      <c r="K2089" s="326"/>
    </row>
    <row r="2090" spans="1:11" ht="12.5" x14ac:dyDescent="0.25">
      <c r="A2090" s="14"/>
      <c r="B2090" s="305"/>
      <c r="C2090" s="305"/>
      <c r="D2090" s="16"/>
      <c r="E2090" s="16"/>
      <c r="F2090" s="14"/>
      <c r="G2090" s="14"/>
      <c r="H2090" s="14"/>
      <c r="I2090" s="15"/>
      <c r="J2090" s="77"/>
      <c r="K2090" s="326"/>
    </row>
    <row r="2091" spans="1:11" ht="12.5" x14ac:dyDescent="0.25">
      <c r="A2091" s="14"/>
      <c r="B2091" s="305"/>
      <c r="C2091" s="305"/>
      <c r="D2091" s="16"/>
      <c r="E2091" s="16"/>
      <c r="F2091" s="14"/>
      <c r="G2091" s="14"/>
      <c r="H2091" s="14"/>
      <c r="I2091" s="15"/>
      <c r="J2091" s="77"/>
      <c r="K2091" s="326"/>
    </row>
    <row r="2092" spans="1:11" ht="12.5" x14ac:dyDescent="0.25">
      <c r="A2092" s="14"/>
      <c r="B2092" s="305"/>
      <c r="C2092" s="305"/>
      <c r="D2092" s="16"/>
      <c r="E2092" s="16"/>
      <c r="F2092" s="14"/>
      <c r="G2092" s="14"/>
      <c r="H2092" s="14"/>
      <c r="I2092" s="15"/>
      <c r="J2092" s="77"/>
      <c r="K2092" s="326"/>
    </row>
    <row r="2093" spans="1:11" ht="12.5" x14ac:dyDescent="0.25">
      <c r="A2093" s="14"/>
      <c r="B2093" s="305"/>
      <c r="C2093" s="305"/>
      <c r="D2093" s="16"/>
      <c r="E2093" s="16"/>
      <c r="F2093" s="14"/>
      <c r="G2093" s="14"/>
      <c r="H2093" s="14"/>
      <c r="I2093" s="15"/>
      <c r="J2093" s="77"/>
      <c r="K2093" s="326"/>
    </row>
    <row r="2094" spans="1:11" ht="12.5" x14ac:dyDescent="0.25">
      <c r="A2094" s="14"/>
      <c r="B2094" s="305"/>
      <c r="C2094" s="305"/>
      <c r="D2094" s="16"/>
      <c r="E2094" s="16"/>
      <c r="F2094" s="14"/>
      <c r="G2094" s="14"/>
      <c r="H2094" s="14"/>
      <c r="I2094" s="15"/>
      <c r="J2094" s="77"/>
      <c r="K2094" s="326"/>
    </row>
    <row r="2095" spans="1:11" ht="12.5" x14ac:dyDescent="0.25">
      <c r="A2095" s="14"/>
      <c r="B2095" s="305"/>
      <c r="C2095" s="305"/>
      <c r="D2095" s="16"/>
      <c r="E2095" s="16"/>
      <c r="F2095" s="14"/>
      <c r="G2095" s="14"/>
      <c r="H2095" s="14"/>
      <c r="I2095" s="15"/>
      <c r="J2095" s="77"/>
      <c r="K2095" s="326"/>
    </row>
    <row r="2096" spans="1:11" ht="12.5" x14ac:dyDescent="0.25">
      <c r="A2096" s="14"/>
      <c r="B2096" s="305"/>
      <c r="C2096" s="305"/>
      <c r="D2096" s="16"/>
      <c r="E2096" s="16"/>
      <c r="F2096" s="14"/>
      <c r="G2096" s="14"/>
      <c r="H2096" s="14"/>
      <c r="I2096" s="15"/>
      <c r="J2096" s="77"/>
      <c r="K2096" s="326"/>
    </row>
    <row r="2097" spans="1:11" ht="12.5" x14ac:dyDescent="0.25">
      <c r="A2097" s="14"/>
      <c r="B2097" s="305"/>
      <c r="C2097" s="305"/>
      <c r="D2097" s="16"/>
      <c r="E2097" s="16"/>
      <c r="F2097" s="14"/>
      <c r="G2097" s="14"/>
      <c r="H2097" s="14"/>
      <c r="I2097" s="15"/>
      <c r="J2097" s="77"/>
      <c r="K2097" s="326"/>
    </row>
    <row r="2098" spans="1:11" ht="12.5" x14ac:dyDescent="0.25">
      <c r="A2098" s="14"/>
      <c r="B2098" s="305"/>
      <c r="C2098" s="305"/>
      <c r="D2098" s="16"/>
      <c r="E2098" s="16"/>
      <c r="F2098" s="14"/>
      <c r="G2098" s="14"/>
      <c r="H2098" s="14"/>
      <c r="I2098" s="15"/>
      <c r="J2098" s="77"/>
      <c r="K2098" s="326"/>
    </row>
    <row r="2099" spans="1:11" ht="12.5" x14ac:dyDescent="0.25">
      <c r="A2099" s="14"/>
      <c r="B2099" s="305"/>
      <c r="C2099" s="305"/>
      <c r="D2099" s="16"/>
      <c r="E2099" s="16"/>
      <c r="F2099" s="14"/>
      <c r="G2099" s="14"/>
      <c r="H2099" s="14"/>
      <c r="I2099" s="15"/>
      <c r="J2099" s="77"/>
      <c r="K2099" s="326"/>
    </row>
    <row r="2100" spans="1:11" ht="12.5" x14ac:dyDescent="0.25">
      <c r="A2100" s="14"/>
      <c r="B2100" s="305"/>
      <c r="C2100" s="305"/>
      <c r="D2100" s="16"/>
      <c r="E2100" s="16"/>
      <c r="F2100" s="14"/>
      <c r="G2100" s="14"/>
      <c r="H2100" s="14"/>
      <c r="I2100" s="15"/>
      <c r="J2100" s="77"/>
      <c r="K2100" s="326"/>
    </row>
    <row r="2101" spans="1:11" ht="12.5" x14ac:dyDescent="0.25">
      <c r="A2101" s="14"/>
      <c r="B2101" s="305"/>
      <c r="C2101" s="305"/>
      <c r="D2101" s="16"/>
      <c r="E2101" s="16"/>
      <c r="F2101" s="14"/>
      <c r="G2101" s="14"/>
      <c r="H2101" s="14"/>
      <c r="I2101" s="15"/>
      <c r="J2101" s="77"/>
      <c r="K2101" s="326"/>
    </row>
    <row r="2102" spans="1:11" ht="12.5" x14ac:dyDescent="0.25">
      <c r="A2102" s="14"/>
      <c r="B2102" s="305"/>
      <c r="C2102" s="305"/>
      <c r="D2102" s="16"/>
      <c r="E2102" s="16"/>
      <c r="F2102" s="14"/>
      <c r="G2102" s="14"/>
      <c r="H2102" s="14"/>
      <c r="I2102" s="15"/>
      <c r="J2102" s="77"/>
      <c r="K2102" s="326"/>
    </row>
    <row r="2103" spans="1:11" ht="12.5" x14ac:dyDescent="0.25">
      <c r="A2103" s="14"/>
      <c r="B2103" s="305"/>
      <c r="C2103" s="305"/>
      <c r="D2103" s="16"/>
      <c r="E2103" s="16"/>
      <c r="F2103" s="14"/>
      <c r="G2103" s="14"/>
      <c r="H2103" s="14"/>
      <c r="I2103" s="15"/>
      <c r="J2103" s="77"/>
      <c r="K2103" s="326"/>
    </row>
    <row r="2104" spans="1:11" ht="12.5" x14ac:dyDescent="0.25">
      <c r="A2104" s="14"/>
      <c r="B2104" s="305"/>
      <c r="C2104" s="305"/>
      <c r="D2104" s="16"/>
      <c r="E2104" s="16"/>
      <c r="F2104" s="14"/>
      <c r="G2104" s="14"/>
      <c r="H2104" s="14"/>
      <c r="I2104" s="15"/>
      <c r="J2104" s="77"/>
      <c r="K2104" s="326"/>
    </row>
    <row r="2105" spans="1:11" ht="12.5" x14ac:dyDescent="0.25">
      <c r="A2105" s="14"/>
      <c r="B2105" s="305"/>
      <c r="C2105" s="305"/>
      <c r="D2105" s="16"/>
      <c r="E2105" s="16"/>
      <c r="F2105" s="14"/>
      <c r="G2105" s="14"/>
      <c r="H2105" s="14"/>
      <c r="I2105" s="15"/>
      <c r="J2105" s="77"/>
      <c r="K2105" s="326"/>
    </row>
    <row r="2106" spans="1:11" ht="12.5" x14ac:dyDescent="0.25">
      <c r="A2106" s="14"/>
      <c r="B2106" s="305"/>
      <c r="C2106" s="305"/>
      <c r="D2106" s="16"/>
      <c r="E2106" s="16"/>
      <c r="F2106" s="14"/>
      <c r="G2106" s="14"/>
      <c r="H2106" s="14"/>
      <c r="I2106" s="15"/>
      <c r="J2106" s="77"/>
      <c r="K2106" s="326"/>
    </row>
    <row r="2107" spans="1:11" ht="12.5" x14ac:dyDescent="0.25">
      <c r="A2107" s="14"/>
      <c r="B2107" s="305"/>
      <c r="C2107" s="305"/>
      <c r="D2107" s="16"/>
      <c r="E2107" s="16"/>
      <c r="F2107" s="14"/>
      <c r="G2107" s="14"/>
      <c r="H2107" s="14"/>
      <c r="I2107" s="15"/>
      <c r="J2107" s="77"/>
      <c r="K2107" s="326"/>
    </row>
    <row r="2108" spans="1:11" ht="12.5" x14ac:dyDescent="0.25">
      <c r="A2108" s="14"/>
      <c r="B2108" s="305"/>
      <c r="C2108" s="305"/>
      <c r="D2108" s="16"/>
      <c r="E2108" s="16"/>
      <c r="F2108" s="14"/>
      <c r="G2108" s="14"/>
      <c r="H2108" s="14"/>
      <c r="I2108" s="15"/>
      <c r="J2108" s="77"/>
      <c r="K2108" s="326"/>
    </row>
    <row r="2109" spans="1:11" ht="12.5" x14ac:dyDescent="0.25">
      <c r="A2109" s="14"/>
      <c r="B2109" s="305"/>
      <c r="C2109" s="305"/>
      <c r="D2109" s="16"/>
      <c r="E2109" s="16"/>
      <c r="F2109" s="14"/>
      <c r="G2109" s="14"/>
      <c r="H2109" s="14"/>
      <c r="I2109" s="15"/>
      <c r="J2109" s="77"/>
      <c r="K2109" s="326"/>
    </row>
    <row r="2110" spans="1:11" ht="12.5" x14ac:dyDescent="0.25">
      <c r="A2110" s="14"/>
      <c r="B2110" s="305"/>
      <c r="C2110" s="305"/>
      <c r="D2110" s="16"/>
      <c r="E2110" s="16"/>
      <c r="F2110" s="14"/>
      <c r="G2110" s="14"/>
      <c r="H2110" s="14"/>
      <c r="I2110" s="15"/>
      <c r="J2110" s="77"/>
      <c r="K2110" s="326"/>
    </row>
    <row r="2111" spans="1:11" ht="12.5" x14ac:dyDescent="0.25">
      <c r="A2111" s="14"/>
      <c r="B2111" s="305"/>
      <c r="C2111" s="305"/>
      <c r="D2111" s="16"/>
      <c r="E2111" s="16"/>
      <c r="F2111" s="14"/>
      <c r="G2111" s="14"/>
      <c r="H2111" s="14"/>
      <c r="I2111" s="15"/>
      <c r="J2111" s="77"/>
      <c r="K2111" s="326"/>
    </row>
    <row r="2112" spans="1:11" ht="12.5" x14ac:dyDescent="0.25">
      <c r="A2112" s="14"/>
      <c r="B2112" s="305"/>
      <c r="C2112" s="305"/>
      <c r="D2112" s="16"/>
      <c r="E2112" s="16"/>
      <c r="F2112" s="14"/>
      <c r="G2112" s="14"/>
      <c r="H2112" s="14"/>
      <c r="I2112" s="15"/>
      <c r="J2112" s="77"/>
      <c r="K2112" s="326"/>
    </row>
    <row r="2113" spans="1:11" ht="12.5" x14ac:dyDescent="0.25">
      <c r="A2113" s="14"/>
      <c r="B2113" s="305"/>
      <c r="C2113" s="305"/>
      <c r="D2113" s="16"/>
      <c r="E2113" s="16"/>
      <c r="F2113" s="14"/>
      <c r="G2113" s="14"/>
      <c r="H2113" s="14"/>
      <c r="I2113" s="15"/>
      <c r="J2113" s="77"/>
      <c r="K2113" s="326"/>
    </row>
    <row r="2114" spans="1:11" ht="12.5" x14ac:dyDescent="0.25">
      <c r="A2114" s="14"/>
      <c r="B2114" s="305"/>
      <c r="C2114" s="305"/>
      <c r="D2114" s="16"/>
      <c r="E2114" s="16"/>
      <c r="F2114" s="14"/>
      <c r="G2114" s="14"/>
      <c r="H2114" s="14"/>
      <c r="I2114" s="15"/>
      <c r="J2114" s="77"/>
      <c r="K2114" s="326"/>
    </row>
    <row r="2115" spans="1:11" ht="12.5" x14ac:dyDescent="0.25">
      <c r="A2115" s="14"/>
      <c r="B2115" s="305"/>
      <c r="C2115" s="305"/>
      <c r="D2115" s="16"/>
      <c r="E2115" s="16"/>
      <c r="F2115" s="14"/>
      <c r="G2115" s="14"/>
      <c r="H2115" s="14"/>
      <c r="I2115" s="15"/>
      <c r="J2115" s="77"/>
      <c r="K2115" s="326"/>
    </row>
    <row r="2116" spans="1:11" ht="12.5" x14ac:dyDescent="0.25">
      <c r="A2116" s="14"/>
      <c r="B2116" s="305"/>
      <c r="C2116" s="305"/>
      <c r="D2116" s="16"/>
      <c r="E2116" s="16"/>
      <c r="F2116" s="14"/>
      <c r="G2116" s="14"/>
      <c r="H2116" s="14"/>
      <c r="I2116" s="15"/>
      <c r="J2116" s="77"/>
      <c r="K2116" s="326"/>
    </row>
    <row r="2117" spans="1:11" ht="12.5" x14ac:dyDescent="0.25">
      <c r="A2117" s="14"/>
      <c r="B2117" s="305"/>
      <c r="C2117" s="305"/>
      <c r="D2117" s="16"/>
      <c r="E2117" s="16"/>
      <c r="F2117" s="14"/>
      <c r="G2117" s="14"/>
      <c r="H2117" s="14"/>
      <c r="I2117" s="15"/>
      <c r="J2117" s="77"/>
      <c r="K2117" s="326"/>
    </row>
    <row r="2118" spans="1:11" ht="12.5" x14ac:dyDescent="0.25">
      <c r="A2118" s="14"/>
      <c r="B2118" s="305"/>
      <c r="C2118" s="305"/>
      <c r="D2118" s="16"/>
      <c r="E2118" s="16"/>
      <c r="F2118" s="14"/>
      <c r="G2118" s="14"/>
      <c r="H2118" s="14"/>
      <c r="I2118" s="15"/>
      <c r="J2118" s="77"/>
      <c r="K2118" s="326"/>
    </row>
    <row r="2119" spans="1:11" ht="12.5" x14ac:dyDescent="0.25">
      <c r="A2119" s="14"/>
      <c r="B2119" s="305"/>
      <c r="C2119" s="305"/>
      <c r="D2119" s="16"/>
      <c r="E2119" s="16"/>
      <c r="F2119" s="14"/>
      <c r="G2119" s="14"/>
      <c r="H2119" s="14"/>
      <c r="I2119" s="15"/>
      <c r="J2119" s="77"/>
      <c r="K2119" s="326"/>
    </row>
    <row r="2120" spans="1:11" ht="12.5" x14ac:dyDescent="0.25">
      <c r="A2120" s="14"/>
      <c r="B2120" s="305"/>
      <c r="C2120" s="305"/>
      <c r="D2120" s="16"/>
      <c r="E2120" s="16"/>
      <c r="F2120" s="14"/>
      <c r="G2120" s="14"/>
      <c r="H2120" s="14"/>
      <c r="I2120" s="15"/>
      <c r="J2120" s="77"/>
      <c r="K2120" s="326"/>
    </row>
    <row r="2121" spans="1:11" ht="12.5" x14ac:dyDescent="0.25">
      <c r="A2121" s="14"/>
      <c r="B2121" s="305"/>
      <c r="C2121" s="305"/>
      <c r="D2121" s="16"/>
      <c r="E2121" s="16"/>
      <c r="F2121" s="14"/>
      <c r="G2121" s="14"/>
      <c r="H2121" s="14"/>
      <c r="I2121" s="15"/>
      <c r="J2121" s="77"/>
      <c r="K2121" s="326"/>
    </row>
    <row r="2122" spans="1:11" ht="12.5" x14ac:dyDescent="0.25">
      <c r="A2122" s="14"/>
      <c r="B2122" s="305"/>
      <c r="C2122" s="305"/>
      <c r="D2122" s="16"/>
      <c r="E2122" s="16"/>
      <c r="F2122" s="14"/>
      <c r="G2122" s="14"/>
      <c r="H2122" s="14"/>
      <c r="I2122" s="15"/>
      <c r="J2122" s="77"/>
      <c r="K2122" s="326"/>
    </row>
    <row r="2123" spans="1:11" ht="12.5" x14ac:dyDescent="0.25">
      <c r="A2123" s="14"/>
      <c r="B2123" s="305"/>
      <c r="C2123" s="305"/>
      <c r="D2123" s="16"/>
      <c r="E2123" s="16"/>
      <c r="F2123" s="14"/>
      <c r="G2123" s="14"/>
      <c r="H2123" s="14"/>
      <c r="I2123" s="15"/>
      <c r="J2123" s="77"/>
      <c r="K2123" s="326"/>
    </row>
    <row r="2124" spans="1:11" ht="12.5" x14ac:dyDescent="0.25">
      <c r="A2124" s="14"/>
      <c r="B2124" s="305"/>
      <c r="C2124" s="305"/>
      <c r="D2124" s="16"/>
      <c r="E2124" s="16"/>
      <c r="F2124" s="14"/>
      <c r="G2124" s="14"/>
      <c r="H2124" s="14"/>
      <c r="I2124" s="15"/>
      <c r="J2124" s="77"/>
      <c r="K2124" s="326"/>
    </row>
    <row r="2125" spans="1:11" ht="12.5" x14ac:dyDescent="0.25">
      <c r="A2125" s="14"/>
      <c r="B2125" s="305"/>
      <c r="C2125" s="305"/>
      <c r="D2125" s="16"/>
      <c r="E2125" s="16"/>
      <c r="F2125" s="14"/>
      <c r="G2125" s="14"/>
      <c r="H2125" s="14"/>
      <c r="I2125" s="15"/>
      <c r="J2125" s="77"/>
      <c r="K2125" s="326"/>
    </row>
    <row r="2126" spans="1:11" ht="12.5" x14ac:dyDescent="0.25">
      <c r="A2126" s="14"/>
      <c r="B2126" s="305"/>
      <c r="C2126" s="305"/>
      <c r="D2126" s="16"/>
      <c r="E2126" s="16"/>
      <c r="F2126" s="14"/>
      <c r="G2126" s="14"/>
      <c r="H2126" s="14"/>
      <c r="I2126" s="15"/>
      <c r="J2126" s="77"/>
      <c r="K2126" s="326"/>
    </row>
    <row r="2127" spans="1:11" ht="12.5" x14ac:dyDescent="0.25">
      <c r="A2127" s="14"/>
      <c r="B2127" s="305"/>
      <c r="C2127" s="305"/>
      <c r="D2127" s="16"/>
      <c r="E2127" s="16"/>
      <c r="F2127" s="14"/>
      <c r="G2127" s="14"/>
      <c r="H2127" s="14"/>
      <c r="I2127" s="15"/>
      <c r="J2127" s="77"/>
      <c r="K2127" s="326"/>
    </row>
    <row r="2128" spans="1:11" ht="12.5" x14ac:dyDescent="0.25">
      <c r="A2128" s="14"/>
      <c r="B2128" s="305"/>
      <c r="C2128" s="305"/>
      <c r="D2128" s="16"/>
      <c r="E2128" s="16"/>
      <c r="F2128" s="14"/>
      <c r="G2128" s="14"/>
      <c r="H2128" s="14"/>
      <c r="I2128" s="15"/>
      <c r="J2128" s="77"/>
      <c r="K2128" s="326"/>
    </row>
    <row r="2129" spans="1:11" ht="12.5" x14ac:dyDescent="0.25">
      <c r="A2129" s="14"/>
      <c r="B2129" s="305"/>
      <c r="C2129" s="305"/>
      <c r="D2129" s="16"/>
      <c r="E2129" s="16"/>
      <c r="F2129" s="14"/>
      <c r="G2129" s="14"/>
      <c r="H2129" s="14"/>
      <c r="I2129" s="15"/>
      <c r="J2129" s="77"/>
      <c r="K2129" s="326"/>
    </row>
    <row r="2130" spans="1:11" ht="12.5" x14ac:dyDescent="0.25">
      <c r="A2130" s="14"/>
      <c r="B2130" s="305"/>
      <c r="C2130" s="305"/>
      <c r="D2130" s="16"/>
      <c r="E2130" s="16"/>
      <c r="F2130" s="14"/>
      <c r="G2130" s="14"/>
      <c r="H2130" s="14"/>
      <c r="I2130" s="15"/>
      <c r="J2130" s="77"/>
      <c r="K2130" s="326"/>
    </row>
    <row r="2131" spans="1:11" ht="12.5" x14ac:dyDescent="0.25">
      <c r="A2131" s="14"/>
      <c r="B2131" s="305"/>
      <c r="C2131" s="305"/>
      <c r="D2131" s="16"/>
      <c r="E2131" s="16"/>
      <c r="F2131" s="14"/>
      <c r="G2131" s="14"/>
      <c r="H2131" s="14"/>
      <c r="I2131" s="15"/>
      <c r="J2131" s="77"/>
      <c r="K2131" s="326"/>
    </row>
    <row r="2132" spans="1:11" ht="12.5" x14ac:dyDescent="0.25">
      <c r="A2132" s="14"/>
      <c r="B2132" s="305"/>
      <c r="C2132" s="305"/>
      <c r="D2132" s="16"/>
      <c r="E2132" s="16"/>
      <c r="F2132" s="14"/>
      <c r="G2132" s="14"/>
      <c r="H2132" s="14"/>
      <c r="I2132" s="15"/>
      <c r="J2132" s="77"/>
      <c r="K2132" s="326"/>
    </row>
    <row r="2133" spans="1:11" ht="12.5" x14ac:dyDescent="0.25">
      <c r="A2133" s="14"/>
      <c r="B2133" s="305"/>
      <c r="C2133" s="305"/>
      <c r="D2133" s="16"/>
      <c r="E2133" s="16"/>
      <c r="F2133" s="14"/>
      <c r="G2133" s="14"/>
      <c r="H2133" s="14"/>
      <c r="I2133" s="15"/>
      <c r="J2133" s="77"/>
      <c r="K2133" s="326"/>
    </row>
    <row r="2134" spans="1:11" ht="12.5" x14ac:dyDescent="0.25">
      <c r="A2134" s="14"/>
      <c r="B2134" s="305"/>
      <c r="C2134" s="305"/>
      <c r="D2134" s="16"/>
      <c r="E2134" s="16"/>
      <c r="F2134" s="14"/>
      <c r="G2134" s="14"/>
      <c r="H2134" s="14"/>
      <c r="I2134" s="15"/>
      <c r="J2134" s="77"/>
      <c r="K2134" s="326"/>
    </row>
    <row r="2135" spans="1:11" ht="12.5" x14ac:dyDescent="0.25">
      <c r="A2135" s="14"/>
      <c r="B2135" s="305"/>
      <c r="C2135" s="305"/>
      <c r="D2135" s="16"/>
      <c r="E2135" s="16"/>
      <c r="F2135" s="14"/>
      <c r="G2135" s="14"/>
      <c r="H2135" s="14"/>
      <c r="I2135" s="15"/>
      <c r="J2135" s="77"/>
      <c r="K2135" s="326"/>
    </row>
    <row r="2136" spans="1:11" ht="12.5" x14ac:dyDescent="0.25">
      <c r="A2136" s="14"/>
      <c r="B2136" s="305"/>
      <c r="C2136" s="305"/>
      <c r="D2136" s="16"/>
      <c r="E2136" s="16"/>
      <c r="F2136" s="14"/>
      <c r="G2136" s="14"/>
      <c r="H2136" s="14"/>
      <c r="I2136" s="15"/>
      <c r="J2136" s="77"/>
      <c r="K2136" s="326"/>
    </row>
    <row r="2137" spans="1:11" ht="12.5" x14ac:dyDescent="0.25">
      <c r="A2137" s="14"/>
      <c r="B2137" s="305"/>
      <c r="C2137" s="305"/>
      <c r="D2137" s="16"/>
      <c r="E2137" s="16"/>
      <c r="F2137" s="14"/>
      <c r="G2137" s="14"/>
      <c r="H2137" s="14"/>
      <c r="I2137" s="15"/>
      <c r="J2137" s="77"/>
      <c r="K2137" s="326"/>
    </row>
    <row r="2138" spans="1:11" ht="12.5" x14ac:dyDescent="0.25">
      <c r="A2138" s="14"/>
      <c r="B2138" s="305"/>
      <c r="C2138" s="305"/>
      <c r="D2138" s="16"/>
      <c r="E2138" s="16"/>
      <c r="F2138" s="14"/>
      <c r="G2138" s="14"/>
      <c r="H2138" s="14"/>
      <c r="I2138" s="15"/>
      <c r="J2138" s="77"/>
      <c r="K2138" s="326"/>
    </row>
    <row r="2139" spans="1:11" ht="12.5" x14ac:dyDescent="0.25">
      <c r="A2139" s="14"/>
      <c r="B2139" s="305"/>
      <c r="C2139" s="305"/>
      <c r="D2139" s="16"/>
      <c r="E2139" s="16"/>
      <c r="F2139" s="14"/>
      <c r="G2139" s="14"/>
      <c r="H2139" s="14"/>
      <c r="I2139" s="15"/>
      <c r="J2139" s="77"/>
      <c r="K2139" s="326"/>
    </row>
    <row r="2140" spans="1:11" ht="12.5" x14ac:dyDescent="0.25">
      <c r="A2140" s="14"/>
      <c r="B2140" s="305"/>
      <c r="C2140" s="305"/>
      <c r="D2140" s="16"/>
      <c r="E2140" s="16"/>
      <c r="F2140" s="14"/>
      <c r="G2140" s="14"/>
      <c r="H2140" s="14"/>
      <c r="I2140" s="15"/>
      <c r="J2140" s="77"/>
      <c r="K2140" s="326"/>
    </row>
    <row r="2141" spans="1:11" ht="12.5" x14ac:dyDescent="0.25">
      <c r="A2141" s="14"/>
      <c r="B2141" s="305"/>
      <c r="C2141" s="305"/>
      <c r="D2141" s="16"/>
      <c r="E2141" s="16"/>
      <c r="F2141" s="14"/>
      <c r="G2141" s="14"/>
      <c r="H2141" s="14"/>
      <c r="I2141" s="15"/>
      <c r="J2141" s="77"/>
      <c r="K2141" s="326"/>
    </row>
    <row r="2142" spans="1:11" ht="12.5" x14ac:dyDescent="0.25">
      <c r="A2142" s="14"/>
      <c r="B2142" s="305"/>
      <c r="C2142" s="305"/>
      <c r="D2142" s="16"/>
      <c r="E2142" s="16"/>
      <c r="F2142" s="14"/>
      <c r="G2142" s="14"/>
      <c r="H2142" s="14"/>
      <c r="I2142" s="15"/>
      <c r="J2142" s="77"/>
      <c r="K2142" s="326"/>
    </row>
    <row r="2143" spans="1:11" ht="12.5" x14ac:dyDescent="0.25">
      <c r="A2143" s="14"/>
      <c r="B2143" s="305"/>
      <c r="C2143" s="305"/>
      <c r="D2143" s="16"/>
      <c r="E2143" s="16"/>
      <c r="F2143" s="14"/>
      <c r="G2143" s="14"/>
      <c r="H2143" s="14"/>
      <c r="I2143" s="15"/>
      <c r="J2143" s="77"/>
      <c r="K2143" s="326"/>
    </row>
    <row r="2144" spans="1:11" ht="12.5" x14ac:dyDescent="0.25">
      <c r="A2144" s="14"/>
      <c r="B2144" s="305"/>
      <c r="C2144" s="305"/>
      <c r="D2144" s="16"/>
      <c r="E2144" s="16"/>
      <c r="F2144" s="14"/>
      <c r="G2144" s="14"/>
      <c r="H2144" s="14"/>
      <c r="I2144" s="15"/>
      <c r="J2144" s="77"/>
      <c r="K2144" s="326"/>
    </row>
    <row r="2145" spans="1:11" ht="12.5" x14ac:dyDescent="0.25">
      <c r="A2145" s="14"/>
      <c r="B2145" s="305"/>
      <c r="C2145" s="305"/>
      <c r="D2145" s="16"/>
      <c r="E2145" s="16"/>
      <c r="F2145" s="14"/>
      <c r="G2145" s="14"/>
      <c r="H2145" s="14"/>
      <c r="I2145" s="15"/>
      <c r="J2145" s="77"/>
      <c r="K2145" s="326"/>
    </row>
    <row r="2146" spans="1:11" ht="12.5" x14ac:dyDescent="0.25">
      <c r="A2146" s="14"/>
      <c r="B2146" s="305"/>
      <c r="C2146" s="305"/>
      <c r="D2146" s="16"/>
      <c r="E2146" s="16"/>
      <c r="F2146" s="14"/>
      <c r="G2146" s="14"/>
      <c r="H2146" s="14"/>
      <c r="I2146" s="15"/>
      <c r="J2146" s="77"/>
      <c r="K2146" s="326"/>
    </row>
    <row r="2147" spans="1:11" ht="12.5" x14ac:dyDescent="0.25">
      <c r="A2147" s="14"/>
      <c r="B2147" s="305"/>
      <c r="C2147" s="305"/>
      <c r="D2147" s="16"/>
      <c r="E2147" s="16"/>
      <c r="F2147" s="14"/>
      <c r="G2147" s="14"/>
      <c r="H2147" s="14"/>
      <c r="I2147" s="15"/>
      <c r="J2147" s="77"/>
      <c r="K2147" s="326"/>
    </row>
    <row r="2148" spans="1:11" ht="12.5" x14ac:dyDescent="0.25">
      <c r="A2148" s="14"/>
      <c r="B2148" s="305"/>
      <c r="C2148" s="305"/>
      <c r="D2148" s="16"/>
      <c r="E2148" s="16"/>
      <c r="F2148" s="14"/>
      <c r="G2148" s="14"/>
      <c r="H2148" s="14"/>
      <c r="I2148" s="15"/>
      <c r="J2148" s="77"/>
      <c r="K2148" s="326"/>
    </row>
    <row r="2149" spans="1:11" ht="12.5" x14ac:dyDescent="0.25">
      <c r="A2149" s="14"/>
      <c r="B2149" s="305"/>
      <c r="C2149" s="305"/>
      <c r="D2149" s="16"/>
      <c r="E2149" s="16"/>
      <c r="F2149" s="14"/>
      <c r="G2149" s="14"/>
      <c r="H2149" s="14"/>
      <c r="I2149" s="15"/>
      <c r="J2149" s="77"/>
      <c r="K2149" s="326"/>
    </row>
    <row r="2150" spans="1:11" ht="12.5" x14ac:dyDescent="0.25">
      <c r="A2150" s="14"/>
      <c r="B2150" s="305"/>
      <c r="C2150" s="305"/>
      <c r="D2150" s="16"/>
      <c r="E2150" s="16"/>
      <c r="F2150" s="14"/>
      <c r="G2150" s="14"/>
      <c r="H2150" s="14"/>
      <c r="I2150" s="15"/>
      <c r="J2150" s="77"/>
      <c r="K2150" s="326"/>
    </row>
    <row r="2151" spans="1:11" ht="12.5" x14ac:dyDescent="0.25">
      <c r="A2151" s="14"/>
      <c r="B2151" s="305"/>
      <c r="C2151" s="305"/>
      <c r="D2151" s="16"/>
      <c r="E2151" s="16"/>
      <c r="F2151" s="14"/>
      <c r="G2151" s="14"/>
      <c r="H2151" s="14"/>
      <c r="I2151" s="15"/>
      <c r="J2151" s="77"/>
      <c r="K2151" s="326"/>
    </row>
    <row r="2152" spans="1:11" ht="12.5" x14ac:dyDescent="0.25">
      <c r="A2152" s="14"/>
      <c r="B2152" s="305"/>
      <c r="C2152" s="305"/>
      <c r="D2152" s="16"/>
      <c r="E2152" s="16"/>
      <c r="F2152" s="14"/>
      <c r="G2152" s="14"/>
      <c r="H2152" s="14"/>
      <c r="I2152" s="15"/>
      <c r="J2152" s="77"/>
      <c r="K2152" s="326"/>
    </row>
    <row r="2153" spans="1:11" ht="12.5" x14ac:dyDescent="0.25">
      <c r="A2153" s="14"/>
      <c r="B2153" s="305"/>
      <c r="C2153" s="305"/>
      <c r="D2153" s="16"/>
      <c r="E2153" s="16"/>
      <c r="F2153" s="14"/>
      <c r="G2153" s="14"/>
      <c r="H2153" s="14"/>
      <c r="I2153" s="15"/>
      <c r="J2153" s="77"/>
      <c r="K2153" s="326"/>
    </row>
    <row r="2154" spans="1:11" ht="12.5" x14ac:dyDescent="0.25">
      <c r="A2154" s="14"/>
      <c r="B2154" s="305"/>
      <c r="C2154" s="305"/>
      <c r="D2154" s="16"/>
      <c r="E2154" s="16"/>
      <c r="F2154" s="14"/>
      <c r="G2154" s="14"/>
      <c r="H2154" s="14"/>
      <c r="I2154" s="15"/>
      <c r="J2154" s="77"/>
      <c r="K2154" s="326"/>
    </row>
    <row r="2155" spans="1:11" ht="12.5" x14ac:dyDescent="0.25">
      <c r="A2155" s="14"/>
      <c r="B2155" s="305"/>
      <c r="C2155" s="305"/>
      <c r="D2155" s="16"/>
      <c r="E2155" s="16"/>
      <c r="F2155" s="14"/>
      <c r="G2155" s="14"/>
      <c r="H2155" s="14"/>
      <c r="I2155" s="15"/>
      <c r="J2155" s="77"/>
      <c r="K2155" s="326"/>
    </row>
    <row r="2156" spans="1:11" ht="12.5" x14ac:dyDescent="0.25">
      <c r="A2156" s="14"/>
      <c r="B2156" s="305"/>
      <c r="C2156" s="305"/>
      <c r="D2156" s="16"/>
      <c r="E2156" s="16"/>
      <c r="F2156" s="14"/>
      <c r="G2156" s="14"/>
      <c r="H2156" s="14"/>
      <c r="I2156" s="15"/>
      <c r="J2156" s="77"/>
      <c r="K2156" s="326"/>
    </row>
    <row r="2157" spans="1:11" ht="12.5" x14ac:dyDescent="0.25">
      <c r="A2157" s="14"/>
      <c r="B2157" s="305"/>
      <c r="C2157" s="305"/>
      <c r="D2157" s="16"/>
      <c r="E2157" s="16"/>
      <c r="F2157" s="14"/>
      <c r="G2157" s="14"/>
      <c r="H2157" s="14"/>
      <c r="I2157" s="15"/>
      <c r="J2157" s="77"/>
      <c r="K2157" s="326"/>
    </row>
    <row r="2158" spans="1:11" ht="12.5" x14ac:dyDescent="0.25">
      <c r="A2158" s="14"/>
      <c r="B2158" s="305"/>
      <c r="C2158" s="305"/>
      <c r="D2158" s="16"/>
      <c r="E2158" s="16"/>
      <c r="F2158" s="14"/>
      <c r="G2158" s="14"/>
      <c r="H2158" s="14"/>
      <c r="I2158" s="15"/>
      <c r="J2158" s="77"/>
      <c r="K2158" s="326"/>
    </row>
    <row r="2159" spans="1:11" ht="12.5" x14ac:dyDescent="0.25">
      <c r="A2159" s="14"/>
      <c r="B2159" s="305"/>
      <c r="C2159" s="305"/>
      <c r="D2159" s="16"/>
      <c r="E2159" s="16"/>
      <c r="F2159" s="14"/>
      <c r="G2159" s="14"/>
      <c r="H2159" s="14"/>
      <c r="I2159" s="15"/>
      <c r="J2159" s="77"/>
      <c r="K2159" s="326"/>
    </row>
    <row r="2160" spans="1:11" ht="12.5" x14ac:dyDescent="0.25">
      <c r="A2160" s="14"/>
      <c r="B2160" s="305"/>
      <c r="C2160" s="305"/>
      <c r="D2160" s="16"/>
      <c r="E2160" s="16"/>
      <c r="F2160" s="14"/>
      <c r="G2160" s="14"/>
      <c r="H2160" s="14"/>
      <c r="I2160" s="15"/>
      <c r="J2160" s="77"/>
      <c r="K2160" s="326"/>
    </row>
    <row r="2161" spans="1:11" ht="12.5" x14ac:dyDescent="0.25">
      <c r="A2161" s="14"/>
      <c r="B2161" s="305"/>
      <c r="C2161" s="305"/>
      <c r="D2161" s="16"/>
      <c r="E2161" s="16"/>
      <c r="F2161" s="14"/>
      <c r="G2161" s="14"/>
      <c r="H2161" s="14"/>
      <c r="I2161" s="15"/>
      <c r="J2161" s="77"/>
      <c r="K2161" s="326"/>
    </row>
    <row r="2162" spans="1:11" ht="12.5" x14ac:dyDescent="0.25">
      <c r="A2162" s="14"/>
      <c r="B2162" s="305"/>
      <c r="C2162" s="305"/>
      <c r="D2162" s="16"/>
      <c r="E2162" s="16"/>
      <c r="F2162" s="14"/>
      <c r="G2162" s="14"/>
      <c r="H2162" s="14"/>
      <c r="I2162" s="15"/>
      <c r="J2162" s="77"/>
      <c r="K2162" s="326"/>
    </row>
    <row r="2163" spans="1:11" ht="12.5" x14ac:dyDescent="0.25">
      <c r="A2163" s="14"/>
      <c r="B2163" s="305"/>
      <c r="C2163" s="305"/>
      <c r="D2163" s="16"/>
      <c r="E2163" s="16"/>
      <c r="F2163" s="14"/>
      <c r="G2163" s="14"/>
      <c r="H2163" s="14"/>
      <c r="I2163" s="15"/>
      <c r="J2163" s="77"/>
      <c r="K2163" s="326"/>
    </row>
    <row r="2164" spans="1:11" ht="12.5" x14ac:dyDescent="0.25">
      <c r="A2164" s="14"/>
      <c r="B2164" s="305"/>
      <c r="C2164" s="305"/>
      <c r="D2164" s="16"/>
      <c r="E2164" s="16"/>
      <c r="F2164" s="14"/>
      <c r="G2164" s="14"/>
      <c r="H2164" s="14"/>
      <c r="I2164" s="15"/>
      <c r="J2164" s="77"/>
      <c r="K2164" s="326"/>
    </row>
    <row r="2165" spans="1:11" ht="12.5" x14ac:dyDescent="0.25">
      <c r="A2165" s="14"/>
      <c r="B2165" s="305"/>
      <c r="C2165" s="305"/>
      <c r="D2165" s="16"/>
      <c r="E2165" s="16"/>
      <c r="F2165" s="14"/>
      <c r="G2165" s="14"/>
      <c r="H2165" s="14"/>
      <c r="I2165" s="15"/>
      <c r="J2165" s="77"/>
      <c r="K2165" s="326"/>
    </row>
    <row r="2166" spans="1:11" ht="12.5" x14ac:dyDescent="0.25">
      <c r="A2166" s="14"/>
      <c r="B2166" s="305"/>
      <c r="C2166" s="305"/>
      <c r="D2166" s="16"/>
      <c r="E2166" s="16"/>
      <c r="F2166" s="14"/>
      <c r="G2166" s="14"/>
      <c r="H2166" s="14"/>
      <c r="I2166" s="15"/>
      <c r="J2166" s="77"/>
      <c r="K2166" s="326"/>
    </row>
    <row r="2167" spans="1:11" ht="12.5" x14ac:dyDescent="0.25">
      <c r="A2167" s="14"/>
      <c r="B2167" s="305"/>
      <c r="C2167" s="305"/>
      <c r="D2167" s="16"/>
      <c r="E2167" s="16"/>
      <c r="F2167" s="14"/>
      <c r="G2167" s="14"/>
      <c r="H2167" s="14"/>
      <c r="I2167" s="15"/>
      <c r="J2167" s="77"/>
      <c r="K2167" s="326"/>
    </row>
    <row r="2168" spans="1:11" ht="12.5" x14ac:dyDescent="0.25">
      <c r="A2168" s="14"/>
      <c r="B2168" s="305"/>
      <c r="C2168" s="305"/>
      <c r="D2168" s="16"/>
      <c r="E2168" s="16"/>
      <c r="F2168" s="14"/>
      <c r="G2168" s="14"/>
      <c r="H2168" s="14"/>
      <c r="I2168" s="15"/>
      <c r="J2168" s="77"/>
      <c r="K2168" s="326"/>
    </row>
    <row r="2169" spans="1:11" ht="12.5" x14ac:dyDescent="0.25">
      <c r="A2169" s="14"/>
      <c r="B2169" s="305"/>
      <c r="C2169" s="305"/>
      <c r="D2169" s="16"/>
      <c r="E2169" s="16"/>
      <c r="F2169" s="14"/>
      <c r="G2169" s="14"/>
      <c r="H2169" s="14"/>
      <c r="I2169" s="15"/>
      <c r="J2169" s="77"/>
      <c r="K2169" s="326"/>
    </row>
    <row r="2170" spans="1:11" ht="12.5" x14ac:dyDescent="0.25">
      <c r="A2170" s="14"/>
      <c r="B2170" s="305"/>
      <c r="C2170" s="305"/>
      <c r="D2170" s="16"/>
      <c r="E2170" s="16"/>
      <c r="F2170" s="14"/>
      <c r="G2170" s="14"/>
      <c r="H2170" s="14"/>
      <c r="I2170" s="15"/>
      <c r="J2170" s="77"/>
      <c r="K2170" s="326"/>
    </row>
    <row r="2171" spans="1:11" ht="12.5" x14ac:dyDescent="0.25">
      <c r="A2171" s="14"/>
      <c r="B2171" s="305"/>
      <c r="C2171" s="305"/>
      <c r="D2171" s="16"/>
      <c r="E2171" s="16"/>
      <c r="F2171" s="14"/>
      <c r="G2171" s="14"/>
      <c r="H2171" s="14"/>
      <c r="I2171" s="15"/>
      <c r="J2171" s="77"/>
      <c r="K2171" s="326"/>
    </row>
    <row r="2172" spans="1:11" ht="12.5" x14ac:dyDescent="0.25">
      <c r="A2172" s="14"/>
      <c r="B2172" s="305"/>
      <c r="C2172" s="305"/>
      <c r="D2172" s="16"/>
      <c r="E2172" s="16"/>
      <c r="F2172" s="14"/>
      <c r="G2172" s="14"/>
      <c r="H2172" s="14"/>
      <c r="I2172" s="15"/>
      <c r="J2172" s="77"/>
      <c r="K2172" s="326"/>
    </row>
    <row r="2173" spans="1:11" ht="12.5" x14ac:dyDescent="0.25">
      <c r="A2173" s="14"/>
      <c r="B2173" s="305"/>
      <c r="C2173" s="305"/>
      <c r="D2173" s="16"/>
      <c r="E2173" s="16"/>
      <c r="F2173" s="14"/>
      <c r="G2173" s="14"/>
      <c r="H2173" s="14"/>
      <c r="I2173" s="15"/>
      <c r="J2173" s="77"/>
      <c r="K2173" s="326"/>
    </row>
    <row r="2174" spans="1:11" ht="12.5" x14ac:dyDescent="0.25">
      <c r="A2174" s="14"/>
      <c r="B2174" s="305"/>
      <c r="C2174" s="305"/>
      <c r="D2174" s="16"/>
      <c r="E2174" s="16"/>
      <c r="F2174" s="14"/>
      <c r="G2174" s="14"/>
      <c r="H2174" s="14"/>
      <c r="I2174" s="15"/>
      <c r="J2174" s="77"/>
      <c r="K2174" s="326"/>
    </row>
    <row r="2175" spans="1:11" ht="12.5" x14ac:dyDescent="0.25">
      <c r="A2175" s="14"/>
      <c r="B2175" s="305"/>
      <c r="C2175" s="305"/>
      <c r="D2175" s="16"/>
      <c r="E2175" s="16"/>
      <c r="F2175" s="14"/>
      <c r="G2175" s="14"/>
      <c r="H2175" s="14"/>
      <c r="I2175" s="15"/>
      <c r="J2175" s="77"/>
      <c r="K2175" s="326"/>
    </row>
    <row r="2176" spans="1:11" ht="12.5" x14ac:dyDescent="0.25">
      <c r="A2176" s="14"/>
      <c r="B2176" s="305"/>
      <c r="C2176" s="305"/>
      <c r="D2176" s="16"/>
      <c r="E2176" s="16"/>
      <c r="F2176" s="14"/>
      <c r="G2176" s="14"/>
      <c r="H2176" s="14"/>
      <c r="I2176" s="15"/>
      <c r="J2176" s="77"/>
      <c r="K2176" s="326"/>
    </row>
    <row r="2177" spans="1:11" ht="12.5" x14ac:dyDescent="0.25">
      <c r="A2177" s="14"/>
      <c r="B2177" s="305"/>
      <c r="C2177" s="305"/>
      <c r="D2177" s="16"/>
      <c r="E2177" s="16"/>
      <c r="F2177" s="14"/>
      <c r="G2177" s="14"/>
      <c r="H2177" s="14"/>
      <c r="I2177" s="15"/>
      <c r="J2177" s="77"/>
      <c r="K2177" s="326"/>
    </row>
    <row r="2178" spans="1:11" ht="12.5" x14ac:dyDescent="0.25">
      <c r="A2178" s="14"/>
      <c r="B2178" s="305"/>
      <c r="C2178" s="305"/>
      <c r="D2178" s="16"/>
      <c r="E2178" s="16"/>
      <c r="F2178" s="14"/>
      <c r="G2178" s="14"/>
      <c r="H2178" s="14"/>
      <c r="I2178" s="15"/>
      <c r="J2178" s="77"/>
      <c r="K2178" s="326"/>
    </row>
    <row r="2179" spans="1:11" ht="12.5" x14ac:dyDescent="0.25">
      <c r="A2179" s="14"/>
      <c r="B2179" s="305"/>
      <c r="C2179" s="305"/>
      <c r="D2179" s="16"/>
      <c r="E2179" s="16"/>
      <c r="F2179" s="14"/>
      <c r="G2179" s="14"/>
      <c r="H2179" s="14"/>
      <c r="I2179" s="15"/>
      <c r="J2179" s="77"/>
      <c r="K2179" s="326"/>
    </row>
    <row r="2180" spans="1:11" ht="12.5" x14ac:dyDescent="0.25">
      <c r="A2180" s="14"/>
      <c r="B2180" s="305"/>
      <c r="C2180" s="305"/>
      <c r="D2180" s="16"/>
      <c r="E2180" s="16"/>
      <c r="F2180" s="14"/>
      <c r="G2180" s="14"/>
      <c r="H2180" s="14"/>
      <c r="I2180" s="15"/>
      <c r="J2180" s="77"/>
      <c r="K2180" s="326"/>
    </row>
    <row r="2181" spans="1:11" ht="12.5" x14ac:dyDescent="0.25">
      <c r="A2181" s="14"/>
      <c r="B2181" s="305"/>
      <c r="C2181" s="305"/>
      <c r="D2181" s="16"/>
      <c r="E2181" s="16"/>
      <c r="F2181" s="14"/>
      <c r="G2181" s="14"/>
      <c r="H2181" s="14"/>
      <c r="I2181" s="15"/>
      <c r="J2181" s="77"/>
      <c r="K2181" s="326"/>
    </row>
    <row r="2182" spans="1:11" ht="12.5" x14ac:dyDescent="0.25">
      <c r="A2182" s="14"/>
      <c r="B2182" s="305"/>
      <c r="C2182" s="305"/>
      <c r="D2182" s="16"/>
      <c r="E2182" s="16"/>
      <c r="F2182" s="14"/>
      <c r="G2182" s="14"/>
      <c r="H2182" s="14"/>
      <c r="I2182" s="15"/>
      <c r="J2182" s="77"/>
      <c r="K2182" s="326"/>
    </row>
    <row r="2183" spans="1:11" ht="12.5" x14ac:dyDescent="0.25">
      <c r="A2183" s="14"/>
      <c r="B2183" s="305"/>
      <c r="C2183" s="305"/>
      <c r="D2183" s="16"/>
      <c r="E2183" s="16"/>
      <c r="F2183" s="14"/>
      <c r="G2183" s="14"/>
      <c r="H2183" s="14"/>
      <c r="I2183" s="15"/>
      <c r="J2183" s="77"/>
      <c r="K2183" s="326"/>
    </row>
    <row r="2184" spans="1:11" ht="12.5" x14ac:dyDescent="0.25">
      <c r="A2184" s="14"/>
      <c r="B2184" s="305"/>
      <c r="C2184" s="305"/>
      <c r="D2184" s="16"/>
      <c r="E2184" s="16"/>
      <c r="F2184" s="14"/>
      <c r="G2184" s="14"/>
      <c r="H2184" s="14"/>
      <c r="I2184" s="15"/>
      <c r="J2184" s="77"/>
      <c r="K2184" s="326"/>
    </row>
    <row r="2185" spans="1:11" ht="12.5" x14ac:dyDescent="0.25">
      <c r="A2185" s="14"/>
      <c r="B2185" s="305"/>
      <c r="C2185" s="305"/>
      <c r="D2185" s="16"/>
      <c r="E2185" s="16"/>
      <c r="F2185" s="14"/>
      <c r="G2185" s="14"/>
      <c r="H2185" s="14"/>
      <c r="I2185" s="15"/>
      <c r="J2185" s="77"/>
      <c r="K2185" s="326"/>
    </row>
    <row r="2186" spans="1:11" ht="12.5" x14ac:dyDescent="0.25">
      <c r="A2186" s="14"/>
      <c r="B2186" s="305"/>
      <c r="C2186" s="305"/>
      <c r="D2186" s="16"/>
      <c r="E2186" s="16"/>
      <c r="F2186" s="14"/>
      <c r="G2186" s="14"/>
      <c r="H2186" s="14"/>
      <c r="I2186" s="15"/>
      <c r="J2186" s="77"/>
      <c r="K2186" s="326"/>
    </row>
    <row r="2187" spans="1:11" ht="12.5" x14ac:dyDescent="0.25">
      <c r="A2187" s="14"/>
      <c r="B2187" s="305"/>
      <c r="C2187" s="305"/>
      <c r="D2187" s="16"/>
      <c r="E2187" s="16"/>
      <c r="F2187" s="14"/>
      <c r="G2187" s="14"/>
      <c r="H2187" s="14"/>
      <c r="I2187" s="15"/>
      <c r="J2187" s="77"/>
      <c r="K2187" s="326"/>
    </row>
    <row r="2188" spans="1:11" ht="12.5" x14ac:dyDescent="0.25">
      <c r="A2188" s="14"/>
      <c r="B2188" s="305"/>
      <c r="C2188" s="305"/>
      <c r="D2188" s="16"/>
      <c r="E2188" s="16"/>
      <c r="F2188" s="14"/>
      <c r="G2188" s="14"/>
      <c r="H2188" s="14"/>
      <c r="I2188" s="15"/>
      <c r="J2188" s="77"/>
      <c r="K2188" s="326"/>
    </row>
    <row r="2189" spans="1:11" ht="12.5" x14ac:dyDescent="0.25">
      <c r="A2189" s="14"/>
      <c r="B2189" s="305"/>
      <c r="C2189" s="305"/>
      <c r="D2189" s="16"/>
      <c r="E2189" s="16"/>
      <c r="F2189" s="14"/>
      <c r="G2189" s="14"/>
      <c r="H2189" s="14"/>
      <c r="I2189" s="15"/>
      <c r="J2189" s="77"/>
      <c r="K2189" s="326"/>
    </row>
    <row r="2190" spans="1:11" ht="12.5" x14ac:dyDescent="0.25">
      <c r="A2190" s="14"/>
      <c r="B2190" s="305"/>
      <c r="C2190" s="305"/>
      <c r="D2190" s="16"/>
      <c r="E2190" s="16"/>
      <c r="F2190" s="14"/>
      <c r="G2190" s="14"/>
      <c r="H2190" s="14"/>
      <c r="I2190" s="15"/>
      <c r="J2190" s="77"/>
      <c r="K2190" s="326"/>
    </row>
    <row r="2191" spans="1:11" ht="12.5" x14ac:dyDescent="0.25">
      <c r="A2191" s="14"/>
      <c r="B2191" s="305"/>
      <c r="C2191" s="305"/>
      <c r="D2191" s="16"/>
      <c r="E2191" s="16"/>
      <c r="F2191" s="14"/>
      <c r="G2191" s="14"/>
      <c r="H2191" s="14"/>
      <c r="I2191" s="15"/>
      <c r="J2191" s="77"/>
      <c r="K2191" s="326"/>
    </row>
    <row r="2192" spans="1:11" ht="12.5" x14ac:dyDescent="0.25">
      <c r="A2192" s="14"/>
      <c r="B2192" s="305"/>
      <c r="C2192" s="305"/>
      <c r="D2192" s="16"/>
      <c r="E2192" s="16"/>
      <c r="F2192" s="14"/>
      <c r="G2192" s="14"/>
      <c r="H2192" s="14"/>
      <c r="I2192" s="15"/>
      <c r="J2192" s="77"/>
      <c r="K2192" s="326"/>
    </row>
    <row r="2193" spans="1:11" ht="12.5" x14ac:dyDescent="0.25">
      <c r="A2193" s="14"/>
      <c r="B2193" s="305"/>
      <c r="C2193" s="305"/>
      <c r="D2193" s="16"/>
      <c r="E2193" s="16"/>
      <c r="F2193" s="14"/>
      <c r="G2193" s="14"/>
      <c r="H2193" s="14"/>
      <c r="I2193" s="15"/>
      <c r="J2193" s="77"/>
      <c r="K2193" s="326"/>
    </row>
    <row r="2194" spans="1:11" ht="12.5" x14ac:dyDescent="0.25">
      <c r="A2194" s="14"/>
      <c r="B2194" s="305"/>
      <c r="C2194" s="305"/>
      <c r="D2194" s="16"/>
      <c r="E2194" s="16"/>
      <c r="F2194" s="14"/>
      <c r="G2194" s="14"/>
      <c r="H2194" s="14"/>
      <c r="I2194" s="15"/>
      <c r="J2194" s="77"/>
      <c r="K2194" s="326"/>
    </row>
    <row r="2195" spans="1:11" ht="12.5" x14ac:dyDescent="0.25">
      <c r="A2195" s="14"/>
      <c r="B2195" s="305"/>
      <c r="C2195" s="305"/>
      <c r="D2195" s="16"/>
      <c r="E2195" s="16"/>
      <c r="F2195" s="14"/>
      <c r="G2195" s="14"/>
      <c r="H2195" s="14"/>
      <c r="I2195" s="15"/>
      <c r="J2195" s="77"/>
      <c r="K2195" s="326"/>
    </row>
    <row r="2196" spans="1:11" ht="12.5" x14ac:dyDescent="0.25">
      <c r="A2196" s="14"/>
      <c r="B2196" s="305"/>
      <c r="C2196" s="305"/>
      <c r="D2196" s="16"/>
      <c r="E2196" s="16"/>
      <c r="F2196" s="14"/>
      <c r="G2196" s="14"/>
      <c r="H2196" s="14"/>
      <c r="I2196" s="15"/>
      <c r="J2196" s="77"/>
      <c r="K2196" s="326"/>
    </row>
    <row r="2197" spans="1:11" ht="12.5" x14ac:dyDescent="0.25">
      <c r="A2197" s="14"/>
      <c r="B2197" s="305"/>
      <c r="C2197" s="305"/>
      <c r="D2197" s="16"/>
      <c r="E2197" s="16"/>
      <c r="F2197" s="14"/>
      <c r="G2197" s="14"/>
      <c r="H2197" s="14"/>
      <c r="I2197" s="15"/>
      <c r="J2197" s="77"/>
      <c r="K2197" s="326"/>
    </row>
    <row r="2198" spans="1:11" ht="12.5" x14ac:dyDescent="0.25">
      <c r="A2198" s="14"/>
      <c r="B2198" s="305"/>
      <c r="C2198" s="305"/>
      <c r="D2198" s="16"/>
      <c r="E2198" s="16"/>
      <c r="F2198" s="14"/>
      <c r="G2198" s="14"/>
      <c r="H2198" s="14"/>
      <c r="I2198" s="15"/>
      <c r="J2198" s="77"/>
      <c r="K2198" s="326"/>
    </row>
    <row r="2199" spans="1:11" ht="12.5" x14ac:dyDescent="0.25">
      <c r="A2199" s="14"/>
      <c r="B2199" s="305"/>
      <c r="C2199" s="305"/>
      <c r="D2199" s="16"/>
      <c r="E2199" s="16"/>
      <c r="F2199" s="14"/>
      <c r="G2199" s="14"/>
      <c r="H2199" s="14"/>
      <c r="I2199" s="15"/>
      <c r="J2199" s="77"/>
      <c r="K2199" s="326"/>
    </row>
    <row r="2200" spans="1:11" ht="12.5" x14ac:dyDescent="0.25">
      <c r="A2200" s="14"/>
      <c r="B2200" s="305"/>
      <c r="C2200" s="305"/>
      <c r="D2200" s="16"/>
      <c r="E2200" s="16"/>
      <c r="F2200" s="14"/>
      <c r="G2200" s="14"/>
      <c r="H2200" s="14"/>
      <c r="I2200" s="15"/>
      <c r="J2200" s="77"/>
      <c r="K2200" s="326"/>
    </row>
    <row r="2201" spans="1:11" ht="12.5" x14ac:dyDescent="0.25">
      <c r="A2201" s="14"/>
      <c r="B2201" s="305"/>
      <c r="C2201" s="305"/>
      <c r="D2201" s="16"/>
      <c r="E2201" s="16"/>
      <c r="F2201" s="14"/>
      <c r="G2201" s="14"/>
      <c r="H2201" s="14"/>
      <c r="I2201" s="15"/>
      <c r="J2201" s="77"/>
      <c r="K2201" s="326"/>
    </row>
    <row r="2202" spans="1:11" ht="12.5" x14ac:dyDescent="0.25">
      <c r="A2202" s="14"/>
      <c r="B2202" s="305"/>
      <c r="C2202" s="305"/>
      <c r="D2202" s="16"/>
      <c r="E2202" s="16"/>
      <c r="F2202" s="14"/>
      <c r="G2202" s="14"/>
      <c r="H2202" s="14"/>
      <c r="I2202" s="15"/>
      <c r="J2202" s="77"/>
      <c r="K2202" s="326"/>
    </row>
    <row r="2203" spans="1:11" ht="12.5" x14ac:dyDescent="0.25">
      <c r="A2203" s="14"/>
      <c r="B2203" s="305"/>
      <c r="C2203" s="305"/>
      <c r="D2203" s="16"/>
      <c r="E2203" s="16"/>
      <c r="F2203" s="14"/>
      <c r="G2203" s="14"/>
      <c r="H2203" s="14"/>
      <c r="I2203" s="15"/>
      <c r="J2203" s="77"/>
      <c r="K2203" s="326"/>
    </row>
    <row r="2204" spans="1:11" ht="12.5" x14ac:dyDescent="0.25">
      <c r="A2204" s="14"/>
      <c r="B2204" s="305"/>
      <c r="C2204" s="305"/>
      <c r="D2204" s="16"/>
      <c r="E2204" s="16"/>
      <c r="F2204" s="14"/>
      <c r="G2204" s="14"/>
      <c r="H2204" s="14"/>
      <c r="I2204" s="15"/>
      <c r="J2204" s="77"/>
      <c r="K2204" s="326"/>
    </row>
    <row r="2205" spans="1:11" ht="12.5" x14ac:dyDescent="0.25">
      <c r="A2205" s="14"/>
      <c r="B2205" s="305"/>
      <c r="C2205" s="305"/>
      <c r="D2205" s="16"/>
      <c r="E2205" s="16"/>
      <c r="F2205" s="14"/>
      <c r="G2205" s="14"/>
      <c r="H2205" s="14"/>
      <c r="I2205" s="15"/>
      <c r="J2205" s="77"/>
      <c r="K2205" s="326"/>
    </row>
    <row r="2206" spans="1:11" ht="12.5" x14ac:dyDescent="0.25">
      <c r="A2206" s="14"/>
      <c r="B2206" s="305"/>
      <c r="C2206" s="305"/>
      <c r="D2206" s="16"/>
      <c r="E2206" s="16"/>
      <c r="F2206" s="14"/>
      <c r="G2206" s="14"/>
      <c r="H2206" s="14"/>
      <c r="I2206" s="15"/>
      <c r="J2206" s="77"/>
      <c r="K2206" s="326"/>
    </row>
    <row r="2207" spans="1:11" ht="12.5" x14ac:dyDescent="0.25">
      <c r="A2207" s="14"/>
      <c r="B2207" s="305"/>
      <c r="C2207" s="305"/>
      <c r="D2207" s="16"/>
      <c r="E2207" s="16"/>
      <c r="F2207" s="14"/>
      <c r="G2207" s="14"/>
      <c r="H2207" s="14"/>
      <c r="I2207" s="15"/>
      <c r="J2207" s="77"/>
      <c r="K2207" s="326"/>
    </row>
    <row r="2208" spans="1:11" ht="12.5" x14ac:dyDescent="0.25">
      <c r="A2208" s="14"/>
      <c r="B2208" s="305"/>
      <c r="C2208" s="305"/>
      <c r="D2208" s="16"/>
      <c r="E2208" s="16"/>
      <c r="F2208" s="14"/>
      <c r="G2208" s="14"/>
      <c r="H2208" s="14"/>
      <c r="I2208" s="15"/>
      <c r="J2208" s="77"/>
      <c r="K2208" s="326"/>
    </row>
    <row r="2209" spans="1:11" ht="12.5" x14ac:dyDescent="0.25">
      <c r="A2209" s="14"/>
      <c r="B2209" s="305"/>
      <c r="C2209" s="305"/>
      <c r="D2209" s="16"/>
      <c r="E2209" s="16"/>
      <c r="F2209" s="14"/>
      <c r="G2209" s="14"/>
      <c r="H2209" s="14"/>
      <c r="I2209" s="15"/>
      <c r="J2209" s="77"/>
      <c r="K2209" s="326"/>
    </row>
    <row r="2210" spans="1:11" ht="12.5" x14ac:dyDescent="0.25">
      <c r="A2210" s="14"/>
      <c r="B2210" s="305"/>
      <c r="C2210" s="305"/>
      <c r="D2210" s="16"/>
      <c r="E2210" s="16"/>
      <c r="F2210" s="14"/>
      <c r="G2210" s="14"/>
      <c r="H2210" s="14"/>
      <c r="I2210" s="15"/>
      <c r="J2210" s="77"/>
      <c r="K2210" s="326"/>
    </row>
    <row r="2211" spans="1:11" ht="12.5" x14ac:dyDescent="0.25">
      <c r="A2211" s="14"/>
      <c r="B2211" s="305"/>
      <c r="C2211" s="305"/>
      <c r="D2211" s="16"/>
      <c r="E2211" s="16"/>
      <c r="F2211" s="14"/>
      <c r="G2211" s="14"/>
      <c r="H2211" s="14"/>
      <c r="I2211" s="15"/>
      <c r="J2211" s="77"/>
      <c r="K2211" s="326"/>
    </row>
    <row r="2212" spans="1:11" ht="12.5" x14ac:dyDescent="0.25">
      <c r="A2212" s="14"/>
      <c r="B2212" s="305"/>
      <c r="C2212" s="305"/>
      <c r="D2212" s="16"/>
      <c r="E2212" s="16"/>
      <c r="F2212" s="14"/>
      <c r="G2212" s="14"/>
      <c r="H2212" s="14"/>
      <c r="I2212" s="15"/>
      <c r="J2212" s="77"/>
      <c r="K2212" s="326"/>
    </row>
    <row r="2213" spans="1:11" ht="12.5" x14ac:dyDescent="0.25">
      <c r="A2213" s="14"/>
      <c r="B2213" s="305"/>
      <c r="C2213" s="305"/>
      <c r="D2213" s="16"/>
      <c r="E2213" s="16"/>
      <c r="F2213" s="14"/>
      <c r="G2213" s="14"/>
      <c r="H2213" s="14"/>
      <c r="I2213" s="15"/>
      <c r="J2213" s="77"/>
      <c r="K2213" s="326"/>
    </row>
    <row r="2214" spans="1:11" ht="12.5" x14ac:dyDescent="0.25">
      <c r="A2214" s="14"/>
      <c r="B2214" s="305"/>
      <c r="C2214" s="305"/>
      <c r="D2214" s="16"/>
      <c r="E2214" s="16"/>
      <c r="F2214" s="14"/>
      <c r="G2214" s="14"/>
      <c r="H2214" s="14"/>
      <c r="I2214" s="15"/>
      <c r="J2214" s="77"/>
      <c r="K2214" s="326"/>
    </row>
    <row r="2215" spans="1:11" ht="12.5" x14ac:dyDescent="0.25">
      <c r="A2215" s="14"/>
      <c r="B2215" s="305"/>
      <c r="C2215" s="305"/>
      <c r="D2215" s="16"/>
      <c r="E2215" s="16"/>
      <c r="F2215" s="14"/>
      <c r="G2215" s="14"/>
      <c r="H2215" s="14"/>
      <c r="I2215" s="15"/>
      <c r="J2215" s="77"/>
      <c r="K2215" s="326"/>
    </row>
    <row r="2216" spans="1:11" ht="12.5" x14ac:dyDescent="0.25">
      <c r="A2216" s="14"/>
      <c r="B2216" s="305"/>
      <c r="C2216" s="305"/>
      <c r="D2216" s="16"/>
      <c r="E2216" s="16"/>
      <c r="F2216" s="14"/>
      <c r="G2216" s="14"/>
      <c r="H2216" s="14"/>
      <c r="I2216" s="15"/>
      <c r="J2216" s="77"/>
      <c r="K2216" s="326"/>
    </row>
    <row r="2217" spans="1:11" ht="12.5" x14ac:dyDescent="0.25">
      <c r="A2217" s="14"/>
      <c r="B2217" s="305"/>
      <c r="C2217" s="305"/>
      <c r="D2217" s="16"/>
      <c r="E2217" s="16"/>
      <c r="F2217" s="14"/>
      <c r="G2217" s="14"/>
      <c r="H2217" s="14"/>
      <c r="I2217" s="15"/>
      <c r="J2217" s="77"/>
      <c r="K2217" s="326"/>
    </row>
    <row r="2218" spans="1:11" ht="12.5" x14ac:dyDescent="0.25">
      <c r="A2218" s="14"/>
      <c r="B2218" s="305"/>
      <c r="C2218" s="305"/>
      <c r="D2218" s="16"/>
      <c r="E2218" s="16"/>
      <c r="F2218" s="14"/>
      <c r="G2218" s="14"/>
      <c r="H2218" s="14"/>
      <c r="I2218" s="15"/>
      <c r="J2218" s="77"/>
      <c r="K2218" s="326"/>
    </row>
    <row r="2219" spans="1:11" ht="12.5" x14ac:dyDescent="0.25">
      <c r="A2219" s="14"/>
      <c r="B2219" s="305"/>
      <c r="C2219" s="305"/>
      <c r="D2219" s="16"/>
      <c r="E2219" s="16"/>
      <c r="F2219" s="14"/>
      <c r="G2219" s="14"/>
      <c r="H2219" s="14"/>
      <c r="I2219" s="15"/>
      <c r="J2219" s="77"/>
      <c r="K2219" s="326"/>
    </row>
    <row r="2220" spans="1:11" ht="12.5" x14ac:dyDescent="0.25">
      <c r="A2220" s="14"/>
      <c r="B2220" s="305"/>
      <c r="C2220" s="305"/>
      <c r="D2220" s="16"/>
      <c r="E2220" s="16"/>
      <c r="F2220" s="14"/>
      <c r="G2220" s="14"/>
      <c r="H2220" s="14"/>
      <c r="I2220" s="15"/>
      <c r="J2220" s="77"/>
      <c r="K2220" s="326"/>
    </row>
    <row r="2221" spans="1:11" ht="12.5" x14ac:dyDescent="0.25">
      <c r="A2221" s="14"/>
      <c r="B2221" s="305"/>
      <c r="C2221" s="305"/>
      <c r="D2221" s="16"/>
      <c r="E2221" s="16"/>
      <c r="F2221" s="14"/>
      <c r="G2221" s="14"/>
      <c r="H2221" s="14"/>
      <c r="I2221" s="15"/>
      <c r="J2221" s="77"/>
      <c r="K2221" s="326"/>
    </row>
    <row r="2222" spans="1:11" ht="12.5" x14ac:dyDescent="0.25">
      <c r="A2222" s="14"/>
      <c r="B2222" s="305"/>
      <c r="C2222" s="305"/>
      <c r="D2222" s="16"/>
      <c r="E2222" s="16"/>
      <c r="F2222" s="14"/>
      <c r="G2222" s="14"/>
      <c r="H2222" s="14"/>
      <c r="I2222" s="15"/>
      <c r="J2222" s="77"/>
      <c r="K2222" s="326"/>
    </row>
    <row r="2223" spans="1:11" ht="12.5" x14ac:dyDescent="0.25">
      <c r="A2223" s="14"/>
      <c r="B2223" s="305"/>
      <c r="C2223" s="305"/>
      <c r="D2223" s="16"/>
      <c r="E2223" s="16"/>
      <c r="F2223" s="14"/>
      <c r="G2223" s="14"/>
      <c r="H2223" s="14"/>
      <c r="I2223" s="15"/>
      <c r="J2223" s="77"/>
      <c r="K2223" s="326"/>
    </row>
    <row r="2224" spans="1:11" ht="12.5" x14ac:dyDescent="0.25">
      <c r="A2224" s="14"/>
      <c r="B2224" s="305"/>
      <c r="C2224" s="305"/>
      <c r="D2224" s="16"/>
      <c r="E2224" s="16"/>
      <c r="F2224" s="14"/>
      <c r="G2224" s="14"/>
      <c r="H2224" s="14"/>
      <c r="I2224" s="15"/>
      <c r="J2224" s="77"/>
      <c r="K2224" s="326"/>
    </row>
    <row r="2225" spans="1:11" ht="12.5" x14ac:dyDescent="0.25">
      <c r="A2225" s="14"/>
      <c r="B2225" s="305"/>
      <c r="C2225" s="305"/>
      <c r="D2225" s="16"/>
      <c r="E2225" s="16"/>
      <c r="F2225" s="14"/>
      <c r="G2225" s="14"/>
      <c r="H2225" s="14"/>
      <c r="I2225" s="15"/>
      <c r="J2225" s="77"/>
      <c r="K2225" s="326"/>
    </row>
    <row r="2226" spans="1:11" ht="12.5" x14ac:dyDescent="0.25">
      <c r="A2226" s="14"/>
      <c r="B2226" s="305"/>
      <c r="C2226" s="305"/>
      <c r="D2226" s="16"/>
      <c r="E2226" s="16"/>
      <c r="F2226" s="14"/>
      <c r="G2226" s="14"/>
      <c r="H2226" s="14"/>
      <c r="I2226" s="15"/>
      <c r="J2226" s="77"/>
      <c r="K2226" s="326"/>
    </row>
    <row r="2227" spans="1:11" ht="12.5" x14ac:dyDescent="0.25">
      <c r="A2227" s="14"/>
      <c r="B2227" s="305"/>
      <c r="C2227" s="305"/>
      <c r="D2227" s="16"/>
      <c r="E2227" s="16"/>
      <c r="F2227" s="14"/>
      <c r="G2227" s="14"/>
      <c r="H2227" s="14"/>
      <c r="I2227" s="15"/>
      <c r="J2227" s="77"/>
      <c r="K2227" s="326"/>
    </row>
    <row r="2228" spans="1:11" ht="12.5" x14ac:dyDescent="0.25">
      <c r="A2228" s="14"/>
      <c r="B2228" s="305"/>
      <c r="C2228" s="305"/>
      <c r="D2228" s="16"/>
      <c r="E2228" s="16"/>
      <c r="F2228" s="14"/>
      <c r="G2228" s="14"/>
      <c r="H2228" s="14"/>
      <c r="I2228" s="15"/>
      <c r="J2228" s="77"/>
      <c r="K2228" s="326"/>
    </row>
    <row r="2229" spans="1:11" ht="12.5" x14ac:dyDescent="0.25">
      <c r="A2229" s="14"/>
      <c r="B2229" s="305"/>
      <c r="C2229" s="305"/>
      <c r="D2229" s="16"/>
      <c r="E2229" s="16"/>
      <c r="F2229" s="14"/>
      <c r="G2229" s="14"/>
      <c r="H2229" s="14"/>
      <c r="I2229" s="15"/>
      <c r="J2229" s="77"/>
      <c r="K2229" s="326"/>
    </row>
    <row r="2230" spans="1:11" ht="12.5" x14ac:dyDescent="0.25">
      <c r="A2230" s="14"/>
      <c r="B2230" s="305"/>
      <c r="C2230" s="305"/>
      <c r="D2230" s="16"/>
      <c r="E2230" s="16"/>
      <c r="F2230" s="14"/>
      <c r="G2230" s="14"/>
      <c r="H2230" s="14"/>
      <c r="I2230" s="15"/>
      <c r="J2230" s="77"/>
      <c r="K2230" s="326"/>
    </row>
    <row r="2231" spans="1:11" ht="12.5" x14ac:dyDescent="0.25">
      <c r="A2231" s="14"/>
      <c r="B2231" s="305"/>
      <c r="C2231" s="305"/>
      <c r="D2231" s="16"/>
      <c r="E2231" s="16"/>
      <c r="F2231" s="14"/>
      <c r="G2231" s="14"/>
      <c r="H2231" s="14"/>
      <c r="I2231" s="15"/>
      <c r="J2231" s="77"/>
      <c r="K2231" s="326"/>
    </row>
    <row r="2232" spans="1:11" ht="12.5" x14ac:dyDescent="0.25">
      <c r="A2232" s="14"/>
      <c r="B2232" s="305"/>
      <c r="C2232" s="305"/>
      <c r="D2232" s="16"/>
      <c r="E2232" s="16"/>
      <c r="F2232" s="14"/>
      <c r="G2232" s="14"/>
      <c r="H2232" s="14"/>
      <c r="I2232" s="15"/>
      <c r="J2232" s="77"/>
      <c r="K2232" s="326"/>
    </row>
    <row r="2233" spans="1:11" ht="12.5" x14ac:dyDescent="0.25">
      <c r="A2233" s="14"/>
      <c r="B2233" s="305"/>
      <c r="C2233" s="305"/>
      <c r="D2233" s="16"/>
      <c r="E2233" s="16"/>
      <c r="F2233" s="14"/>
      <c r="G2233" s="14"/>
      <c r="H2233" s="14"/>
      <c r="I2233" s="15"/>
      <c r="J2233" s="77"/>
      <c r="K2233" s="326"/>
    </row>
    <row r="2234" spans="1:11" ht="12.5" x14ac:dyDescent="0.25">
      <c r="A2234" s="14"/>
      <c r="B2234" s="305"/>
      <c r="C2234" s="305"/>
      <c r="D2234" s="16"/>
      <c r="E2234" s="16"/>
      <c r="F2234" s="14"/>
      <c r="G2234" s="14"/>
      <c r="H2234" s="14"/>
      <c r="I2234" s="15"/>
      <c r="J2234" s="77"/>
      <c r="K2234" s="326"/>
    </row>
    <row r="2235" spans="1:11" ht="12.5" x14ac:dyDescent="0.25">
      <c r="A2235" s="14"/>
      <c r="B2235" s="305"/>
      <c r="C2235" s="305"/>
      <c r="D2235" s="16"/>
      <c r="E2235" s="16"/>
      <c r="F2235" s="14"/>
      <c r="G2235" s="14"/>
      <c r="H2235" s="14"/>
      <c r="I2235" s="15"/>
      <c r="J2235" s="77"/>
      <c r="K2235" s="326"/>
    </row>
    <row r="2236" spans="1:11" ht="12.5" x14ac:dyDescent="0.25">
      <c r="A2236" s="14"/>
      <c r="B2236" s="305"/>
      <c r="C2236" s="305"/>
      <c r="D2236" s="16"/>
      <c r="E2236" s="16"/>
      <c r="F2236" s="14"/>
      <c r="G2236" s="14"/>
      <c r="H2236" s="14"/>
      <c r="I2236" s="15"/>
      <c r="J2236" s="77"/>
      <c r="K2236" s="326"/>
    </row>
    <row r="2237" spans="1:11" ht="12.5" x14ac:dyDescent="0.25">
      <c r="A2237" s="14"/>
      <c r="B2237" s="305"/>
      <c r="C2237" s="305"/>
      <c r="D2237" s="16"/>
      <c r="E2237" s="16"/>
      <c r="F2237" s="14"/>
      <c r="G2237" s="14"/>
      <c r="H2237" s="14"/>
      <c r="I2237" s="15"/>
      <c r="J2237" s="77"/>
      <c r="K2237" s="326"/>
    </row>
    <row r="2238" spans="1:11" ht="12.5" x14ac:dyDescent="0.25">
      <c r="A2238" s="14"/>
      <c r="B2238" s="305"/>
      <c r="C2238" s="305"/>
      <c r="D2238" s="16"/>
      <c r="E2238" s="16"/>
      <c r="F2238" s="14"/>
      <c r="G2238" s="14"/>
      <c r="H2238" s="14"/>
      <c r="I2238" s="15"/>
      <c r="J2238" s="77"/>
      <c r="K2238" s="326"/>
    </row>
    <row r="2239" spans="1:11" ht="12.5" x14ac:dyDescent="0.25">
      <c r="A2239" s="14"/>
      <c r="B2239" s="305"/>
      <c r="C2239" s="305"/>
      <c r="D2239" s="16"/>
      <c r="E2239" s="16"/>
      <c r="F2239" s="14"/>
      <c r="G2239" s="14"/>
      <c r="H2239" s="14"/>
      <c r="I2239" s="15"/>
      <c r="J2239" s="77"/>
      <c r="K2239" s="326"/>
    </row>
    <row r="2240" spans="1:11" ht="12.5" x14ac:dyDescent="0.25">
      <c r="A2240" s="14"/>
      <c r="B2240" s="305"/>
      <c r="C2240" s="305"/>
      <c r="D2240" s="16"/>
      <c r="E2240" s="16"/>
      <c r="F2240" s="14"/>
      <c r="G2240" s="14"/>
      <c r="H2240" s="14"/>
      <c r="I2240" s="15"/>
      <c r="J2240" s="77"/>
      <c r="K2240" s="326"/>
    </row>
    <row r="2241" spans="1:11" ht="12.5" x14ac:dyDescent="0.25">
      <c r="A2241" s="14"/>
      <c r="B2241" s="305"/>
      <c r="C2241" s="305"/>
      <c r="D2241" s="16"/>
      <c r="E2241" s="16"/>
      <c r="F2241" s="14"/>
      <c r="G2241" s="14"/>
      <c r="H2241" s="14"/>
      <c r="I2241" s="15"/>
      <c r="J2241" s="77"/>
      <c r="K2241" s="326"/>
    </row>
    <row r="2242" spans="1:11" ht="12.5" x14ac:dyDescent="0.25">
      <c r="A2242" s="14"/>
      <c r="B2242" s="305"/>
      <c r="C2242" s="305"/>
      <c r="D2242" s="16"/>
      <c r="E2242" s="16"/>
      <c r="F2242" s="14"/>
      <c r="G2242" s="14"/>
      <c r="H2242" s="14"/>
      <c r="I2242" s="15"/>
      <c r="J2242" s="77"/>
      <c r="K2242" s="326"/>
    </row>
    <row r="2243" spans="1:11" ht="12.5" x14ac:dyDescent="0.25">
      <c r="A2243" s="14"/>
      <c r="B2243" s="305"/>
      <c r="C2243" s="305"/>
      <c r="D2243" s="16"/>
      <c r="E2243" s="16"/>
      <c r="F2243" s="14"/>
      <c r="G2243" s="14"/>
      <c r="H2243" s="14"/>
      <c r="I2243" s="15"/>
      <c r="J2243" s="77"/>
      <c r="K2243" s="326"/>
    </row>
    <row r="2244" spans="1:11" ht="12.5" x14ac:dyDescent="0.25">
      <c r="A2244" s="14"/>
      <c r="B2244" s="305"/>
      <c r="C2244" s="305"/>
      <c r="D2244" s="16"/>
      <c r="E2244" s="16"/>
      <c r="F2244" s="14"/>
      <c r="G2244" s="14"/>
      <c r="H2244" s="14"/>
      <c r="I2244" s="15"/>
      <c r="J2244" s="77"/>
      <c r="K2244" s="326"/>
    </row>
    <row r="2245" spans="1:11" ht="12.5" x14ac:dyDescent="0.25">
      <c r="A2245" s="14"/>
      <c r="B2245" s="305"/>
      <c r="C2245" s="305"/>
      <c r="D2245" s="16"/>
      <c r="E2245" s="16"/>
      <c r="F2245" s="14"/>
      <c r="G2245" s="14"/>
      <c r="H2245" s="14"/>
      <c r="I2245" s="15"/>
      <c r="J2245" s="77"/>
      <c r="K2245" s="326"/>
    </row>
    <row r="2246" spans="1:11" ht="12.5" x14ac:dyDescent="0.25">
      <c r="A2246" s="14"/>
      <c r="B2246" s="305"/>
      <c r="C2246" s="305"/>
      <c r="D2246" s="16"/>
      <c r="E2246" s="16"/>
      <c r="F2246" s="14"/>
      <c r="G2246" s="14"/>
      <c r="H2246" s="14"/>
      <c r="I2246" s="15"/>
      <c r="J2246" s="77"/>
      <c r="K2246" s="326"/>
    </row>
    <row r="2247" spans="1:11" ht="12.5" x14ac:dyDescent="0.25">
      <c r="A2247" s="14"/>
      <c r="B2247" s="305"/>
      <c r="C2247" s="305"/>
      <c r="D2247" s="16"/>
      <c r="E2247" s="16"/>
      <c r="F2247" s="14"/>
      <c r="G2247" s="14"/>
      <c r="H2247" s="14"/>
      <c r="I2247" s="15"/>
      <c r="J2247" s="77"/>
      <c r="K2247" s="326"/>
    </row>
    <row r="2248" spans="1:11" ht="12.5" x14ac:dyDescent="0.25">
      <c r="A2248" s="14"/>
      <c r="B2248" s="305"/>
      <c r="C2248" s="305"/>
      <c r="D2248" s="16"/>
      <c r="E2248" s="16"/>
      <c r="F2248" s="14"/>
      <c r="G2248" s="14"/>
      <c r="H2248" s="14"/>
      <c r="I2248" s="15"/>
      <c r="J2248" s="77"/>
      <c r="K2248" s="326"/>
    </row>
    <row r="2249" spans="1:11" ht="12.5" x14ac:dyDescent="0.25">
      <c r="A2249" s="14"/>
      <c r="B2249" s="305"/>
      <c r="C2249" s="305"/>
      <c r="D2249" s="16"/>
      <c r="E2249" s="16"/>
      <c r="F2249" s="14"/>
      <c r="G2249" s="14"/>
      <c r="H2249" s="14"/>
      <c r="I2249" s="15"/>
      <c r="J2249" s="77"/>
      <c r="K2249" s="326"/>
    </row>
    <row r="2250" spans="1:11" ht="12.5" x14ac:dyDescent="0.25">
      <c r="A2250" s="14"/>
      <c r="B2250" s="305"/>
      <c r="C2250" s="305"/>
      <c r="D2250" s="16"/>
      <c r="E2250" s="16"/>
      <c r="F2250" s="14"/>
      <c r="G2250" s="14"/>
      <c r="H2250" s="14"/>
      <c r="I2250" s="15"/>
      <c r="J2250" s="77"/>
      <c r="K2250" s="326"/>
    </row>
    <row r="2251" spans="1:11" ht="12.5" x14ac:dyDescent="0.25">
      <c r="A2251" s="14"/>
      <c r="B2251" s="305"/>
      <c r="C2251" s="305"/>
      <c r="D2251" s="16"/>
      <c r="E2251" s="16"/>
      <c r="F2251" s="14"/>
      <c r="G2251" s="14"/>
      <c r="H2251" s="14"/>
      <c r="I2251" s="15"/>
      <c r="J2251" s="77"/>
      <c r="K2251" s="326"/>
    </row>
    <row r="2252" spans="1:11" ht="12.5" x14ac:dyDescent="0.25">
      <c r="A2252" s="14"/>
      <c r="B2252" s="305"/>
      <c r="C2252" s="305"/>
      <c r="D2252" s="16"/>
      <c r="E2252" s="16"/>
      <c r="F2252" s="14"/>
      <c r="G2252" s="14"/>
      <c r="H2252" s="14"/>
      <c r="I2252" s="15"/>
      <c r="J2252" s="77"/>
      <c r="K2252" s="326"/>
    </row>
    <row r="2253" spans="1:11" ht="12.5" x14ac:dyDescent="0.25">
      <c r="A2253" s="14"/>
      <c r="B2253" s="305"/>
      <c r="C2253" s="305"/>
      <c r="D2253" s="16"/>
      <c r="E2253" s="16"/>
      <c r="F2253" s="14"/>
      <c r="G2253" s="14"/>
      <c r="H2253" s="14"/>
      <c r="I2253" s="15"/>
      <c r="J2253" s="77"/>
      <c r="K2253" s="326"/>
    </row>
    <row r="2254" spans="1:11" ht="12.5" x14ac:dyDescent="0.25">
      <c r="A2254" s="14"/>
      <c r="B2254" s="305"/>
      <c r="C2254" s="305"/>
      <c r="D2254" s="16"/>
      <c r="E2254" s="16"/>
      <c r="F2254" s="14"/>
      <c r="G2254" s="14"/>
      <c r="H2254" s="14"/>
      <c r="I2254" s="15"/>
      <c r="J2254" s="77"/>
      <c r="K2254" s="326"/>
    </row>
    <row r="2255" spans="1:11" ht="12.5" x14ac:dyDescent="0.25">
      <c r="A2255" s="14"/>
      <c r="B2255" s="305"/>
      <c r="C2255" s="305"/>
      <c r="D2255" s="16"/>
      <c r="E2255" s="16"/>
      <c r="F2255" s="14"/>
      <c r="G2255" s="14"/>
      <c r="H2255" s="14"/>
      <c r="I2255" s="15"/>
      <c r="J2255" s="77"/>
      <c r="K2255" s="326"/>
    </row>
    <row r="2256" spans="1:11" ht="12.5" x14ac:dyDescent="0.25">
      <c r="A2256" s="14"/>
      <c r="B2256" s="305"/>
      <c r="C2256" s="305"/>
      <c r="D2256" s="16"/>
      <c r="E2256" s="16"/>
      <c r="F2256" s="14"/>
      <c r="G2256" s="14"/>
      <c r="H2256" s="14"/>
      <c r="I2256" s="15"/>
      <c r="J2256" s="77"/>
      <c r="K2256" s="326"/>
    </row>
    <row r="2257" spans="1:11" ht="12.5" x14ac:dyDescent="0.25">
      <c r="A2257" s="14"/>
      <c r="B2257" s="305"/>
      <c r="C2257" s="305"/>
      <c r="D2257" s="16"/>
      <c r="E2257" s="16"/>
      <c r="F2257" s="14"/>
      <c r="G2257" s="14"/>
      <c r="H2257" s="14"/>
      <c r="I2257" s="15"/>
      <c r="J2257" s="77"/>
      <c r="K2257" s="326"/>
    </row>
    <row r="2258" spans="1:11" ht="12.5" x14ac:dyDescent="0.25">
      <c r="A2258" s="14"/>
      <c r="B2258" s="305"/>
      <c r="C2258" s="305"/>
      <c r="D2258" s="16"/>
      <c r="E2258" s="16"/>
      <c r="F2258" s="14"/>
      <c r="G2258" s="14"/>
      <c r="H2258" s="14"/>
      <c r="I2258" s="15"/>
      <c r="J2258" s="77"/>
      <c r="K2258" s="326"/>
    </row>
    <row r="2259" spans="1:11" ht="12.5" x14ac:dyDescent="0.25">
      <c r="A2259" s="14"/>
      <c r="B2259" s="305"/>
      <c r="C2259" s="305"/>
      <c r="D2259" s="16"/>
      <c r="E2259" s="16"/>
      <c r="F2259" s="14"/>
      <c r="G2259" s="14"/>
      <c r="H2259" s="14"/>
      <c r="I2259" s="15"/>
      <c r="J2259" s="77"/>
      <c r="K2259" s="326"/>
    </row>
    <row r="2260" spans="1:11" ht="12.5" x14ac:dyDescent="0.25">
      <c r="A2260" s="14"/>
      <c r="B2260" s="305"/>
      <c r="C2260" s="305"/>
      <c r="D2260" s="16"/>
      <c r="E2260" s="16"/>
      <c r="F2260" s="14"/>
      <c r="G2260" s="14"/>
      <c r="H2260" s="14"/>
      <c r="I2260" s="15"/>
      <c r="J2260" s="77"/>
      <c r="K2260" s="326"/>
    </row>
    <row r="2261" spans="1:11" ht="12.5" x14ac:dyDescent="0.25">
      <c r="A2261" s="14"/>
      <c r="B2261" s="305"/>
      <c r="C2261" s="305"/>
      <c r="D2261" s="16"/>
      <c r="E2261" s="16"/>
      <c r="F2261" s="14"/>
      <c r="G2261" s="14"/>
      <c r="H2261" s="14"/>
      <c r="I2261" s="15"/>
      <c r="J2261" s="77"/>
      <c r="K2261" s="326"/>
    </row>
    <row r="2262" spans="1:11" ht="12.5" x14ac:dyDescent="0.25">
      <c r="A2262" s="14"/>
      <c r="B2262" s="305"/>
      <c r="C2262" s="305"/>
      <c r="D2262" s="16"/>
      <c r="E2262" s="16"/>
      <c r="F2262" s="14"/>
      <c r="G2262" s="14"/>
      <c r="H2262" s="14"/>
      <c r="I2262" s="15"/>
      <c r="J2262" s="77"/>
      <c r="K2262" s="326"/>
    </row>
    <row r="2263" spans="1:11" ht="12.5" x14ac:dyDescent="0.25">
      <c r="A2263" s="14"/>
      <c r="B2263" s="305"/>
      <c r="C2263" s="305"/>
      <c r="D2263" s="16"/>
      <c r="E2263" s="16"/>
      <c r="F2263" s="14"/>
      <c r="G2263" s="14"/>
      <c r="H2263" s="14"/>
      <c r="I2263" s="15"/>
      <c r="J2263" s="77"/>
      <c r="K2263" s="326"/>
    </row>
    <row r="2264" spans="1:11" ht="12.5" x14ac:dyDescent="0.25">
      <c r="A2264" s="14"/>
      <c r="B2264" s="305"/>
      <c r="C2264" s="305"/>
      <c r="D2264" s="16"/>
      <c r="E2264" s="16"/>
      <c r="F2264" s="14"/>
      <c r="G2264" s="14"/>
      <c r="H2264" s="14"/>
      <c r="I2264" s="15"/>
      <c r="J2264" s="77"/>
      <c r="K2264" s="326"/>
    </row>
    <row r="2265" spans="1:11" ht="12.5" x14ac:dyDescent="0.25">
      <c r="A2265" s="14"/>
      <c r="B2265" s="305"/>
      <c r="C2265" s="305"/>
      <c r="D2265" s="16"/>
      <c r="E2265" s="16"/>
      <c r="F2265" s="14"/>
      <c r="G2265" s="14"/>
      <c r="H2265" s="14"/>
      <c r="I2265" s="15"/>
      <c r="J2265" s="77"/>
      <c r="K2265" s="326"/>
    </row>
    <row r="2266" spans="1:11" ht="12.5" x14ac:dyDescent="0.25">
      <c r="A2266" s="14"/>
      <c r="B2266" s="305"/>
      <c r="C2266" s="305"/>
      <c r="D2266" s="16"/>
      <c r="E2266" s="16"/>
      <c r="F2266" s="14"/>
      <c r="G2266" s="14"/>
      <c r="H2266" s="14"/>
      <c r="I2266" s="15"/>
      <c r="J2266" s="77"/>
      <c r="K2266" s="326"/>
    </row>
    <row r="2267" spans="1:11" ht="12.5" x14ac:dyDescent="0.25">
      <c r="A2267" s="14"/>
      <c r="B2267" s="305"/>
      <c r="C2267" s="305"/>
      <c r="D2267" s="16"/>
      <c r="E2267" s="16"/>
      <c r="F2267" s="14"/>
      <c r="G2267" s="14"/>
      <c r="H2267" s="14"/>
      <c r="I2267" s="15"/>
      <c r="J2267" s="77"/>
      <c r="K2267" s="326"/>
    </row>
    <row r="2268" spans="1:11" ht="12.5" x14ac:dyDescent="0.25">
      <c r="A2268" s="14"/>
      <c r="B2268" s="305"/>
      <c r="C2268" s="305"/>
      <c r="D2268" s="16"/>
      <c r="E2268" s="16"/>
      <c r="F2268" s="14"/>
      <c r="G2268" s="14"/>
      <c r="H2268" s="14"/>
      <c r="I2268" s="15"/>
      <c r="J2268" s="77"/>
      <c r="K2268" s="326"/>
    </row>
    <row r="2269" spans="1:11" ht="12.5" x14ac:dyDescent="0.25">
      <c r="A2269" s="14"/>
      <c r="B2269" s="305"/>
      <c r="C2269" s="305"/>
      <c r="D2269" s="16"/>
      <c r="E2269" s="16"/>
      <c r="F2269" s="14"/>
      <c r="G2269" s="14"/>
      <c r="H2269" s="14"/>
      <c r="I2269" s="15"/>
      <c r="J2269" s="77"/>
      <c r="K2269" s="326"/>
    </row>
    <row r="2270" spans="1:11" ht="12.5" x14ac:dyDescent="0.25">
      <c r="A2270" s="14"/>
      <c r="B2270" s="305"/>
      <c r="C2270" s="305"/>
      <c r="D2270" s="16"/>
      <c r="E2270" s="16"/>
      <c r="F2270" s="14"/>
      <c r="G2270" s="14"/>
      <c r="H2270" s="14"/>
      <c r="I2270" s="15"/>
      <c r="J2270" s="77"/>
      <c r="K2270" s="326"/>
    </row>
    <row r="2271" spans="1:11" ht="12.5" x14ac:dyDescent="0.25">
      <c r="A2271" s="14"/>
      <c r="B2271" s="305"/>
      <c r="C2271" s="305"/>
      <c r="D2271" s="16"/>
      <c r="E2271" s="16"/>
      <c r="F2271" s="14"/>
      <c r="G2271" s="14"/>
      <c r="H2271" s="14"/>
      <c r="I2271" s="15"/>
      <c r="J2271" s="77"/>
      <c r="K2271" s="326"/>
    </row>
    <row r="2272" spans="1:11" ht="12.5" x14ac:dyDescent="0.25">
      <c r="A2272" s="14"/>
      <c r="B2272" s="305"/>
      <c r="C2272" s="305"/>
      <c r="D2272" s="16"/>
      <c r="E2272" s="16"/>
      <c r="F2272" s="14"/>
      <c r="G2272" s="14"/>
      <c r="H2272" s="14"/>
      <c r="I2272" s="15"/>
      <c r="J2272" s="77"/>
      <c r="K2272" s="326"/>
    </row>
    <row r="2273" spans="1:11" ht="12.5" x14ac:dyDescent="0.25">
      <c r="A2273" s="14"/>
      <c r="B2273" s="305"/>
      <c r="C2273" s="305"/>
      <c r="D2273" s="16"/>
      <c r="E2273" s="16"/>
      <c r="F2273" s="14"/>
      <c r="G2273" s="14"/>
      <c r="H2273" s="14"/>
      <c r="I2273" s="15"/>
      <c r="J2273" s="77"/>
      <c r="K2273" s="326"/>
    </row>
    <row r="2274" spans="1:11" ht="12.5" x14ac:dyDescent="0.25">
      <c r="A2274" s="14"/>
      <c r="B2274" s="305"/>
      <c r="C2274" s="305"/>
      <c r="D2274" s="16"/>
      <c r="E2274" s="16"/>
      <c r="F2274" s="14"/>
      <c r="G2274" s="14"/>
      <c r="H2274" s="14"/>
      <c r="I2274" s="15"/>
      <c r="J2274" s="77"/>
      <c r="K2274" s="326"/>
    </row>
    <row r="2275" spans="1:11" ht="12.5" x14ac:dyDescent="0.25">
      <c r="A2275" s="14"/>
      <c r="B2275" s="305"/>
      <c r="C2275" s="305"/>
      <c r="D2275" s="16"/>
      <c r="E2275" s="16"/>
      <c r="F2275" s="14"/>
      <c r="G2275" s="14"/>
      <c r="H2275" s="14"/>
      <c r="I2275" s="15"/>
      <c r="J2275" s="77"/>
      <c r="K2275" s="326"/>
    </row>
    <row r="2276" spans="1:11" ht="12.5" x14ac:dyDescent="0.25">
      <c r="A2276" s="14"/>
      <c r="B2276" s="305"/>
      <c r="C2276" s="305"/>
      <c r="D2276" s="16"/>
      <c r="E2276" s="16"/>
      <c r="F2276" s="14"/>
      <c r="G2276" s="14"/>
      <c r="H2276" s="14"/>
      <c r="I2276" s="15"/>
      <c r="J2276" s="77"/>
      <c r="K2276" s="326"/>
    </row>
    <row r="2277" spans="1:11" ht="12.5" x14ac:dyDescent="0.25">
      <c r="A2277" s="14"/>
      <c r="B2277" s="305"/>
      <c r="C2277" s="305"/>
      <c r="D2277" s="16"/>
      <c r="E2277" s="16"/>
      <c r="F2277" s="14"/>
      <c r="G2277" s="14"/>
      <c r="H2277" s="14"/>
      <c r="I2277" s="15"/>
      <c r="J2277" s="77"/>
      <c r="K2277" s="326"/>
    </row>
    <row r="2278" spans="1:11" ht="12.5" x14ac:dyDescent="0.25">
      <c r="A2278" s="14"/>
      <c r="B2278" s="305"/>
      <c r="C2278" s="305"/>
      <c r="D2278" s="16"/>
      <c r="E2278" s="16"/>
      <c r="F2278" s="14"/>
      <c r="G2278" s="14"/>
      <c r="H2278" s="14"/>
      <c r="I2278" s="15"/>
      <c r="J2278" s="77"/>
      <c r="K2278" s="326"/>
    </row>
    <row r="2279" spans="1:11" ht="12.5" x14ac:dyDescent="0.25">
      <c r="A2279" s="14"/>
      <c r="B2279" s="305"/>
      <c r="C2279" s="305"/>
      <c r="D2279" s="16"/>
      <c r="E2279" s="16"/>
      <c r="F2279" s="14"/>
      <c r="G2279" s="14"/>
      <c r="H2279" s="14"/>
      <c r="I2279" s="15"/>
      <c r="J2279" s="77"/>
      <c r="K2279" s="326"/>
    </row>
    <row r="2280" spans="1:11" ht="12.5" x14ac:dyDescent="0.25">
      <c r="A2280" s="14"/>
      <c r="B2280" s="305"/>
      <c r="C2280" s="305"/>
      <c r="D2280" s="16"/>
      <c r="E2280" s="16"/>
      <c r="F2280" s="14"/>
      <c r="G2280" s="14"/>
      <c r="H2280" s="14"/>
      <c r="I2280" s="15"/>
      <c r="J2280" s="77"/>
      <c r="K2280" s="326"/>
    </row>
    <row r="2281" spans="1:11" ht="12.5" x14ac:dyDescent="0.25">
      <c r="A2281" s="14"/>
      <c r="B2281" s="305"/>
      <c r="C2281" s="305"/>
      <c r="D2281" s="16"/>
      <c r="E2281" s="16"/>
      <c r="F2281" s="14"/>
      <c r="G2281" s="14"/>
      <c r="H2281" s="14"/>
      <c r="I2281" s="15"/>
      <c r="J2281" s="77"/>
      <c r="K2281" s="326"/>
    </row>
    <row r="2282" spans="1:11" ht="12.5" x14ac:dyDescent="0.25">
      <c r="A2282" s="14"/>
      <c r="B2282" s="305"/>
      <c r="C2282" s="305"/>
      <c r="D2282" s="16"/>
      <c r="E2282" s="16"/>
      <c r="F2282" s="14"/>
      <c r="G2282" s="14"/>
      <c r="H2282" s="14"/>
      <c r="I2282" s="15"/>
      <c r="J2282" s="77"/>
      <c r="K2282" s="326"/>
    </row>
    <row r="2283" spans="1:11" ht="12.5" x14ac:dyDescent="0.25">
      <c r="A2283" s="14"/>
      <c r="B2283" s="305"/>
      <c r="C2283" s="305"/>
      <c r="D2283" s="16"/>
      <c r="E2283" s="16"/>
      <c r="F2283" s="14"/>
      <c r="G2283" s="14"/>
      <c r="H2283" s="14"/>
      <c r="I2283" s="15"/>
      <c r="J2283" s="77"/>
      <c r="K2283" s="326"/>
    </row>
    <row r="2284" spans="1:11" ht="12.5" x14ac:dyDescent="0.25">
      <c r="A2284" s="14"/>
      <c r="B2284" s="305"/>
      <c r="C2284" s="305"/>
      <c r="D2284" s="16"/>
      <c r="E2284" s="16"/>
      <c r="F2284" s="14"/>
      <c r="G2284" s="14"/>
      <c r="H2284" s="14"/>
      <c r="I2284" s="15"/>
      <c r="J2284" s="77"/>
      <c r="K2284" s="326"/>
    </row>
    <row r="2285" spans="1:11" ht="12.5" x14ac:dyDescent="0.25">
      <c r="A2285" s="14"/>
      <c r="B2285" s="305"/>
      <c r="C2285" s="305"/>
      <c r="D2285" s="16"/>
      <c r="E2285" s="16"/>
      <c r="F2285" s="14"/>
      <c r="G2285" s="14"/>
      <c r="H2285" s="14"/>
      <c r="I2285" s="15"/>
      <c r="J2285" s="77"/>
      <c r="K2285" s="326"/>
    </row>
    <row r="2286" spans="1:11" ht="12.5" x14ac:dyDescent="0.25">
      <c r="A2286" s="14"/>
      <c r="B2286" s="305"/>
      <c r="C2286" s="305"/>
      <c r="D2286" s="16"/>
      <c r="E2286" s="16"/>
      <c r="F2286" s="14"/>
      <c r="G2286" s="14"/>
      <c r="H2286" s="14"/>
      <c r="I2286" s="15"/>
      <c r="J2286" s="77"/>
      <c r="K2286" s="326"/>
    </row>
    <row r="2287" spans="1:11" ht="12.5" x14ac:dyDescent="0.25">
      <c r="A2287" s="14"/>
      <c r="B2287" s="305"/>
      <c r="C2287" s="305"/>
      <c r="D2287" s="16"/>
      <c r="E2287" s="16"/>
      <c r="F2287" s="14"/>
      <c r="G2287" s="14"/>
      <c r="H2287" s="14"/>
      <c r="I2287" s="15"/>
      <c r="J2287" s="77"/>
      <c r="K2287" s="326"/>
    </row>
    <row r="2288" spans="1:11" ht="12.5" x14ac:dyDescent="0.25">
      <c r="A2288" s="14"/>
      <c r="B2288" s="305"/>
      <c r="C2288" s="305"/>
      <c r="D2288" s="16"/>
      <c r="E2288" s="16"/>
      <c r="F2288" s="14"/>
      <c r="G2288" s="14"/>
      <c r="H2288" s="14"/>
      <c r="I2288" s="15"/>
      <c r="J2288" s="77"/>
      <c r="K2288" s="326"/>
    </row>
    <row r="2289" spans="1:11" ht="12.5" x14ac:dyDescent="0.25">
      <c r="A2289" s="14"/>
      <c r="B2289" s="305"/>
      <c r="C2289" s="305"/>
      <c r="D2289" s="16"/>
      <c r="E2289" s="16"/>
      <c r="F2289" s="14"/>
      <c r="G2289" s="14"/>
      <c r="H2289" s="14"/>
      <c r="I2289" s="15"/>
      <c r="J2289" s="77"/>
      <c r="K2289" s="326"/>
    </row>
    <row r="2290" spans="1:11" ht="12.5" x14ac:dyDescent="0.25">
      <c r="A2290" s="14"/>
      <c r="B2290" s="305"/>
      <c r="C2290" s="305"/>
      <c r="D2290" s="16"/>
      <c r="E2290" s="16"/>
      <c r="F2290" s="14"/>
      <c r="G2290" s="14"/>
      <c r="H2290" s="14"/>
      <c r="I2290" s="15"/>
      <c r="J2290" s="77"/>
      <c r="K2290" s="326"/>
    </row>
    <row r="2291" spans="1:11" ht="12.5" x14ac:dyDescent="0.25">
      <c r="A2291" s="14"/>
      <c r="B2291" s="305"/>
      <c r="C2291" s="305"/>
      <c r="D2291" s="16"/>
      <c r="E2291" s="16"/>
      <c r="F2291" s="14"/>
      <c r="G2291" s="14"/>
      <c r="H2291" s="14"/>
      <c r="I2291" s="15"/>
      <c r="J2291" s="77"/>
      <c r="K2291" s="326"/>
    </row>
    <row r="2292" spans="1:11" ht="12.5" x14ac:dyDescent="0.25">
      <c r="A2292" s="14"/>
      <c r="B2292" s="305"/>
      <c r="C2292" s="305"/>
      <c r="D2292" s="16"/>
      <c r="E2292" s="16"/>
      <c r="F2292" s="14"/>
      <c r="G2292" s="14"/>
      <c r="H2292" s="14"/>
      <c r="I2292" s="15"/>
      <c r="J2292" s="77"/>
      <c r="K2292" s="326"/>
    </row>
    <row r="2293" spans="1:11" ht="12.5" x14ac:dyDescent="0.25">
      <c r="A2293" s="14"/>
      <c r="B2293" s="305"/>
      <c r="C2293" s="305"/>
      <c r="D2293" s="16"/>
      <c r="E2293" s="16"/>
      <c r="F2293" s="14"/>
      <c r="G2293" s="14"/>
      <c r="H2293" s="14"/>
      <c r="I2293" s="15"/>
      <c r="J2293" s="77"/>
      <c r="K2293" s="326"/>
    </row>
    <row r="2294" spans="1:11" ht="12.5" x14ac:dyDescent="0.25">
      <c r="A2294" s="14"/>
      <c r="B2294" s="305"/>
      <c r="C2294" s="305"/>
      <c r="D2294" s="16"/>
      <c r="E2294" s="16"/>
      <c r="F2294" s="14"/>
      <c r="G2294" s="14"/>
      <c r="H2294" s="14"/>
      <c r="I2294" s="15"/>
      <c r="J2294" s="77"/>
      <c r="K2294" s="326"/>
    </row>
    <row r="2295" spans="1:11" ht="12.5" x14ac:dyDescent="0.25">
      <c r="A2295" s="14"/>
      <c r="B2295" s="305"/>
      <c r="C2295" s="305"/>
      <c r="D2295" s="16"/>
      <c r="E2295" s="16"/>
      <c r="F2295" s="14"/>
      <c r="G2295" s="14"/>
      <c r="H2295" s="14"/>
      <c r="I2295" s="15"/>
      <c r="J2295" s="77"/>
      <c r="K2295" s="326"/>
    </row>
    <row r="2296" spans="1:11" ht="12.5" x14ac:dyDescent="0.25">
      <c r="A2296" s="14"/>
      <c r="B2296" s="305"/>
      <c r="C2296" s="305"/>
      <c r="D2296" s="16"/>
      <c r="E2296" s="16"/>
      <c r="F2296" s="14"/>
      <c r="G2296" s="14"/>
      <c r="H2296" s="14"/>
      <c r="I2296" s="15"/>
      <c r="J2296" s="77"/>
      <c r="K2296" s="326"/>
    </row>
    <row r="2297" spans="1:11" ht="12.5" x14ac:dyDescent="0.25">
      <c r="A2297" s="14"/>
      <c r="B2297" s="305"/>
      <c r="C2297" s="305"/>
      <c r="D2297" s="16"/>
      <c r="E2297" s="16"/>
      <c r="F2297" s="14"/>
      <c r="G2297" s="14"/>
      <c r="H2297" s="14"/>
      <c r="I2297" s="15"/>
      <c r="J2297" s="77"/>
      <c r="K2297" s="326"/>
    </row>
    <row r="2298" spans="1:11" ht="12.5" x14ac:dyDescent="0.25">
      <c r="A2298" s="14"/>
      <c r="B2298" s="305"/>
      <c r="C2298" s="305"/>
      <c r="D2298" s="16"/>
      <c r="E2298" s="16"/>
      <c r="F2298" s="14"/>
      <c r="G2298" s="14"/>
      <c r="H2298" s="14"/>
      <c r="I2298" s="15"/>
      <c r="J2298" s="77"/>
      <c r="K2298" s="326"/>
    </row>
    <row r="2299" spans="1:11" ht="12.5" x14ac:dyDescent="0.25">
      <c r="A2299" s="14"/>
      <c r="B2299" s="305"/>
      <c r="C2299" s="305"/>
      <c r="D2299" s="16"/>
      <c r="E2299" s="16"/>
      <c r="F2299" s="14"/>
      <c r="G2299" s="14"/>
      <c r="H2299" s="14"/>
      <c r="I2299" s="15"/>
      <c r="J2299" s="77"/>
      <c r="K2299" s="326"/>
    </row>
    <row r="2300" spans="1:11" ht="12.5" x14ac:dyDescent="0.25">
      <c r="A2300" s="14"/>
      <c r="B2300" s="305"/>
      <c r="C2300" s="305"/>
      <c r="D2300" s="16"/>
      <c r="E2300" s="16"/>
      <c r="F2300" s="14"/>
      <c r="G2300" s="14"/>
      <c r="H2300" s="14"/>
      <c r="I2300" s="15"/>
      <c r="J2300" s="77"/>
      <c r="K2300" s="326"/>
    </row>
    <row r="2301" spans="1:11" ht="12.5" x14ac:dyDescent="0.25">
      <c r="A2301" s="14"/>
      <c r="B2301" s="305"/>
      <c r="C2301" s="305"/>
      <c r="D2301" s="16"/>
      <c r="E2301" s="16"/>
      <c r="F2301" s="14"/>
      <c r="G2301" s="14"/>
      <c r="H2301" s="14"/>
      <c r="I2301" s="15"/>
      <c r="J2301" s="77"/>
      <c r="K2301" s="326"/>
    </row>
    <row r="2302" spans="1:11" ht="12.5" x14ac:dyDescent="0.25">
      <c r="A2302" s="14"/>
      <c r="B2302" s="305"/>
      <c r="C2302" s="305"/>
      <c r="D2302" s="16"/>
      <c r="E2302" s="16"/>
      <c r="F2302" s="14"/>
      <c r="G2302" s="14"/>
      <c r="H2302" s="14"/>
      <c r="I2302" s="15"/>
      <c r="J2302" s="77"/>
      <c r="K2302" s="326"/>
    </row>
    <row r="2303" spans="1:11" ht="12.5" x14ac:dyDescent="0.25">
      <c r="A2303" s="14"/>
      <c r="B2303" s="305"/>
      <c r="C2303" s="305"/>
      <c r="D2303" s="16"/>
      <c r="E2303" s="16"/>
      <c r="F2303" s="14"/>
      <c r="G2303" s="14"/>
      <c r="H2303" s="14"/>
      <c r="I2303" s="15"/>
      <c r="J2303" s="77"/>
      <c r="K2303" s="326"/>
    </row>
    <row r="2304" spans="1:11" ht="12.5" x14ac:dyDescent="0.25">
      <c r="A2304" s="14"/>
      <c r="B2304" s="305"/>
      <c r="C2304" s="305"/>
      <c r="D2304" s="16"/>
      <c r="E2304" s="16"/>
      <c r="F2304" s="14"/>
      <c r="G2304" s="14"/>
      <c r="H2304" s="14"/>
      <c r="I2304" s="15"/>
      <c r="J2304" s="77"/>
      <c r="K2304" s="326"/>
    </row>
    <row r="2305" spans="1:11" ht="12.5" x14ac:dyDescent="0.25">
      <c r="A2305" s="14"/>
      <c r="B2305" s="305"/>
      <c r="C2305" s="305"/>
      <c r="D2305" s="16"/>
      <c r="E2305" s="16"/>
      <c r="F2305" s="14"/>
      <c r="G2305" s="14"/>
      <c r="H2305" s="14"/>
      <c r="I2305" s="15"/>
      <c r="J2305" s="77"/>
      <c r="K2305" s="326"/>
    </row>
    <row r="2306" spans="1:11" ht="12.5" x14ac:dyDescent="0.25">
      <c r="A2306" s="14"/>
      <c r="B2306" s="305"/>
      <c r="C2306" s="305"/>
      <c r="D2306" s="16"/>
      <c r="E2306" s="16"/>
      <c r="F2306" s="14"/>
      <c r="G2306" s="14"/>
      <c r="H2306" s="14"/>
      <c r="I2306" s="15"/>
      <c r="J2306" s="77"/>
      <c r="K2306" s="326"/>
    </row>
    <row r="2307" spans="1:11" ht="12.5" x14ac:dyDescent="0.25">
      <c r="A2307" s="14"/>
      <c r="B2307" s="305"/>
      <c r="C2307" s="305"/>
      <c r="D2307" s="16"/>
      <c r="E2307" s="16"/>
      <c r="F2307" s="14"/>
      <c r="G2307" s="14"/>
      <c r="H2307" s="14"/>
      <c r="I2307" s="15"/>
      <c r="J2307" s="77"/>
      <c r="K2307" s="326"/>
    </row>
    <row r="2308" spans="1:11" ht="12.5" x14ac:dyDescent="0.25">
      <c r="A2308" s="14"/>
      <c r="B2308" s="305"/>
      <c r="C2308" s="305"/>
      <c r="D2308" s="16"/>
      <c r="E2308" s="16"/>
      <c r="F2308" s="14"/>
      <c r="G2308" s="14"/>
      <c r="H2308" s="14"/>
      <c r="I2308" s="15"/>
      <c r="J2308" s="77"/>
      <c r="K2308" s="326"/>
    </row>
    <row r="2309" spans="1:11" ht="12.5" x14ac:dyDescent="0.25">
      <c r="A2309" s="14"/>
      <c r="B2309" s="305"/>
      <c r="C2309" s="305"/>
      <c r="D2309" s="16"/>
      <c r="E2309" s="16"/>
      <c r="F2309" s="14"/>
      <c r="G2309" s="14"/>
      <c r="H2309" s="14"/>
      <c r="I2309" s="15"/>
      <c r="J2309" s="77"/>
      <c r="K2309" s="326"/>
    </row>
    <row r="2310" spans="1:11" ht="12.5" x14ac:dyDescent="0.25">
      <c r="A2310" s="14"/>
      <c r="B2310" s="305"/>
      <c r="C2310" s="305"/>
      <c r="D2310" s="16"/>
      <c r="E2310" s="16"/>
      <c r="F2310" s="14"/>
      <c r="G2310" s="14"/>
      <c r="H2310" s="14"/>
      <c r="I2310" s="15"/>
      <c r="J2310" s="77"/>
      <c r="K2310" s="326"/>
    </row>
    <row r="2311" spans="1:11" ht="12.5" x14ac:dyDescent="0.25">
      <c r="A2311" s="14"/>
      <c r="B2311" s="305"/>
      <c r="C2311" s="305"/>
      <c r="D2311" s="16"/>
      <c r="E2311" s="16"/>
      <c r="F2311" s="14"/>
      <c r="G2311" s="14"/>
      <c r="H2311" s="14"/>
      <c r="I2311" s="15"/>
      <c r="J2311" s="77"/>
      <c r="K2311" s="326"/>
    </row>
    <row r="2312" spans="1:11" ht="12.5" x14ac:dyDescent="0.25">
      <c r="A2312" s="14"/>
      <c r="B2312" s="305"/>
      <c r="C2312" s="305"/>
      <c r="D2312" s="16"/>
      <c r="E2312" s="16"/>
      <c r="F2312" s="14"/>
      <c r="G2312" s="14"/>
      <c r="H2312" s="14"/>
      <c r="I2312" s="15"/>
      <c r="J2312" s="77"/>
      <c r="K2312" s="326"/>
    </row>
    <row r="2313" spans="1:11" ht="12.5" x14ac:dyDescent="0.25">
      <c r="A2313" s="14"/>
      <c r="B2313" s="305"/>
      <c r="C2313" s="305"/>
      <c r="D2313" s="16"/>
      <c r="E2313" s="16"/>
      <c r="F2313" s="14"/>
      <c r="G2313" s="14"/>
      <c r="H2313" s="14"/>
      <c r="I2313" s="15"/>
      <c r="J2313" s="77"/>
      <c r="K2313" s="326"/>
    </row>
    <row r="2314" spans="1:11" ht="12.5" x14ac:dyDescent="0.25">
      <c r="A2314" s="14"/>
      <c r="B2314" s="305"/>
      <c r="C2314" s="305"/>
      <c r="D2314" s="16"/>
      <c r="E2314" s="16"/>
      <c r="F2314" s="14"/>
      <c r="G2314" s="14"/>
      <c r="H2314" s="14"/>
      <c r="I2314" s="15"/>
      <c r="J2314" s="77"/>
      <c r="K2314" s="326"/>
    </row>
    <row r="2315" spans="1:11" ht="12.5" x14ac:dyDescent="0.25">
      <c r="A2315" s="14"/>
      <c r="B2315" s="305"/>
      <c r="C2315" s="305"/>
      <c r="D2315" s="16"/>
      <c r="E2315" s="16"/>
      <c r="F2315" s="14"/>
      <c r="G2315" s="14"/>
      <c r="H2315" s="14"/>
      <c r="I2315" s="15"/>
      <c r="J2315" s="77"/>
      <c r="K2315" s="326"/>
    </row>
    <row r="2316" spans="1:11" ht="12.5" x14ac:dyDescent="0.25">
      <c r="A2316" s="14"/>
      <c r="B2316" s="305"/>
      <c r="C2316" s="305"/>
      <c r="D2316" s="16"/>
      <c r="E2316" s="16"/>
      <c r="F2316" s="14"/>
      <c r="G2316" s="14"/>
      <c r="H2316" s="14"/>
      <c r="I2316" s="15"/>
      <c r="J2316" s="77"/>
      <c r="K2316" s="326"/>
    </row>
    <row r="2317" spans="1:11" ht="12.5" x14ac:dyDescent="0.25">
      <c r="A2317" s="14"/>
      <c r="B2317" s="305"/>
      <c r="C2317" s="305"/>
      <c r="D2317" s="16"/>
      <c r="E2317" s="16"/>
      <c r="F2317" s="14"/>
      <c r="G2317" s="14"/>
      <c r="H2317" s="14"/>
      <c r="I2317" s="15"/>
      <c r="J2317" s="77"/>
      <c r="K2317" s="326"/>
    </row>
    <row r="2318" spans="1:11" ht="12.5" x14ac:dyDescent="0.25">
      <c r="A2318" s="14"/>
      <c r="B2318" s="305"/>
      <c r="C2318" s="305"/>
      <c r="D2318" s="16"/>
      <c r="E2318" s="16"/>
      <c r="F2318" s="14"/>
      <c r="G2318" s="14"/>
      <c r="H2318" s="14"/>
      <c r="I2318" s="15"/>
      <c r="J2318" s="77"/>
      <c r="K2318" s="326"/>
    </row>
    <row r="2319" spans="1:11" ht="12.5" x14ac:dyDescent="0.25">
      <c r="A2319" s="14"/>
      <c r="B2319" s="305"/>
      <c r="C2319" s="305"/>
      <c r="D2319" s="16"/>
      <c r="E2319" s="16"/>
      <c r="F2319" s="14"/>
      <c r="G2319" s="14"/>
      <c r="H2319" s="14"/>
      <c r="I2319" s="15"/>
      <c r="J2319" s="77"/>
      <c r="K2319" s="326"/>
    </row>
    <row r="2320" spans="1:11" ht="12.5" x14ac:dyDescent="0.25">
      <c r="A2320" s="14"/>
      <c r="B2320" s="305"/>
      <c r="C2320" s="305"/>
      <c r="D2320" s="16"/>
      <c r="E2320" s="16"/>
      <c r="F2320" s="14"/>
      <c r="G2320" s="14"/>
      <c r="H2320" s="14"/>
      <c r="I2320" s="15"/>
      <c r="J2320" s="77"/>
      <c r="K2320" s="326"/>
    </row>
    <row r="2321" spans="1:11" ht="12.5" x14ac:dyDescent="0.25">
      <c r="A2321" s="14"/>
      <c r="B2321" s="305"/>
      <c r="C2321" s="305"/>
      <c r="D2321" s="16"/>
      <c r="E2321" s="16"/>
      <c r="F2321" s="14"/>
      <c r="G2321" s="14"/>
      <c r="H2321" s="14"/>
      <c r="I2321" s="15"/>
      <c r="J2321" s="77"/>
      <c r="K2321" s="326"/>
    </row>
    <row r="2322" spans="1:11" ht="12.5" x14ac:dyDescent="0.25">
      <c r="A2322" s="14"/>
      <c r="B2322" s="305"/>
      <c r="C2322" s="305"/>
      <c r="D2322" s="16"/>
      <c r="E2322" s="16"/>
      <c r="F2322" s="14"/>
      <c r="G2322" s="14"/>
      <c r="H2322" s="14"/>
      <c r="I2322" s="15"/>
      <c r="J2322" s="77"/>
      <c r="K2322" s="326"/>
    </row>
    <row r="2323" spans="1:11" ht="12.5" x14ac:dyDescent="0.25">
      <c r="A2323" s="14"/>
      <c r="B2323" s="305"/>
      <c r="C2323" s="305"/>
      <c r="D2323" s="16"/>
      <c r="E2323" s="16"/>
      <c r="F2323" s="14"/>
      <c r="G2323" s="14"/>
      <c r="H2323" s="14"/>
      <c r="I2323" s="15"/>
      <c r="J2323" s="77"/>
      <c r="K2323" s="326"/>
    </row>
    <row r="2324" spans="1:11" ht="12.5" x14ac:dyDescent="0.25">
      <c r="A2324" s="14"/>
      <c r="B2324" s="305"/>
      <c r="C2324" s="305"/>
      <c r="D2324" s="16"/>
      <c r="E2324" s="16"/>
      <c r="F2324" s="14"/>
      <c r="G2324" s="14"/>
      <c r="H2324" s="14"/>
      <c r="I2324" s="15"/>
      <c r="J2324" s="77"/>
      <c r="K2324" s="326"/>
    </row>
    <row r="2325" spans="1:11" ht="12.5" x14ac:dyDescent="0.25">
      <c r="A2325" s="14"/>
      <c r="B2325" s="305"/>
      <c r="C2325" s="305"/>
      <c r="D2325" s="16"/>
      <c r="E2325" s="16"/>
      <c r="F2325" s="14"/>
      <c r="G2325" s="14"/>
      <c r="H2325" s="14"/>
      <c r="I2325" s="15"/>
      <c r="J2325" s="77"/>
      <c r="K2325" s="326"/>
    </row>
    <row r="2326" spans="1:11" ht="12.5" x14ac:dyDescent="0.25">
      <c r="A2326" s="14"/>
      <c r="B2326" s="305"/>
      <c r="C2326" s="305"/>
      <c r="D2326" s="16"/>
      <c r="E2326" s="16"/>
      <c r="F2326" s="14"/>
      <c r="G2326" s="14"/>
      <c r="H2326" s="14"/>
      <c r="I2326" s="15"/>
      <c r="J2326" s="77"/>
      <c r="K2326" s="326"/>
    </row>
    <row r="2327" spans="1:11" ht="12.5" x14ac:dyDescent="0.25">
      <c r="A2327" s="14"/>
      <c r="B2327" s="305"/>
      <c r="C2327" s="305"/>
      <c r="D2327" s="16"/>
      <c r="E2327" s="16"/>
      <c r="F2327" s="14"/>
      <c r="G2327" s="14"/>
      <c r="H2327" s="14"/>
      <c r="I2327" s="15"/>
      <c r="J2327" s="77"/>
      <c r="K2327" s="326"/>
    </row>
    <row r="2328" spans="1:11" ht="12.5" x14ac:dyDescent="0.25">
      <c r="A2328" s="14"/>
      <c r="B2328" s="305"/>
      <c r="C2328" s="305"/>
      <c r="D2328" s="16"/>
      <c r="E2328" s="16"/>
      <c r="F2328" s="14"/>
      <c r="G2328" s="14"/>
      <c r="H2328" s="14"/>
      <c r="I2328" s="15"/>
      <c r="J2328" s="77"/>
      <c r="K2328" s="326"/>
    </row>
    <row r="2329" spans="1:11" ht="12.5" x14ac:dyDescent="0.25">
      <c r="A2329" s="14"/>
      <c r="B2329" s="305"/>
      <c r="C2329" s="305"/>
      <c r="D2329" s="16"/>
      <c r="E2329" s="16"/>
      <c r="F2329" s="14"/>
      <c r="G2329" s="14"/>
      <c r="H2329" s="14"/>
      <c r="I2329" s="15"/>
      <c r="J2329" s="77"/>
      <c r="K2329" s="326"/>
    </row>
    <row r="2330" spans="1:11" ht="12.5" x14ac:dyDescent="0.25">
      <c r="A2330" s="14"/>
      <c r="B2330" s="305"/>
      <c r="C2330" s="305"/>
      <c r="D2330" s="16"/>
      <c r="E2330" s="16"/>
      <c r="F2330" s="14"/>
      <c r="G2330" s="14"/>
      <c r="H2330" s="14"/>
      <c r="I2330" s="15"/>
      <c r="J2330" s="77"/>
      <c r="K2330" s="326"/>
    </row>
    <row r="2331" spans="1:11" ht="12.5" x14ac:dyDescent="0.25">
      <c r="A2331" s="14"/>
      <c r="B2331" s="305"/>
      <c r="C2331" s="305"/>
      <c r="D2331" s="16"/>
      <c r="E2331" s="16"/>
      <c r="F2331" s="14"/>
      <c r="G2331" s="14"/>
      <c r="H2331" s="14"/>
      <c r="I2331" s="15"/>
      <c r="J2331" s="77"/>
      <c r="K2331" s="326"/>
    </row>
    <row r="2332" spans="1:11" ht="12.5" x14ac:dyDescent="0.25">
      <c r="A2332" s="14"/>
      <c r="B2332" s="305"/>
      <c r="C2332" s="305"/>
      <c r="D2332" s="16"/>
      <c r="E2332" s="16"/>
      <c r="F2332" s="14"/>
      <c r="G2332" s="14"/>
      <c r="H2332" s="14"/>
      <c r="I2332" s="15"/>
      <c r="J2332" s="77"/>
      <c r="K2332" s="326"/>
    </row>
    <row r="2333" spans="1:11" ht="12.5" x14ac:dyDescent="0.25">
      <c r="A2333" s="14"/>
      <c r="B2333" s="305"/>
      <c r="C2333" s="305"/>
      <c r="D2333" s="16"/>
      <c r="E2333" s="16"/>
      <c r="F2333" s="14"/>
      <c r="G2333" s="14"/>
      <c r="H2333" s="14"/>
      <c r="I2333" s="15"/>
      <c r="J2333" s="77"/>
      <c r="K2333" s="326"/>
    </row>
    <row r="2334" spans="1:11" ht="12.5" x14ac:dyDescent="0.25">
      <c r="A2334" s="14"/>
      <c r="B2334" s="305"/>
      <c r="C2334" s="305"/>
      <c r="D2334" s="16"/>
      <c r="E2334" s="16"/>
      <c r="F2334" s="14"/>
      <c r="G2334" s="14"/>
      <c r="H2334" s="14"/>
      <c r="I2334" s="15"/>
      <c r="J2334" s="77"/>
      <c r="K2334" s="326"/>
    </row>
    <row r="2335" spans="1:11" ht="12.5" x14ac:dyDescent="0.25">
      <c r="A2335" s="14"/>
      <c r="B2335" s="305"/>
      <c r="C2335" s="305"/>
      <c r="D2335" s="16"/>
      <c r="E2335" s="16"/>
      <c r="F2335" s="14"/>
      <c r="G2335" s="14"/>
      <c r="H2335" s="14"/>
      <c r="I2335" s="15"/>
      <c r="J2335" s="77"/>
      <c r="K2335" s="326"/>
    </row>
    <row r="2336" spans="1:11" ht="12.5" x14ac:dyDescent="0.25">
      <c r="A2336" s="14"/>
      <c r="B2336" s="305"/>
      <c r="C2336" s="305"/>
      <c r="D2336" s="16"/>
      <c r="E2336" s="16"/>
      <c r="F2336" s="14"/>
      <c r="G2336" s="14"/>
      <c r="H2336" s="14"/>
      <c r="I2336" s="15"/>
      <c r="J2336" s="77"/>
      <c r="K2336" s="326"/>
    </row>
    <row r="2337" spans="1:11" ht="12.5" x14ac:dyDescent="0.25">
      <c r="A2337" s="14"/>
      <c r="B2337" s="305"/>
      <c r="C2337" s="305"/>
      <c r="D2337" s="16"/>
      <c r="E2337" s="16"/>
      <c r="F2337" s="14"/>
      <c r="G2337" s="14"/>
      <c r="H2337" s="14"/>
      <c r="I2337" s="15"/>
      <c r="J2337" s="77"/>
      <c r="K2337" s="326"/>
    </row>
    <row r="2338" spans="1:11" ht="12.5" x14ac:dyDescent="0.25">
      <c r="A2338" s="14"/>
      <c r="B2338" s="305"/>
      <c r="C2338" s="305"/>
      <c r="D2338" s="16"/>
      <c r="E2338" s="16"/>
      <c r="F2338" s="14"/>
      <c r="G2338" s="14"/>
      <c r="H2338" s="14"/>
      <c r="I2338" s="15"/>
      <c r="J2338" s="77"/>
      <c r="K2338" s="326"/>
    </row>
    <row r="2339" spans="1:11" ht="12.5" x14ac:dyDescent="0.25">
      <c r="A2339" s="14"/>
      <c r="B2339" s="305"/>
      <c r="C2339" s="305"/>
      <c r="D2339" s="16"/>
      <c r="E2339" s="16"/>
      <c r="F2339" s="14"/>
      <c r="G2339" s="14"/>
      <c r="H2339" s="14"/>
      <c r="I2339" s="15"/>
      <c r="J2339" s="77"/>
      <c r="K2339" s="326"/>
    </row>
    <row r="2340" spans="1:11" ht="12.5" x14ac:dyDescent="0.25">
      <c r="A2340" s="14"/>
      <c r="B2340" s="305"/>
      <c r="C2340" s="305"/>
      <c r="D2340" s="16"/>
      <c r="E2340" s="16"/>
      <c r="F2340" s="14"/>
      <c r="G2340" s="14"/>
      <c r="H2340" s="14"/>
      <c r="I2340" s="15"/>
      <c r="J2340" s="77"/>
      <c r="K2340" s="326"/>
    </row>
    <row r="2341" spans="1:11" ht="12.5" x14ac:dyDescent="0.25">
      <c r="A2341" s="14"/>
      <c r="B2341" s="305"/>
      <c r="C2341" s="305"/>
      <c r="D2341" s="16"/>
      <c r="E2341" s="16"/>
      <c r="F2341" s="14"/>
      <c r="G2341" s="14"/>
      <c r="H2341" s="14"/>
      <c r="I2341" s="15"/>
      <c r="J2341" s="77"/>
      <c r="K2341" s="326"/>
    </row>
    <row r="2342" spans="1:11" ht="12.5" x14ac:dyDescent="0.25">
      <c r="A2342" s="14"/>
      <c r="B2342" s="305"/>
      <c r="C2342" s="305"/>
      <c r="D2342" s="16"/>
      <c r="E2342" s="16"/>
      <c r="F2342" s="14"/>
      <c r="G2342" s="14"/>
      <c r="H2342" s="14"/>
      <c r="I2342" s="15"/>
      <c r="J2342" s="77"/>
      <c r="K2342" s="326"/>
    </row>
    <row r="2343" spans="1:11" ht="12.5" x14ac:dyDescent="0.25">
      <c r="A2343" s="14"/>
      <c r="B2343" s="305"/>
      <c r="C2343" s="305"/>
      <c r="D2343" s="16"/>
      <c r="E2343" s="16"/>
      <c r="F2343" s="14"/>
      <c r="G2343" s="14"/>
      <c r="H2343" s="14"/>
      <c r="I2343" s="15"/>
      <c r="J2343" s="77"/>
      <c r="K2343" s="326"/>
    </row>
    <row r="2344" spans="1:11" ht="12.5" x14ac:dyDescent="0.25">
      <c r="A2344" s="14"/>
      <c r="B2344" s="305"/>
      <c r="C2344" s="305"/>
      <c r="D2344" s="16"/>
      <c r="E2344" s="16"/>
      <c r="F2344" s="14"/>
      <c r="G2344" s="14"/>
      <c r="H2344" s="14"/>
      <c r="I2344" s="15"/>
      <c r="J2344" s="77"/>
      <c r="K2344" s="326"/>
    </row>
    <row r="2345" spans="1:11" ht="12.5" x14ac:dyDescent="0.25">
      <c r="A2345" s="14"/>
      <c r="B2345" s="305"/>
      <c r="C2345" s="305"/>
      <c r="D2345" s="16"/>
      <c r="E2345" s="16"/>
      <c r="F2345" s="14"/>
      <c r="G2345" s="14"/>
      <c r="H2345" s="14"/>
      <c r="I2345" s="15"/>
      <c r="J2345" s="77"/>
      <c r="K2345" s="326"/>
    </row>
    <row r="2346" spans="1:11" ht="12.5" x14ac:dyDescent="0.25">
      <c r="A2346" s="14"/>
      <c r="B2346" s="305"/>
      <c r="C2346" s="305"/>
      <c r="D2346" s="16"/>
      <c r="E2346" s="16"/>
      <c r="F2346" s="14"/>
      <c r="G2346" s="14"/>
      <c r="H2346" s="14"/>
      <c r="I2346" s="15"/>
      <c r="J2346" s="77"/>
      <c r="K2346" s="326"/>
    </row>
    <row r="2347" spans="1:11" ht="12.5" x14ac:dyDescent="0.25">
      <c r="A2347" s="14"/>
      <c r="B2347" s="305"/>
      <c r="C2347" s="305"/>
      <c r="D2347" s="16"/>
      <c r="E2347" s="16"/>
      <c r="F2347" s="14"/>
      <c r="G2347" s="14"/>
      <c r="H2347" s="14"/>
      <c r="I2347" s="15"/>
      <c r="J2347" s="77"/>
      <c r="K2347" s="326"/>
    </row>
    <row r="2348" spans="1:11" ht="12.5" x14ac:dyDescent="0.25">
      <c r="A2348" s="14"/>
      <c r="B2348" s="305"/>
      <c r="C2348" s="305"/>
      <c r="D2348" s="16"/>
      <c r="E2348" s="16"/>
      <c r="F2348" s="14"/>
      <c r="G2348" s="14"/>
      <c r="H2348" s="14"/>
      <c r="I2348" s="15"/>
      <c r="J2348" s="77"/>
      <c r="K2348" s="326"/>
    </row>
    <row r="2349" spans="1:11" ht="12.5" x14ac:dyDescent="0.25">
      <c r="A2349" s="14"/>
      <c r="B2349" s="305"/>
      <c r="C2349" s="305"/>
      <c r="D2349" s="16"/>
      <c r="E2349" s="16"/>
      <c r="F2349" s="14"/>
      <c r="G2349" s="14"/>
      <c r="H2349" s="14"/>
      <c r="I2349" s="15"/>
      <c r="J2349" s="77"/>
      <c r="K2349" s="326"/>
    </row>
    <row r="2350" spans="1:11" ht="12.5" x14ac:dyDescent="0.25">
      <c r="A2350" s="14"/>
      <c r="B2350" s="305"/>
      <c r="C2350" s="305"/>
      <c r="D2350" s="16"/>
      <c r="E2350" s="16"/>
      <c r="F2350" s="14"/>
      <c r="G2350" s="14"/>
      <c r="H2350" s="14"/>
      <c r="I2350" s="15"/>
      <c r="J2350" s="77"/>
      <c r="K2350" s="326"/>
    </row>
    <row r="2351" spans="1:11" ht="12.5" x14ac:dyDescent="0.25">
      <c r="A2351" s="14"/>
      <c r="B2351" s="305"/>
      <c r="C2351" s="305"/>
      <c r="D2351" s="16"/>
      <c r="E2351" s="16"/>
      <c r="F2351" s="14"/>
      <c r="G2351" s="14"/>
      <c r="H2351" s="14"/>
      <c r="I2351" s="15"/>
      <c r="J2351" s="77"/>
      <c r="K2351" s="326"/>
    </row>
    <row r="2352" spans="1:11" ht="12.5" x14ac:dyDescent="0.25">
      <c r="A2352" s="14"/>
      <c r="B2352" s="305"/>
      <c r="C2352" s="305"/>
      <c r="D2352" s="16"/>
      <c r="E2352" s="16"/>
      <c r="F2352" s="14"/>
      <c r="G2352" s="14"/>
      <c r="H2352" s="14"/>
      <c r="I2352" s="15"/>
      <c r="J2352" s="77"/>
      <c r="K2352" s="326"/>
    </row>
    <row r="2353" spans="1:11" ht="12.5" x14ac:dyDescent="0.25">
      <c r="A2353" s="14"/>
      <c r="B2353" s="305"/>
      <c r="C2353" s="305"/>
      <c r="D2353" s="16"/>
      <c r="E2353" s="16"/>
      <c r="F2353" s="14"/>
      <c r="G2353" s="14"/>
      <c r="H2353" s="14"/>
      <c r="I2353" s="15"/>
      <c r="J2353" s="77"/>
      <c r="K2353" s="326"/>
    </row>
    <row r="2354" spans="1:11" ht="12.5" x14ac:dyDescent="0.25">
      <c r="A2354" s="14"/>
      <c r="B2354" s="305"/>
      <c r="C2354" s="305"/>
      <c r="D2354" s="16"/>
      <c r="E2354" s="16"/>
      <c r="F2354" s="14"/>
      <c r="G2354" s="14"/>
      <c r="H2354" s="14"/>
      <c r="I2354" s="15"/>
      <c r="J2354" s="77"/>
      <c r="K2354" s="326"/>
    </row>
    <row r="2355" spans="1:11" ht="12.5" x14ac:dyDescent="0.25">
      <c r="A2355" s="14"/>
      <c r="B2355" s="305"/>
      <c r="C2355" s="305"/>
      <c r="D2355" s="16"/>
      <c r="E2355" s="16"/>
      <c r="F2355" s="14"/>
      <c r="G2355" s="14"/>
      <c r="H2355" s="14"/>
      <c r="I2355" s="15"/>
      <c r="J2355" s="77"/>
      <c r="K2355" s="326"/>
    </row>
    <row r="2356" spans="1:11" ht="12.5" x14ac:dyDescent="0.25">
      <c r="A2356" s="14"/>
      <c r="B2356" s="305"/>
      <c r="C2356" s="305"/>
      <c r="D2356" s="16"/>
      <c r="E2356" s="16"/>
      <c r="F2356" s="14"/>
      <c r="G2356" s="14"/>
      <c r="H2356" s="14"/>
      <c r="I2356" s="15"/>
      <c r="J2356" s="77"/>
      <c r="K2356" s="326"/>
    </row>
    <row r="2357" spans="1:11" ht="12.5" x14ac:dyDescent="0.25">
      <c r="A2357" s="14"/>
      <c r="B2357" s="305"/>
      <c r="C2357" s="305"/>
      <c r="D2357" s="16"/>
      <c r="E2357" s="16"/>
      <c r="F2357" s="14"/>
      <c r="G2357" s="14"/>
      <c r="H2357" s="14"/>
      <c r="I2357" s="15"/>
      <c r="J2357" s="77"/>
      <c r="K2357" s="326"/>
    </row>
    <row r="2358" spans="1:11" ht="12.5" x14ac:dyDescent="0.25">
      <c r="A2358" s="14"/>
      <c r="B2358" s="305"/>
      <c r="C2358" s="305"/>
      <c r="D2358" s="16"/>
      <c r="E2358" s="16"/>
      <c r="F2358" s="14"/>
      <c r="G2358" s="14"/>
      <c r="H2358" s="14"/>
      <c r="I2358" s="15"/>
      <c r="J2358" s="77"/>
      <c r="K2358" s="326"/>
    </row>
    <row r="2359" spans="1:11" ht="12.5" x14ac:dyDescent="0.25">
      <c r="A2359" s="14"/>
      <c r="B2359" s="305"/>
      <c r="C2359" s="305"/>
      <c r="D2359" s="16"/>
      <c r="E2359" s="16"/>
      <c r="F2359" s="14"/>
      <c r="G2359" s="14"/>
      <c r="H2359" s="14"/>
      <c r="I2359" s="15"/>
      <c r="J2359" s="77"/>
      <c r="K2359" s="326"/>
    </row>
    <row r="2360" spans="1:11" ht="12.5" x14ac:dyDescent="0.25">
      <c r="A2360" s="14"/>
      <c r="B2360" s="305"/>
      <c r="C2360" s="305"/>
      <c r="D2360" s="16"/>
      <c r="E2360" s="16"/>
      <c r="F2360" s="14"/>
      <c r="G2360" s="14"/>
      <c r="H2360" s="14"/>
      <c r="I2360" s="15"/>
      <c r="J2360" s="77"/>
      <c r="K2360" s="326"/>
    </row>
    <row r="2361" spans="1:11" ht="12.5" x14ac:dyDescent="0.25">
      <c r="A2361" s="14"/>
      <c r="B2361" s="305"/>
      <c r="C2361" s="305"/>
      <c r="D2361" s="16"/>
      <c r="E2361" s="16"/>
      <c r="F2361" s="14"/>
      <c r="G2361" s="14"/>
      <c r="H2361" s="14"/>
      <c r="I2361" s="15"/>
      <c r="J2361" s="77"/>
      <c r="K2361" s="326"/>
    </row>
    <row r="2362" spans="1:11" ht="12.5" x14ac:dyDescent="0.25">
      <c r="A2362" s="14"/>
      <c r="B2362" s="305"/>
      <c r="C2362" s="305"/>
      <c r="D2362" s="16"/>
      <c r="E2362" s="16"/>
      <c r="F2362" s="14"/>
      <c r="G2362" s="14"/>
      <c r="H2362" s="14"/>
      <c r="I2362" s="15"/>
      <c r="J2362" s="77"/>
      <c r="K2362" s="326"/>
    </row>
    <row r="2363" spans="1:11" ht="12.5" x14ac:dyDescent="0.25">
      <c r="A2363" s="14"/>
      <c r="B2363" s="305"/>
      <c r="C2363" s="305"/>
      <c r="D2363" s="16"/>
      <c r="E2363" s="16"/>
      <c r="F2363" s="14"/>
      <c r="G2363" s="14"/>
      <c r="H2363" s="14"/>
      <c r="I2363" s="15"/>
      <c r="J2363" s="77"/>
      <c r="K2363" s="326"/>
    </row>
    <row r="2364" spans="1:11" ht="12.5" x14ac:dyDescent="0.25">
      <c r="A2364" s="14"/>
      <c r="B2364" s="305"/>
      <c r="C2364" s="305"/>
      <c r="D2364" s="16"/>
      <c r="E2364" s="16"/>
      <c r="F2364" s="14"/>
      <c r="G2364" s="14"/>
      <c r="H2364" s="14"/>
      <c r="I2364" s="15"/>
      <c r="J2364" s="77"/>
      <c r="K2364" s="326"/>
    </row>
    <row r="2365" spans="1:11" ht="12.5" x14ac:dyDescent="0.25">
      <c r="A2365" s="14"/>
      <c r="B2365" s="305"/>
      <c r="C2365" s="305"/>
      <c r="D2365" s="16"/>
      <c r="E2365" s="16"/>
      <c r="F2365" s="14"/>
      <c r="G2365" s="14"/>
      <c r="H2365" s="14"/>
      <c r="I2365" s="15"/>
      <c r="J2365" s="77"/>
      <c r="K2365" s="326"/>
    </row>
    <row r="2366" spans="1:11" ht="12.5" x14ac:dyDescent="0.25">
      <c r="A2366" s="14"/>
      <c r="B2366" s="305"/>
      <c r="C2366" s="305"/>
      <c r="D2366" s="16"/>
      <c r="E2366" s="16"/>
      <c r="F2366" s="14"/>
      <c r="G2366" s="14"/>
      <c r="H2366" s="14"/>
      <c r="I2366" s="15"/>
      <c r="J2366" s="77"/>
      <c r="K2366" s="326"/>
    </row>
    <row r="2367" spans="1:11" ht="12.5" x14ac:dyDescent="0.25">
      <c r="A2367" s="14"/>
      <c r="B2367" s="305"/>
      <c r="C2367" s="305"/>
      <c r="D2367" s="16"/>
      <c r="E2367" s="16"/>
      <c r="F2367" s="14"/>
      <c r="G2367" s="14"/>
      <c r="H2367" s="14"/>
      <c r="I2367" s="15"/>
      <c r="J2367" s="77"/>
      <c r="K2367" s="326"/>
    </row>
    <row r="2368" spans="1:11" ht="12.5" x14ac:dyDescent="0.25">
      <c r="A2368" s="14"/>
      <c r="B2368" s="305"/>
      <c r="C2368" s="305"/>
      <c r="D2368" s="16"/>
      <c r="E2368" s="16"/>
      <c r="F2368" s="14"/>
      <c r="G2368" s="14"/>
      <c r="H2368" s="14"/>
      <c r="I2368" s="15"/>
      <c r="J2368" s="77"/>
      <c r="K2368" s="326"/>
    </row>
    <row r="2369" spans="1:11" ht="12.5" x14ac:dyDescent="0.25">
      <c r="A2369" s="14"/>
      <c r="B2369" s="305"/>
      <c r="C2369" s="305"/>
      <c r="D2369" s="16"/>
      <c r="E2369" s="16"/>
      <c r="F2369" s="14"/>
      <c r="G2369" s="14"/>
      <c r="H2369" s="14"/>
      <c r="I2369" s="15"/>
      <c r="J2369" s="77"/>
      <c r="K2369" s="326"/>
    </row>
    <row r="2370" spans="1:11" ht="12.5" x14ac:dyDescent="0.25">
      <c r="A2370" s="14"/>
      <c r="B2370" s="305"/>
      <c r="C2370" s="305"/>
      <c r="D2370" s="16"/>
      <c r="E2370" s="16"/>
      <c r="F2370" s="14"/>
      <c r="G2370" s="14"/>
      <c r="H2370" s="14"/>
      <c r="I2370" s="15"/>
      <c r="J2370" s="77"/>
      <c r="K2370" s="326"/>
    </row>
    <row r="2371" spans="1:11" ht="12.5" x14ac:dyDescent="0.25">
      <c r="A2371" s="14"/>
      <c r="B2371" s="305"/>
      <c r="C2371" s="305"/>
      <c r="D2371" s="16"/>
      <c r="E2371" s="16"/>
      <c r="F2371" s="14"/>
      <c r="G2371" s="14"/>
      <c r="H2371" s="14"/>
      <c r="I2371" s="15"/>
      <c r="J2371" s="77"/>
      <c r="K2371" s="326"/>
    </row>
    <row r="2372" spans="1:11" ht="12.5" x14ac:dyDescent="0.25">
      <c r="A2372" s="14"/>
      <c r="B2372" s="305"/>
      <c r="C2372" s="305"/>
      <c r="D2372" s="16"/>
      <c r="E2372" s="16"/>
      <c r="F2372" s="14"/>
      <c r="G2372" s="14"/>
      <c r="H2372" s="14"/>
      <c r="I2372" s="15"/>
      <c r="J2372" s="77"/>
      <c r="K2372" s="326"/>
    </row>
    <row r="2373" spans="1:11" ht="12.5" x14ac:dyDescent="0.25">
      <c r="A2373" s="14"/>
      <c r="B2373" s="305"/>
      <c r="C2373" s="305"/>
      <c r="D2373" s="16"/>
      <c r="E2373" s="16"/>
      <c r="F2373" s="14"/>
      <c r="G2373" s="14"/>
      <c r="H2373" s="14"/>
      <c r="I2373" s="15"/>
      <c r="J2373" s="77"/>
      <c r="K2373" s="326"/>
    </row>
    <row r="2374" spans="1:11" ht="12.5" x14ac:dyDescent="0.25">
      <c r="A2374" s="14"/>
      <c r="B2374" s="305"/>
      <c r="C2374" s="305"/>
      <c r="D2374" s="16"/>
      <c r="E2374" s="16"/>
      <c r="F2374" s="14"/>
      <c r="G2374" s="14"/>
      <c r="H2374" s="14"/>
      <c r="I2374" s="15"/>
      <c r="J2374" s="77"/>
      <c r="K2374" s="326"/>
    </row>
    <row r="2375" spans="1:11" ht="12.5" x14ac:dyDescent="0.25">
      <c r="A2375" s="14"/>
      <c r="B2375" s="305"/>
      <c r="C2375" s="305"/>
      <c r="D2375" s="16"/>
      <c r="E2375" s="16"/>
      <c r="F2375" s="14"/>
      <c r="G2375" s="14"/>
      <c r="H2375" s="14"/>
      <c r="I2375" s="15"/>
      <c r="J2375" s="77"/>
      <c r="K2375" s="326"/>
    </row>
    <row r="2376" spans="1:11" ht="12.5" x14ac:dyDescent="0.25">
      <c r="A2376" s="14"/>
      <c r="B2376" s="305"/>
      <c r="C2376" s="305"/>
      <c r="D2376" s="16"/>
      <c r="E2376" s="16"/>
      <c r="F2376" s="14"/>
      <c r="G2376" s="14"/>
      <c r="H2376" s="14"/>
      <c r="I2376" s="15"/>
      <c r="J2376" s="77"/>
      <c r="K2376" s="326"/>
    </row>
    <row r="2377" spans="1:11" ht="12.5" x14ac:dyDescent="0.25">
      <c r="A2377" s="14"/>
      <c r="B2377" s="305"/>
      <c r="C2377" s="305"/>
      <c r="D2377" s="16"/>
      <c r="E2377" s="16"/>
      <c r="F2377" s="14"/>
      <c r="G2377" s="14"/>
      <c r="H2377" s="14"/>
      <c r="I2377" s="15"/>
      <c r="J2377" s="77"/>
      <c r="K2377" s="326"/>
    </row>
    <row r="2378" spans="1:11" ht="12.5" x14ac:dyDescent="0.25">
      <c r="A2378" s="14"/>
      <c r="B2378" s="305"/>
      <c r="C2378" s="305"/>
      <c r="D2378" s="16"/>
      <c r="E2378" s="16"/>
      <c r="F2378" s="14"/>
      <c r="G2378" s="14"/>
      <c r="H2378" s="14"/>
      <c r="I2378" s="15"/>
      <c r="J2378" s="77"/>
      <c r="K2378" s="326"/>
    </row>
    <row r="2379" spans="1:11" ht="12.5" x14ac:dyDescent="0.25">
      <c r="A2379" s="14"/>
      <c r="B2379" s="305"/>
      <c r="C2379" s="305"/>
      <c r="D2379" s="16"/>
      <c r="E2379" s="16"/>
      <c r="F2379" s="14"/>
      <c r="G2379" s="14"/>
      <c r="H2379" s="14"/>
      <c r="I2379" s="15"/>
      <c r="J2379" s="77"/>
      <c r="K2379" s="326"/>
    </row>
    <row r="2380" spans="1:11" ht="12.5" x14ac:dyDescent="0.25">
      <c r="A2380" s="14"/>
      <c r="B2380" s="305"/>
      <c r="C2380" s="305"/>
      <c r="D2380" s="16"/>
      <c r="E2380" s="16"/>
      <c r="F2380" s="14"/>
      <c r="G2380" s="14"/>
      <c r="H2380" s="14"/>
      <c r="I2380" s="15"/>
      <c r="J2380" s="77"/>
      <c r="K2380" s="326"/>
    </row>
    <row r="2381" spans="1:11" ht="12.5" x14ac:dyDescent="0.25">
      <c r="A2381" s="14"/>
      <c r="B2381" s="305"/>
      <c r="C2381" s="305"/>
      <c r="D2381" s="16"/>
      <c r="E2381" s="16"/>
      <c r="F2381" s="14"/>
      <c r="G2381" s="14"/>
      <c r="H2381" s="14"/>
      <c r="I2381" s="15"/>
      <c r="J2381" s="77"/>
      <c r="K2381" s="326"/>
    </row>
    <row r="2382" spans="1:11" ht="12.5" x14ac:dyDescent="0.25">
      <c r="A2382" s="14"/>
      <c r="B2382" s="305"/>
      <c r="C2382" s="305"/>
      <c r="D2382" s="16"/>
      <c r="E2382" s="16"/>
      <c r="F2382" s="14"/>
      <c r="G2382" s="14"/>
      <c r="H2382" s="14"/>
      <c r="I2382" s="15"/>
      <c r="J2382" s="77"/>
      <c r="K2382" s="326"/>
    </row>
    <row r="2383" spans="1:11" ht="12.5" x14ac:dyDescent="0.25">
      <c r="A2383" s="14"/>
      <c r="B2383" s="305"/>
      <c r="C2383" s="305"/>
      <c r="D2383" s="16"/>
      <c r="E2383" s="16"/>
      <c r="F2383" s="14"/>
      <c r="G2383" s="14"/>
      <c r="H2383" s="14"/>
      <c r="I2383" s="15"/>
      <c r="J2383" s="77"/>
      <c r="K2383" s="326"/>
    </row>
    <row r="2384" spans="1:11" ht="12.5" x14ac:dyDescent="0.25">
      <c r="A2384" s="14"/>
      <c r="B2384" s="305"/>
      <c r="C2384" s="305"/>
      <c r="D2384" s="16"/>
      <c r="E2384" s="16"/>
      <c r="F2384" s="14"/>
      <c r="G2384" s="14"/>
      <c r="H2384" s="14"/>
      <c r="I2384" s="15"/>
      <c r="J2384" s="77"/>
      <c r="K2384" s="326"/>
    </row>
    <row r="2385" spans="1:11" ht="12.5" x14ac:dyDescent="0.25">
      <c r="A2385" s="14"/>
      <c r="B2385" s="305"/>
      <c r="C2385" s="305"/>
      <c r="D2385" s="16"/>
      <c r="E2385" s="16"/>
      <c r="F2385" s="14"/>
      <c r="G2385" s="14"/>
      <c r="H2385" s="14"/>
      <c r="I2385" s="15"/>
      <c r="J2385" s="77"/>
      <c r="K2385" s="326"/>
    </row>
    <row r="2386" spans="1:11" ht="12.5" x14ac:dyDescent="0.25">
      <c r="A2386" s="14"/>
      <c r="B2386" s="305"/>
      <c r="C2386" s="305"/>
      <c r="D2386" s="16"/>
      <c r="E2386" s="16"/>
      <c r="F2386" s="14"/>
      <c r="G2386" s="14"/>
      <c r="H2386" s="14"/>
      <c r="I2386" s="15"/>
      <c r="J2386" s="77"/>
      <c r="K2386" s="326"/>
    </row>
    <row r="2387" spans="1:11" ht="12.5" x14ac:dyDescent="0.25">
      <c r="A2387" s="14"/>
      <c r="B2387" s="305"/>
      <c r="C2387" s="305"/>
      <c r="D2387" s="16"/>
      <c r="E2387" s="16"/>
      <c r="F2387" s="14"/>
      <c r="G2387" s="14"/>
      <c r="H2387" s="14"/>
      <c r="I2387" s="15"/>
      <c r="J2387" s="77"/>
      <c r="K2387" s="326"/>
    </row>
    <row r="2388" spans="1:11" ht="12.5" x14ac:dyDescent="0.25">
      <c r="A2388" s="14"/>
      <c r="B2388" s="305"/>
      <c r="C2388" s="305"/>
      <c r="D2388" s="16"/>
      <c r="E2388" s="16"/>
      <c r="F2388" s="14"/>
      <c r="G2388" s="14"/>
      <c r="H2388" s="14"/>
      <c r="I2388" s="15"/>
      <c r="J2388" s="77"/>
      <c r="K2388" s="326"/>
    </row>
    <row r="2389" spans="1:11" ht="12.5" x14ac:dyDescent="0.25">
      <c r="A2389" s="14"/>
      <c r="B2389" s="305"/>
      <c r="C2389" s="305"/>
      <c r="D2389" s="16"/>
      <c r="E2389" s="16"/>
      <c r="F2389" s="14"/>
      <c r="G2389" s="14"/>
      <c r="H2389" s="14"/>
      <c r="I2389" s="15"/>
      <c r="J2389" s="77"/>
      <c r="K2389" s="326"/>
    </row>
    <row r="2390" spans="1:11" ht="12.5" x14ac:dyDescent="0.25">
      <c r="A2390" s="14"/>
      <c r="B2390" s="305"/>
      <c r="C2390" s="305"/>
      <c r="D2390" s="16"/>
      <c r="E2390" s="16"/>
      <c r="F2390" s="14"/>
      <c r="G2390" s="14"/>
      <c r="H2390" s="14"/>
      <c r="I2390" s="15"/>
      <c r="J2390" s="77"/>
      <c r="K2390" s="326"/>
    </row>
    <row r="2391" spans="1:11" ht="12.5" x14ac:dyDescent="0.25">
      <c r="A2391" s="14"/>
      <c r="B2391" s="305"/>
      <c r="C2391" s="305"/>
      <c r="D2391" s="16"/>
      <c r="E2391" s="16"/>
      <c r="F2391" s="14"/>
      <c r="G2391" s="14"/>
      <c r="H2391" s="14"/>
      <c r="I2391" s="15"/>
      <c r="J2391" s="77"/>
      <c r="K2391" s="326"/>
    </row>
    <row r="2392" spans="1:11" ht="12.5" x14ac:dyDescent="0.25">
      <c r="A2392" s="14"/>
      <c r="B2392" s="305"/>
      <c r="C2392" s="305"/>
      <c r="D2392" s="16"/>
      <c r="E2392" s="16"/>
      <c r="F2392" s="14"/>
      <c r="G2392" s="14"/>
      <c r="H2392" s="14"/>
      <c r="I2392" s="15"/>
      <c r="J2392" s="77"/>
      <c r="K2392" s="326"/>
    </row>
    <row r="2393" spans="1:11" ht="12.5" x14ac:dyDescent="0.25">
      <c r="A2393" s="14"/>
      <c r="B2393" s="305"/>
      <c r="C2393" s="305"/>
      <c r="D2393" s="16"/>
      <c r="E2393" s="16"/>
      <c r="F2393" s="14"/>
      <c r="G2393" s="14"/>
      <c r="H2393" s="14"/>
      <c r="I2393" s="15"/>
      <c r="J2393" s="77"/>
      <c r="K2393" s="326"/>
    </row>
    <row r="2394" spans="1:11" ht="12.5" x14ac:dyDescent="0.25">
      <c r="A2394" s="14"/>
      <c r="B2394" s="305"/>
      <c r="C2394" s="305"/>
      <c r="D2394" s="16"/>
      <c r="E2394" s="16"/>
      <c r="F2394" s="14"/>
      <c r="G2394" s="14"/>
      <c r="H2394" s="14"/>
      <c r="I2394" s="15"/>
      <c r="J2394" s="77"/>
      <c r="K2394" s="326"/>
    </row>
    <row r="2395" spans="1:11" ht="12.5" x14ac:dyDescent="0.25">
      <c r="A2395" s="14"/>
      <c r="B2395" s="305"/>
      <c r="C2395" s="305"/>
      <c r="D2395" s="16"/>
      <c r="E2395" s="16"/>
      <c r="F2395" s="14"/>
      <c r="G2395" s="14"/>
      <c r="H2395" s="14"/>
      <c r="I2395" s="15"/>
      <c r="J2395" s="77"/>
      <c r="K2395" s="326"/>
    </row>
    <row r="2396" spans="1:11" ht="12.5" x14ac:dyDescent="0.25">
      <c r="A2396" s="14"/>
      <c r="B2396" s="305"/>
      <c r="C2396" s="305"/>
      <c r="D2396" s="16"/>
      <c r="E2396" s="16"/>
      <c r="F2396" s="14"/>
      <c r="G2396" s="14"/>
      <c r="H2396" s="14"/>
      <c r="I2396" s="15"/>
      <c r="J2396" s="77"/>
      <c r="K2396" s="326"/>
    </row>
    <row r="2397" spans="1:11" ht="12.5" x14ac:dyDescent="0.25">
      <c r="A2397" s="14"/>
      <c r="B2397" s="305"/>
      <c r="C2397" s="305"/>
      <c r="D2397" s="16"/>
      <c r="E2397" s="16"/>
      <c r="F2397" s="14"/>
      <c r="G2397" s="14"/>
      <c r="H2397" s="14"/>
      <c r="I2397" s="15"/>
      <c r="J2397" s="77"/>
      <c r="K2397" s="326"/>
    </row>
    <row r="2398" spans="1:11" ht="12.5" x14ac:dyDescent="0.25">
      <c r="A2398" s="14"/>
      <c r="B2398" s="305"/>
      <c r="C2398" s="305"/>
      <c r="D2398" s="16"/>
      <c r="E2398" s="16"/>
      <c r="F2398" s="14"/>
      <c r="G2398" s="14"/>
      <c r="H2398" s="14"/>
      <c r="I2398" s="15"/>
      <c r="J2398" s="77"/>
      <c r="K2398" s="326"/>
    </row>
    <row r="2399" spans="1:11" ht="12.5" x14ac:dyDescent="0.25">
      <c r="A2399" s="14"/>
      <c r="B2399" s="305"/>
      <c r="C2399" s="305"/>
      <c r="D2399" s="16"/>
      <c r="E2399" s="16"/>
      <c r="F2399" s="14"/>
      <c r="G2399" s="14"/>
      <c r="H2399" s="14"/>
      <c r="I2399" s="15"/>
      <c r="J2399" s="77"/>
      <c r="K2399" s="326"/>
    </row>
    <row r="2400" spans="1:11" ht="12.5" x14ac:dyDescent="0.25">
      <c r="A2400" s="14"/>
      <c r="B2400" s="305"/>
      <c r="C2400" s="305"/>
      <c r="D2400" s="16"/>
      <c r="E2400" s="16"/>
      <c r="F2400" s="14"/>
      <c r="G2400" s="14"/>
      <c r="H2400" s="14"/>
      <c r="I2400" s="15"/>
      <c r="J2400" s="77"/>
      <c r="K2400" s="326"/>
    </row>
    <row r="2401" spans="1:11" ht="12.5" x14ac:dyDescent="0.25">
      <c r="A2401" s="14"/>
      <c r="B2401" s="305"/>
      <c r="C2401" s="305"/>
      <c r="D2401" s="16"/>
      <c r="E2401" s="16"/>
      <c r="F2401" s="14"/>
      <c r="G2401" s="14"/>
      <c r="H2401" s="14"/>
      <c r="I2401" s="15"/>
      <c r="J2401" s="77"/>
      <c r="K2401" s="326"/>
    </row>
    <row r="2402" spans="1:11" ht="12.5" x14ac:dyDescent="0.25">
      <c r="A2402" s="14"/>
      <c r="B2402" s="305"/>
      <c r="C2402" s="305"/>
      <c r="D2402" s="16"/>
      <c r="E2402" s="16"/>
      <c r="F2402" s="14"/>
      <c r="G2402" s="14"/>
      <c r="H2402" s="14"/>
      <c r="I2402" s="15"/>
      <c r="J2402" s="77"/>
      <c r="K2402" s="326"/>
    </row>
    <row r="2403" spans="1:11" ht="12.5" x14ac:dyDescent="0.25">
      <c r="A2403" s="14"/>
      <c r="B2403" s="305"/>
      <c r="C2403" s="305"/>
      <c r="D2403" s="16"/>
      <c r="E2403" s="16"/>
      <c r="F2403" s="14"/>
      <c r="G2403" s="14"/>
      <c r="H2403" s="14"/>
      <c r="I2403" s="15"/>
      <c r="J2403" s="77"/>
      <c r="K2403" s="326"/>
    </row>
    <row r="2404" spans="1:11" ht="12.5" x14ac:dyDescent="0.25">
      <c r="A2404" s="14"/>
      <c r="B2404" s="305"/>
      <c r="C2404" s="305"/>
      <c r="D2404" s="16"/>
      <c r="E2404" s="16"/>
      <c r="F2404" s="14"/>
      <c r="G2404" s="14"/>
      <c r="H2404" s="14"/>
      <c r="I2404" s="15"/>
      <c r="J2404" s="77"/>
      <c r="K2404" s="326"/>
    </row>
    <row r="2405" spans="1:11" ht="12.5" x14ac:dyDescent="0.25">
      <c r="A2405" s="14"/>
      <c r="B2405" s="305"/>
      <c r="C2405" s="305"/>
      <c r="D2405" s="16"/>
      <c r="E2405" s="16"/>
      <c r="F2405" s="14"/>
      <c r="G2405" s="14"/>
      <c r="H2405" s="14"/>
      <c r="I2405" s="15"/>
      <c r="J2405" s="77"/>
      <c r="K2405" s="326"/>
    </row>
    <row r="2406" spans="1:11" ht="12.5" x14ac:dyDescent="0.25">
      <c r="A2406" s="14"/>
      <c r="B2406" s="305"/>
      <c r="C2406" s="305"/>
      <c r="D2406" s="16"/>
      <c r="E2406" s="16"/>
      <c r="F2406" s="14"/>
      <c r="G2406" s="14"/>
      <c r="H2406" s="14"/>
      <c r="I2406" s="15"/>
      <c r="J2406" s="77"/>
      <c r="K2406" s="326"/>
    </row>
    <row r="2407" spans="1:11" ht="12.5" x14ac:dyDescent="0.25">
      <c r="A2407" s="14"/>
      <c r="B2407" s="305"/>
      <c r="C2407" s="305"/>
      <c r="D2407" s="16"/>
      <c r="E2407" s="16"/>
      <c r="F2407" s="14"/>
      <c r="G2407" s="14"/>
      <c r="H2407" s="14"/>
      <c r="I2407" s="15"/>
      <c r="J2407" s="77"/>
      <c r="K2407" s="326"/>
    </row>
    <row r="2408" spans="1:11" ht="12.5" x14ac:dyDescent="0.25">
      <c r="A2408" s="14"/>
      <c r="B2408" s="305"/>
      <c r="C2408" s="305"/>
      <c r="D2408" s="16"/>
      <c r="E2408" s="16"/>
      <c r="F2408" s="14"/>
      <c r="G2408" s="14"/>
      <c r="H2408" s="14"/>
      <c r="I2408" s="15"/>
      <c r="J2408" s="77"/>
      <c r="K2408" s="326"/>
    </row>
    <row r="2409" spans="1:11" ht="12.5" x14ac:dyDescent="0.25">
      <c r="A2409" s="14"/>
      <c r="B2409" s="305"/>
      <c r="C2409" s="305"/>
      <c r="D2409" s="16"/>
      <c r="E2409" s="16"/>
      <c r="F2409" s="14"/>
      <c r="G2409" s="14"/>
      <c r="H2409" s="14"/>
      <c r="I2409" s="15"/>
      <c r="J2409" s="77"/>
      <c r="K2409" s="326"/>
    </row>
    <row r="2410" spans="1:11" ht="12.5" x14ac:dyDescent="0.25">
      <c r="A2410" s="14"/>
      <c r="B2410" s="305"/>
      <c r="C2410" s="305"/>
      <c r="D2410" s="16"/>
      <c r="E2410" s="16"/>
      <c r="F2410" s="14"/>
      <c r="G2410" s="14"/>
      <c r="H2410" s="14"/>
      <c r="I2410" s="15"/>
      <c r="J2410" s="77"/>
      <c r="K2410" s="326"/>
    </row>
    <row r="2411" spans="1:11" ht="12.5" x14ac:dyDescent="0.25">
      <c r="A2411" s="14"/>
      <c r="B2411" s="305"/>
      <c r="C2411" s="305"/>
      <c r="D2411" s="16"/>
      <c r="E2411" s="16"/>
      <c r="F2411" s="14"/>
      <c r="G2411" s="14"/>
      <c r="H2411" s="14"/>
      <c r="I2411" s="15"/>
      <c r="J2411" s="77"/>
      <c r="K2411" s="326"/>
    </row>
    <row r="2412" spans="1:11" ht="12.5" x14ac:dyDescent="0.25">
      <c r="A2412" s="14"/>
      <c r="B2412" s="305"/>
      <c r="C2412" s="305"/>
      <c r="D2412" s="16"/>
      <c r="E2412" s="16"/>
      <c r="F2412" s="14"/>
      <c r="G2412" s="14"/>
      <c r="H2412" s="14"/>
      <c r="I2412" s="15"/>
      <c r="J2412" s="77"/>
      <c r="K2412" s="326"/>
    </row>
    <row r="2413" spans="1:11" ht="12.5" x14ac:dyDescent="0.25">
      <c r="A2413" s="14"/>
      <c r="B2413" s="305"/>
      <c r="C2413" s="305"/>
      <c r="D2413" s="16"/>
      <c r="E2413" s="16"/>
      <c r="F2413" s="14"/>
      <c r="G2413" s="14"/>
      <c r="H2413" s="14"/>
      <c r="I2413" s="15"/>
      <c r="J2413" s="77"/>
      <c r="K2413" s="326"/>
    </row>
    <row r="2414" spans="1:11" ht="12.5" x14ac:dyDescent="0.25">
      <c r="A2414" s="14"/>
      <c r="B2414" s="305"/>
      <c r="C2414" s="305"/>
      <c r="D2414" s="16"/>
      <c r="E2414" s="16"/>
      <c r="F2414" s="14"/>
      <c r="G2414" s="14"/>
      <c r="H2414" s="14"/>
      <c r="I2414" s="15"/>
      <c r="J2414" s="77"/>
      <c r="K2414" s="326"/>
    </row>
    <row r="2415" spans="1:11" ht="12.5" x14ac:dyDescent="0.25">
      <c r="A2415" s="14"/>
      <c r="B2415" s="305"/>
      <c r="C2415" s="305"/>
      <c r="D2415" s="16"/>
      <c r="E2415" s="16"/>
      <c r="F2415" s="14"/>
      <c r="G2415" s="14"/>
      <c r="H2415" s="14"/>
      <c r="I2415" s="15"/>
      <c r="J2415" s="77"/>
      <c r="K2415" s="326"/>
    </row>
    <row r="2416" spans="1:11" ht="12.5" x14ac:dyDescent="0.25">
      <c r="A2416" s="14"/>
      <c r="B2416" s="305"/>
      <c r="C2416" s="305"/>
      <c r="D2416" s="16"/>
      <c r="E2416" s="16"/>
      <c r="F2416" s="14"/>
      <c r="G2416" s="14"/>
      <c r="H2416" s="14"/>
      <c r="I2416" s="15"/>
      <c r="J2416" s="77"/>
      <c r="K2416" s="326"/>
    </row>
    <row r="2417" spans="1:11" ht="12.5" x14ac:dyDescent="0.25">
      <c r="A2417" s="14"/>
      <c r="B2417" s="305"/>
      <c r="C2417" s="305"/>
      <c r="D2417" s="16"/>
      <c r="E2417" s="16"/>
      <c r="F2417" s="14"/>
      <c r="G2417" s="14"/>
      <c r="H2417" s="14"/>
      <c r="I2417" s="15"/>
      <c r="J2417" s="77"/>
      <c r="K2417" s="326"/>
    </row>
    <row r="2418" spans="1:11" ht="12.5" x14ac:dyDescent="0.25">
      <c r="A2418" s="14"/>
      <c r="B2418" s="305"/>
      <c r="C2418" s="305"/>
      <c r="D2418" s="16"/>
      <c r="E2418" s="16"/>
      <c r="F2418" s="14"/>
      <c r="G2418" s="14"/>
      <c r="H2418" s="14"/>
      <c r="I2418" s="15"/>
      <c r="J2418" s="77"/>
      <c r="K2418" s="326"/>
    </row>
    <row r="2419" spans="1:11" ht="12.5" x14ac:dyDescent="0.25">
      <c r="A2419" s="14"/>
      <c r="B2419" s="305"/>
      <c r="C2419" s="305"/>
      <c r="D2419" s="16"/>
      <c r="E2419" s="16"/>
      <c r="F2419" s="14"/>
      <c r="G2419" s="14"/>
      <c r="H2419" s="14"/>
      <c r="I2419" s="15"/>
      <c r="J2419" s="77"/>
      <c r="K2419" s="326"/>
    </row>
    <row r="2420" spans="1:11" ht="12.5" x14ac:dyDescent="0.25">
      <c r="A2420" s="14"/>
      <c r="B2420" s="305"/>
      <c r="C2420" s="305"/>
      <c r="D2420" s="16"/>
      <c r="E2420" s="16"/>
      <c r="F2420" s="14"/>
      <c r="G2420" s="14"/>
      <c r="H2420" s="14"/>
      <c r="I2420" s="15"/>
      <c r="J2420" s="77"/>
      <c r="K2420" s="326"/>
    </row>
    <row r="2421" spans="1:11" ht="12.5" x14ac:dyDescent="0.25">
      <c r="A2421" s="14"/>
      <c r="B2421" s="305"/>
      <c r="C2421" s="305"/>
      <c r="D2421" s="16"/>
      <c r="E2421" s="16"/>
      <c r="F2421" s="14"/>
      <c r="G2421" s="14"/>
      <c r="H2421" s="14"/>
      <c r="I2421" s="15"/>
      <c r="J2421" s="77"/>
      <c r="K2421" s="326"/>
    </row>
    <row r="2422" spans="1:11" ht="12.5" x14ac:dyDescent="0.25">
      <c r="A2422" s="14"/>
      <c r="B2422" s="305"/>
      <c r="C2422" s="305"/>
      <c r="D2422" s="16"/>
      <c r="E2422" s="16"/>
      <c r="F2422" s="14"/>
      <c r="G2422" s="14"/>
      <c r="H2422" s="14"/>
      <c r="I2422" s="15"/>
      <c r="J2422" s="77"/>
      <c r="K2422" s="326"/>
    </row>
    <row r="2423" spans="1:11" ht="12.5" x14ac:dyDescent="0.25">
      <c r="A2423" s="14"/>
      <c r="B2423" s="305"/>
      <c r="C2423" s="305"/>
      <c r="D2423" s="16"/>
      <c r="E2423" s="16"/>
      <c r="F2423" s="14"/>
      <c r="G2423" s="14"/>
      <c r="H2423" s="14"/>
      <c r="I2423" s="15"/>
      <c r="J2423" s="77"/>
      <c r="K2423" s="326"/>
    </row>
    <row r="2424" spans="1:11" ht="12.5" x14ac:dyDescent="0.25">
      <c r="A2424" s="14"/>
      <c r="B2424" s="305"/>
      <c r="C2424" s="305"/>
      <c r="D2424" s="16"/>
      <c r="E2424" s="16"/>
      <c r="F2424" s="14"/>
      <c r="G2424" s="14"/>
      <c r="H2424" s="14"/>
      <c r="I2424" s="15"/>
      <c r="J2424" s="77"/>
      <c r="K2424" s="326"/>
    </row>
    <row r="2425" spans="1:11" ht="12.5" x14ac:dyDescent="0.25">
      <c r="A2425" s="14"/>
      <c r="B2425" s="305"/>
      <c r="C2425" s="305"/>
      <c r="D2425" s="16"/>
      <c r="E2425" s="16"/>
      <c r="F2425" s="14"/>
      <c r="G2425" s="14"/>
      <c r="H2425" s="14"/>
      <c r="I2425" s="15"/>
      <c r="J2425" s="77"/>
      <c r="K2425" s="326"/>
    </row>
    <row r="2426" spans="1:11" ht="12.5" x14ac:dyDescent="0.25">
      <c r="A2426" s="14"/>
      <c r="B2426" s="305"/>
      <c r="C2426" s="305"/>
      <c r="D2426" s="16"/>
      <c r="E2426" s="16"/>
      <c r="F2426" s="14"/>
      <c r="G2426" s="14"/>
      <c r="H2426" s="14"/>
      <c r="I2426" s="15"/>
      <c r="J2426" s="77"/>
      <c r="K2426" s="326"/>
    </row>
    <row r="2427" spans="1:11" ht="12.5" x14ac:dyDescent="0.25">
      <c r="A2427" s="14"/>
      <c r="B2427" s="305"/>
      <c r="C2427" s="305"/>
      <c r="D2427" s="16"/>
      <c r="E2427" s="16"/>
      <c r="F2427" s="14"/>
      <c r="G2427" s="14"/>
      <c r="H2427" s="14"/>
      <c r="I2427" s="15"/>
      <c r="J2427" s="77"/>
      <c r="K2427" s="326"/>
    </row>
    <row r="2428" spans="1:11" ht="12.5" x14ac:dyDescent="0.25">
      <c r="A2428" s="14"/>
      <c r="B2428" s="305"/>
      <c r="C2428" s="305"/>
      <c r="D2428" s="16"/>
      <c r="E2428" s="16"/>
      <c r="F2428" s="14"/>
      <c r="G2428" s="14"/>
      <c r="H2428" s="14"/>
      <c r="I2428" s="15"/>
      <c r="J2428" s="77"/>
      <c r="K2428" s="326"/>
    </row>
    <row r="2429" spans="1:11" ht="12.5" x14ac:dyDescent="0.25">
      <c r="A2429" s="14"/>
      <c r="B2429" s="305"/>
      <c r="C2429" s="305"/>
      <c r="D2429" s="16"/>
      <c r="E2429" s="16"/>
      <c r="F2429" s="14"/>
      <c r="G2429" s="14"/>
      <c r="H2429" s="14"/>
      <c r="I2429" s="15"/>
      <c r="J2429" s="77"/>
      <c r="K2429" s="326"/>
    </row>
    <row r="2430" spans="1:11" ht="12.5" x14ac:dyDescent="0.25">
      <c r="A2430" s="14"/>
      <c r="B2430" s="305"/>
      <c r="C2430" s="305"/>
      <c r="D2430" s="16"/>
      <c r="E2430" s="16"/>
      <c r="F2430" s="14"/>
      <c r="G2430" s="14"/>
      <c r="H2430" s="14"/>
      <c r="I2430" s="15"/>
      <c r="J2430" s="77"/>
      <c r="K2430" s="326"/>
    </row>
    <row r="2431" spans="1:11" ht="12.5" x14ac:dyDescent="0.25">
      <c r="A2431" s="14"/>
      <c r="B2431" s="305"/>
      <c r="C2431" s="305"/>
      <c r="D2431" s="16"/>
      <c r="E2431" s="16"/>
      <c r="F2431" s="14"/>
      <c r="G2431" s="14"/>
      <c r="H2431" s="14"/>
      <c r="I2431" s="15"/>
      <c r="J2431" s="77"/>
      <c r="K2431" s="326"/>
    </row>
    <row r="2432" spans="1:11" ht="12.5" x14ac:dyDescent="0.25">
      <c r="A2432" s="14"/>
      <c r="B2432" s="305"/>
      <c r="C2432" s="305"/>
      <c r="D2432" s="16"/>
      <c r="E2432" s="16"/>
      <c r="F2432" s="14"/>
      <c r="G2432" s="14"/>
      <c r="H2432" s="14"/>
      <c r="I2432" s="15"/>
      <c r="J2432" s="77"/>
      <c r="K2432" s="326"/>
    </row>
    <row r="2433" spans="1:11" ht="12.5" x14ac:dyDescent="0.25">
      <c r="A2433" s="14"/>
      <c r="B2433" s="305"/>
      <c r="C2433" s="305"/>
      <c r="D2433" s="16"/>
      <c r="E2433" s="16"/>
      <c r="F2433" s="14"/>
      <c r="G2433" s="14"/>
      <c r="H2433" s="14"/>
      <c r="I2433" s="15"/>
      <c r="J2433" s="77"/>
      <c r="K2433" s="326"/>
    </row>
    <row r="2434" spans="1:11" ht="12.5" x14ac:dyDescent="0.25">
      <c r="A2434" s="14"/>
      <c r="B2434" s="305"/>
      <c r="C2434" s="305"/>
      <c r="D2434" s="16"/>
      <c r="E2434" s="16"/>
      <c r="F2434" s="14"/>
      <c r="G2434" s="14"/>
      <c r="H2434" s="14"/>
      <c r="I2434" s="15"/>
      <c r="J2434" s="77"/>
      <c r="K2434" s="326"/>
    </row>
    <row r="2435" spans="1:11" ht="12.5" x14ac:dyDescent="0.25">
      <c r="A2435" s="14"/>
      <c r="B2435" s="305"/>
      <c r="C2435" s="305"/>
      <c r="D2435" s="16"/>
      <c r="E2435" s="16"/>
      <c r="F2435" s="14"/>
      <c r="G2435" s="14"/>
      <c r="H2435" s="14"/>
      <c r="I2435" s="15"/>
      <c r="J2435" s="77"/>
      <c r="K2435" s="326"/>
    </row>
    <row r="2436" spans="1:11" ht="12.5" x14ac:dyDescent="0.25">
      <c r="A2436" s="14"/>
      <c r="B2436" s="305"/>
      <c r="C2436" s="305"/>
      <c r="D2436" s="16"/>
      <c r="E2436" s="16"/>
      <c r="F2436" s="14"/>
      <c r="G2436" s="14"/>
      <c r="H2436" s="14"/>
      <c r="I2436" s="15"/>
      <c r="J2436" s="77"/>
      <c r="K2436" s="326"/>
    </row>
    <row r="2437" spans="1:11" ht="12.5" x14ac:dyDescent="0.25">
      <c r="A2437" s="14"/>
      <c r="B2437" s="305"/>
      <c r="C2437" s="305"/>
      <c r="D2437" s="16"/>
      <c r="E2437" s="16"/>
      <c r="F2437" s="14"/>
      <c r="G2437" s="14"/>
      <c r="H2437" s="14"/>
      <c r="I2437" s="15"/>
      <c r="J2437" s="77"/>
      <c r="K2437" s="326"/>
    </row>
    <row r="2438" spans="1:11" ht="12.5" x14ac:dyDescent="0.25">
      <c r="A2438" s="14"/>
      <c r="B2438" s="305"/>
      <c r="C2438" s="305"/>
      <c r="D2438" s="16"/>
      <c r="E2438" s="16"/>
      <c r="F2438" s="14"/>
      <c r="G2438" s="14"/>
      <c r="H2438" s="14"/>
      <c r="I2438" s="15"/>
      <c r="J2438" s="77"/>
      <c r="K2438" s="326"/>
    </row>
    <row r="2439" spans="1:11" ht="12.5" x14ac:dyDescent="0.25">
      <c r="A2439" s="14"/>
      <c r="B2439" s="305"/>
      <c r="C2439" s="305"/>
      <c r="D2439" s="16"/>
      <c r="E2439" s="16"/>
      <c r="F2439" s="14"/>
      <c r="G2439" s="14"/>
      <c r="H2439" s="14"/>
      <c r="I2439" s="15"/>
      <c r="J2439" s="77"/>
      <c r="K2439" s="326"/>
    </row>
    <row r="2440" spans="1:11" ht="12.5" x14ac:dyDescent="0.25">
      <c r="A2440" s="14"/>
      <c r="B2440" s="305"/>
      <c r="C2440" s="305"/>
      <c r="D2440" s="16"/>
      <c r="E2440" s="16"/>
      <c r="F2440" s="14"/>
      <c r="G2440" s="14"/>
      <c r="H2440" s="14"/>
      <c r="I2440" s="15"/>
      <c r="J2440" s="77"/>
      <c r="K2440" s="326"/>
    </row>
    <row r="2441" spans="1:11" ht="12.5" x14ac:dyDescent="0.25">
      <c r="A2441" s="14"/>
      <c r="B2441" s="305"/>
      <c r="C2441" s="305"/>
      <c r="D2441" s="16"/>
      <c r="E2441" s="16"/>
      <c r="F2441" s="14"/>
      <c r="G2441" s="14"/>
      <c r="H2441" s="14"/>
      <c r="I2441" s="15"/>
      <c r="J2441" s="77"/>
      <c r="K2441" s="326"/>
    </row>
    <row r="2442" spans="1:11" ht="12.5" x14ac:dyDescent="0.25">
      <c r="A2442" s="14"/>
      <c r="B2442" s="305"/>
      <c r="C2442" s="305"/>
      <c r="D2442" s="16"/>
      <c r="E2442" s="16"/>
      <c r="F2442" s="14"/>
      <c r="G2442" s="14"/>
      <c r="H2442" s="14"/>
      <c r="I2442" s="15"/>
      <c r="J2442" s="77"/>
      <c r="K2442" s="326"/>
    </row>
    <row r="2443" spans="1:11" ht="12.5" x14ac:dyDescent="0.25">
      <c r="A2443" s="14"/>
      <c r="B2443" s="305"/>
      <c r="C2443" s="305"/>
      <c r="D2443" s="16"/>
      <c r="E2443" s="16"/>
      <c r="F2443" s="14"/>
      <c r="G2443" s="14"/>
      <c r="H2443" s="14"/>
      <c r="I2443" s="15"/>
      <c r="J2443" s="77"/>
      <c r="K2443" s="326"/>
    </row>
    <row r="2444" spans="1:11" ht="12.5" x14ac:dyDescent="0.25">
      <c r="A2444" s="14"/>
      <c r="B2444" s="305"/>
      <c r="C2444" s="305"/>
      <c r="D2444" s="16"/>
      <c r="E2444" s="16"/>
      <c r="F2444" s="14"/>
      <c r="G2444" s="14"/>
      <c r="H2444" s="14"/>
      <c r="I2444" s="15"/>
      <c r="J2444" s="77"/>
      <c r="K2444" s="326"/>
    </row>
    <row r="2445" spans="1:11" ht="12.5" x14ac:dyDescent="0.25">
      <c r="A2445" s="14"/>
      <c r="B2445" s="305"/>
      <c r="C2445" s="305"/>
      <c r="D2445" s="16"/>
      <c r="E2445" s="16"/>
      <c r="F2445" s="14"/>
      <c r="G2445" s="14"/>
      <c r="H2445" s="14"/>
      <c r="I2445" s="15"/>
      <c r="J2445" s="77"/>
      <c r="K2445" s="326"/>
    </row>
    <row r="2446" spans="1:11" ht="12.5" x14ac:dyDescent="0.25">
      <c r="A2446" s="14"/>
      <c r="B2446" s="305"/>
      <c r="C2446" s="305"/>
      <c r="D2446" s="16"/>
      <c r="E2446" s="16"/>
      <c r="F2446" s="14"/>
      <c r="G2446" s="14"/>
      <c r="H2446" s="14"/>
      <c r="I2446" s="15"/>
      <c r="J2446" s="77"/>
      <c r="K2446" s="326"/>
    </row>
    <row r="2447" spans="1:11" ht="12.5" x14ac:dyDescent="0.25">
      <c r="A2447" s="14"/>
      <c r="B2447" s="305"/>
      <c r="C2447" s="305"/>
      <c r="D2447" s="16"/>
      <c r="E2447" s="16"/>
      <c r="F2447" s="14"/>
      <c r="G2447" s="14"/>
      <c r="H2447" s="14"/>
      <c r="I2447" s="15"/>
      <c r="J2447" s="77"/>
      <c r="K2447" s="326"/>
    </row>
    <row r="2448" spans="1:11" ht="12.5" x14ac:dyDescent="0.25">
      <c r="A2448" s="14"/>
      <c r="B2448" s="305"/>
      <c r="C2448" s="305"/>
      <c r="D2448" s="16"/>
      <c r="E2448" s="16"/>
      <c r="F2448" s="14"/>
      <c r="G2448" s="14"/>
      <c r="H2448" s="14"/>
      <c r="I2448" s="15"/>
      <c r="J2448" s="77"/>
      <c r="K2448" s="326"/>
    </row>
    <row r="2449" spans="1:11" ht="12.5" x14ac:dyDescent="0.25">
      <c r="A2449" s="14"/>
      <c r="B2449" s="305"/>
      <c r="C2449" s="305"/>
      <c r="D2449" s="16"/>
      <c r="E2449" s="16"/>
      <c r="F2449" s="14"/>
      <c r="G2449" s="14"/>
      <c r="H2449" s="14"/>
      <c r="I2449" s="15"/>
      <c r="J2449" s="77"/>
      <c r="K2449" s="326"/>
    </row>
    <row r="2450" spans="1:11" ht="12.5" x14ac:dyDescent="0.25">
      <c r="A2450" s="14"/>
      <c r="B2450" s="305"/>
      <c r="C2450" s="305"/>
      <c r="D2450" s="16"/>
      <c r="E2450" s="16"/>
      <c r="F2450" s="14"/>
      <c r="G2450" s="14"/>
      <c r="H2450" s="14"/>
      <c r="I2450" s="15"/>
      <c r="J2450" s="77"/>
      <c r="K2450" s="326"/>
    </row>
    <row r="2451" spans="1:11" ht="12.5" x14ac:dyDescent="0.25">
      <c r="A2451" s="14"/>
      <c r="B2451" s="305"/>
      <c r="C2451" s="305"/>
      <c r="D2451" s="16"/>
      <c r="E2451" s="16"/>
      <c r="F2451" s="14"/>
      <c r="G2451" s="14"/>
      <c r="H2451" s="14"/>
      <c r="I2451" s="15"/>
      <c r="J2451" s="77"/>
      <c r="K2451" s="326"/>
    </row>
    <row r="2452" spans="1:11" ht="12.5" x14ac:dyDescent="0.25">
      <c r="A2452" s="14"/>
      <c r="B2452" s="305"/>
      <c r="C2452" s="305"/>
      <c r="D2452" s="16"/>
      <c r="E2452" s="16"/>
      <c r="F2452" s="14"/>
      <c r="G2452" s="14"/>
      <c r="H2452" s="14"/>
      <c r="I2452" s="15"/>
      <c r="J2452" s="77"/>
      <c r="K2452" s="326"/>
    </row>
    <row r="2453" spans="1:11" ht="12.5" x14ac:dyDescent="0.25">
      <c r="A2453" s="14"/>
      <c r="B2453" s="305"/>
      <c r="C2453" s="305"/>
      <c r="D2453" s="16"/>
      <c r="E2453" s="16"/>
      <c r="F2453" s="14"/>
      <c r="G2453" s="14"/>
      <c r="H2453" s="14"/>
      <c r="I2453" s="15"/>
      <c r="J2453" s="77"/>
      <c r="K2453" s="326"/>
    </row>
    <row r="2454" spans="1:11" ht="12.5" x14ac:dyDescent="0.25">
      <c r="A2454" s="14"/>
      <c r="B2454" s="305"/>
      <c r="C2454" s="305"/>
      <c r="D2454" s="16"/>
      <c r="E2454" s="16"/>
      <c r="F2454" s="14"/>
      <c r="G2454" s="14"/>
      <c r="H2454" s="14"/>
      <c r="I2454" s="15"/>
      <c r="J2454" s="77"/>
      <c r="K2454" s="326"/>
    </row>
    <row r="2455" spans="1:11" ht="12.5" x14ac:dyDescent="0.25">
      <c r="A2455" s="14"/>
      <c r="B2455" s="305"/>
      <c r="C2455" s="305"/>
      <c r="D2455" s="16"/>
      <c r="E2455" s="16"/>
      <c r="F2455" s="14"/>
      <c r="G2455" s="14"/>
      <c r="H2455" s="14"/>
      <c r="I2455" s="15"/>
      <c r="J2455" s="77"/>
      <c r="K2455" s="326"/>
    </row>
    <row r="2456" spans="1:11" ht="12.5" x14ac:dyDescent="0.25">
      <c r="A2456" s="14"/>
      <c r="B2456" s="305"/>
      <c r="C2456" s="305"/>
      <c r="D2456" s="16"/>
      <c r="E2456" s="16"/>
      <c r="F2456" s="14"/>
      <c r="G2456" s="14"/>
      <c r="H2456" s="14"/>
      <c r="I2456" s="15"/>
      <c r="J2456" s="77"/>
      <c r="K2456" s="326"/>
    </row>
    <row r="2457" spans="1:11" ht="12.5" x14ac:dyDescent="0.25">
      <c r="A2457" s="14"/>
      <c r="B2457" s="305"/>
      <c r="C2457" s="305"/>
      <c r="D2457" s="16"/>
      <c r="E2457" s="16"/>
      <c r="F2457" s="14"/>
      <c r="G2457" s="14"/>
      <c r="H2457" s="14"/>
      <c r="I2457" s="15"/>
      <c r="J2457" s="77"/>
      <c r="K2457" s="326"/>
    </row>
    <row r="2458" spans="1:11" ht="12.5" x14ac:dyDescent="0.25">
      <c r="A2458" s="14"/>
      <c r="B2458" s="305"/>
      <c r="C2458" s="305"/>
      <c r="D2458" s="16"/>
      <c r="E2458" s="16"/>
      <c r="F2458" s="14"/>
      <c r="G2458" s="14"/>
      <c r="H2458" s="14"/>
      <c r="I2458" s="15"/>
      <c r="J2458" s="77"/>
      <c r="K2458" s="326"/>
    </row>
    <row r="2459" spans="1:11" ht="12.5" x14ac:dyDescent="0.25">
      <c r="A2459" s="14"/>
      <c r="B2459" s="305"/>
      <c r="C2459" s="305"/>
      <c r="D2459" s="16"/>
      <c r="E2459" s="16"/>
      <c r="F2459" s="14"/>
      <c r="G2459" s="14"/>
      <c r="H2459" s="14"/>
      <c r="I2459" s="15"/>
      <c r="J2459" s="77"/>
      <c r="K2459" s="326"/>
    </row>
    <row r="2460" spans="1:11" ht="12.5" x14ac:dyDescent="0.25">
      <c r="A2460" s="14"/>
      <c r="B2460" s="305"/>
      <c r="C2460" s="305"/>
      <c r="D2460" s="16"/>
      <c r="E2460" s="16"/>
      <c r="F2460" s="14"/>
      <c r="G2460" s="14"/>
      <c r="H2460" s="14"/>
      <c r="I2460" s="15"/>
      <c r="J2460" s="77"/>
      <c r="K2460" s="326"/>
    </row>
    <row r="2461" spans="1:11" ht="12.5" x14ac:dyDescent="0.25">
      <c r="A2461" s="14"/>
      <c r="B2461" s="305"/>
      <c r="C2461" s="305"/>
      <c r="D2461" s="16"/>
      <c r="E2461" s="16"/>
      <c r="F2461" s="14"/>
      <c r="G2461" s="14"/>
      <c r="H2461" s="14"/>
      <c r="I2461" s="15"/>
      <c r="J2461" s="77"/>
      <c r="K2461" s="326"/>
    </row>
    <row r="2462" spans="1:11" ht="12.5" x14ac:dyDescent="0.25">
      <c r="A2462" s="14"/>
      <c r="B2462" s="305"/>
      <c r="C2462" s="305"/>
      <c r="D2462" s="16"/>
      <c r="E2462" s="16"/>
      <c r="F2462" s="14"/>
      <c r="G2462" s="14"/>
      <c r="H2462" s="14"/>
      <c r="I2462" s="15"/>
      <c r="J2462" s="77"/>
      <c r="K2462" s="326"/>
    </row>
    <row r="2463" spans="1:11" ht="12.5" x14ac:dyDescent="0.25">
      <c r="A2463" s="14"/>
      <c r="B2463" s="305"/>
      <c r="C2463" s="305"/>
      <c r="D2463" s="16"/>
      <c r="E2463" s="16"/>
      <c r="F2463" s="14"/>
      <c r="G2463" s="14"/>
      <c r="H2463" s="14"/>
      <c r="I2463" s="15"/>
      <c r="J2463" s="77"/>
      <c r="K2463" s="326"/>
    </row>
    <row r="2464" spans="1:11" ht="12.5" x14ac:dyDescent="0.25">
      <c r="A2464" s="14"/>
      <c r="B2464" s="305"/>
      <c r="C2464" s="305"/>
      <c r="D2464" s="16"/>
      <c r="E2464" s="16"/>
      <c r="F2464" s="14"/>
      <c r="G2464" s="14"/>
      <c r="H2464" s="14"/>
      <c r="I2464" s="15"/>
      <c r="J2464" s="77"/>
      <c r="K2464" s="326"/>
    </row>
    <row r="2465" spans="1:11" ht="12.5" x14ac:dyDescent="0.25">
      <c r="A2465" s="14"/>
      <c r="B2465" s="305"/>
      <c r="C2465" s="305"/>
      <c r="D2465" s="16"/>
      <c r="E2465" s="16"/>
      <c r="F2465" s="14"/>
      <c r="G2465" s="14"/>
      <c r="H2465" s="14"/>
      <c r="I2465" s="15"/>
      <c r="J2465" s="77"/>
      <c r="K2465" s="326"/>
    </row>
    <row r="2466" spans="1:11" ht="12.5" x14ac:dyDescent="0.25">
      <c r="A2466" s="14"/>
      <c r="B2466" s="305"/>
      <c r="C2466" s="305"/>
      <c r="D2466" s="16"/>
      <c r="E2466" s="16"/>
      <c r="F2466" s="14"/>
      <c r="G2466" s="14"/>
      <c r="H2466" s="14"/>
      <c r="I2466" s="15"/>
      <c r="J2466" s="77"/>
      <c r="K2466" s="326"/>
    </row>
    <row r="2467" spans="1:11" ht="12.5" x14ac:dyDescent="0.25">
      <c r="A2467" s="14"/>
      <c r="B2467" s="305"/>
      <c r="C2467" s="305"/>
      <c r="D2467" s="16"/>
      <c r="E2467" s="16"/>
      <c r="F2467" s="14"/>
      <c r="G2467" s="14"/>
      <c r="H2467" s="14"/>
      <c r="I2467" s="15"/>
      <c r="J2467" s="77"/>
      <c r="K2467" s="326"/>
    </row>
    <row r="2468" spans="1:11" ht="12.5" x14ac:dyDescent="0.25">
      <c r="A2468" s="14"/>
      <c r="B2468" s="305"/>
      <c r="C2468" s="305"/>
      <c r="D2468" s="16"/>
      <c r="E2468" s="16"/>
      <c r="F2468" s="14"/>
      <c r="G2468" s="14"/>
      <c r="H2468" s="14"/>
      <c r="I2468" s="15"/>
      <c r="J2468" s="77"/>
      <c r="K2468" s="326"/>
    </row>
    <row r="2469" spans="1:11" ht="12.5" x14ac:dyDescent="0.25">
      <c r="A2469" s="14"/>
      <c r="B2469" s="305"/>
      <c r="C2469" s="305"/>
      <c r="D2469" s="16"/>
      <c r="E2469" s="16"/>
      <c r="F2469" s="14"/>
      <c r="G2469" s="14"/>
      <c r="H2469" s="14"/>
      <c r="I2469" s="15"/>
      <c r="J2469" s="77"/>
      <c r="K2469" s="326"/>
    </row>
    <row r="2470" spans="1:11" ht="12.5" x14ac:dyDescent="0.25">
      <c r="A2470" s="14"/>
      <c r="B2470" s="305"/>
      <c r="C2470" s="305"/>
      <c r="D2470" s="16"/>
      <c r="E2470" s="16"/>
      <c r="F2470" s="14"/>
      <c r="G2470" s="14"/>
      <c r="H2470" s="14"/>
      <c r="I2470" s="15"/>
      <c r="J2470" s="77"/>
      <c r="K2470" s="326"/>
    </row>
    <row r="2471" spans="1:11" ht="12.5" x14ac:dyDescent="0.25">
      <c r="A2471" s="14"/>
      <c r="B2471" s="305"/>
      <c r="C2471" s="305"/>
      <c r="D2471" s="16"/>
      <c r="E2471" s="16"/>
      <c r="F2471" s="14"/>
      <c r="G2471" s="14"/>
      <c r="H2471" s="14"/>
      <c r="I2471" s="15"/>
      <c r="J2471" s="77"/>
      <c r="K2471" s="326"/>
    </row>
    <row r="2472" spans="1:11" ht="12.5" x14ac:dyDescent="0.25">
      <c r="A2472" s="14"/>
      <c r="B2472" s="305"/>
      <c r="C2472" s="305"/>
      <c r="D2472" s="16"/>
      <c r="E2472" s="16"/>
      <c r="F2472" s="14"/>
      <c r="G2472" s="14"/>
      <c r="H2472" s="14"/>
      <c r="I2472" s="15"/>
      <c r="J2472" s="77"/>
      <c r="K2472" s="326"/>
    </row>
    <row r="2473" spans="1:11" ht="12.5" x14ac:dyDescent="0.25">
      <c r="A2473" s="14"/>
      <c r="B2473" s="305"/>
      <c r="C2473" s="305"/>
      <c r="D2473" s="16"/>
      <c r="E2473" s="16"/>
      <c r="F2473" s="14"/>
      <c r="G2473" s="14"/>
      <c r="H2473" s="14"/>
      <c r="I2473" s="15"/>
      <c r="J2473" s="77"/>
      <c r="K2473" s="326"/>
    </row>
    <row r="2474" spans="1:11" ht="12.5" x14ac:dyDescent="0.25">
      <c r="A2474" s="14"/>
      <c r="B2474" s="305"/>
      <c r="C2474" s="305"/>
      <c r="D2474" s="16"/>
      <c r="E2474" s="16"/>
      <c r="F2474" s="14"/>
      <c r="G2474" s="14"/>
      <c r="H2474" s="14"/>
      <c r="I2474" s="15"/>
      <c r="J2474" s="77"/>
      <c r="K2474" s="326"/>
    </row>
    <row r="2475" spans="1:11" ht="12.5" x14ac:dyDescent="0.25">
      <c r="A2475" s="14"/>
      <c r="B2475" s="305"/>
      <c r="C2475" s="305"/>
      <c r="D2475" s="16"/>
      <c r="E2475" s="16"/>
      <c r="F2475" s="14"/>
      <c r="G2475" s="14"/>
      <c r="H2475" s="14"/>
      <c r="I2475" s="15"/>
      <c r="J2475" s="77"/>
      <c r="K2475" s="326"/>
    </row>
    <row r="2476" spans="1:11" ht="12.5" x14ac:dyDescent="0.25">
      <c r="A2476" s="14"/>
      <c r="B2476" s="305"/>
      <c r="C2476" s="305"/>
      <c r="D2476" s="16"/>
      <c r="E2476" s="16"/>
      <c r="F2476" s="14"/>
      <c r="G2476" s="14"/>
      <c r="H2476" s="14"/>
      <c r="I2476" s="15"/>
      <c r="J2476" s="77"/>
      <c r="K2476" s="326"/>
    </row>
    <row r="2477" spans="1:11" ht="12.5" x14ac:dyDescent="0.25">
      <c r="A2477" s="14"/>
      <c r="B2477" s="305"/>
      <c r="C2477" s="305"/>
      <c r="D2477" s="16"/>
      <c r="E2477" s="16"/>
      <c r="F2477" s="14"/>
      <c r="G2477" s="14"/>
      <c r="H2477" s="14"/>
      <c r="I2477" s="15"/>
      <c r="J2477" s="77"/>
      <c r="K2477" s="326"/>
    </row>
    <row r="2478" spans="1:11" ht="12.5" x14ac:dyDescent="0.25">
      <c r="A2478" s="14"/>
      <c r="B2478" s="305"/>
      <c r="C2478" s="305"/>
      <c r="D2478" s="16"/>
      <c r="E2478" s="16"/>
      <c r="F2478" s="14"/>
      <c r="G2478" s="14"/>
      <c r="H2478" s="14"/>
      <c r="I2478" s="15"/>
      <c r="J2478" s="77"/>
      <c r="K2478" s="326"/>
    </row>
    <row r="2479" spans="1:11" ht="12.5" x14ac:dyDescent="0.25">
      <c r="A2479" s="14"/>
      <c r="B2479" s="305"/>
      <c r="C2479" s="305"/>
      <c r="D2479" s="16"/>
      <c r="E2479" s="16"/>
      <c r="F2479" s="14"/>
      <c r="G2479" s="14"/>
      <c r="H2479" s="14"/>
      <c r="I2479" s="15"/>
      <c r="J2479" s="77"/>
      <c r="K2479" s="326"/>
    </row>
    <row r="2480" spans="1:11" ht="12.5" x14ac:dyDescent="0.25">
      <c r="A2480" s="14"/>
      <c r="B2480" s="305"/>
      <c r="C2480" s="305"/>
      <c r="D2480" s="16"/>
      <c r="E2480" s="16"/>
      <c r="F2480" s="14"/>
      <c r="G2480" s="14"/>
      <c r="H2480" s="14"/>
      <c r="I2480" s="15"/>
      <c r="J2480" s="77"/>
      <c r="K2480" s="326"/>
    </row>
    <row r="2481" spans="1:11" ht="12.5" x14ac:dyDescent="0.25">
      <c r="A2481" s="14"/>
      <c r="B2481" s="305"/>
      <c r="C2481" s="305"/>
      <c r="D2481" s="16"/>
      <c r="E2481" s="16"/>
      <c r="F2481" s="14"/>
      <c r="G2481" s="14"/>
      <c r="H2481" s="14"/>
      <c r="I2481" s="15"/>
      <c r="J2481" s="77"/>
      <c r="K2481" s="326"/>
    </row>
    <row r="2482" spans="1:11" ht="12.5" x14ac:dyDescent="0.25">
      <c r="A2482" s="14"/>
      <c r="B2482" s="305"/>
      <c r="C2482" s="305"/>
      <c r="D2482" s="16"/>
      <c r="E2482" s="16"/>
      <c r="F2482" s="14"/>
      <c r="G2482" s="14"/>
      <c r="H2482" s="14"/>
      <c r="I2482" s="15"/>
      <c r="J2482" s="77"/>
      <c r="K2482" s="326"/>
    </row>
    <row r="2483" spans="1:11" ht="12.5" x14ac:dyDescent="0.25">
      <c r="A2483" s="14"/>
      <c r="B2483" s="305"/>
      <c r="C2483" s="305"/>
      <c r="D2483" s="16"/>
      <c r="E2483" s="16"/>
      <c r="F2483" s="14"/>
      <c r="G2483" s="14"/>
      <c r="H2483" s="14"/>
      <c r="I2483" s="15"/>
      <c r="J2483" s="77"/>
      <c r="K2483" s="326"/>
    </row>
    <row r="2484" spans="1:11" ht="12.5" x14ac:dyDescent="0.25">
      <c r="A2484" s="14"/>
      <c r="B2484" s="305"/>
      <c r="C2484" s="305"/>
      <c r="D2484" s="16"/>
      <c r="E2484" s="16"/>
      <c r="F2484" s="14"/>
      <c r="G2484" s="14"/>
      <c r="H2484" s="14"/>
      <c r="I2484" s="15"/>
      <c r="J2484" s="77"/>
      <c r="K2484" s="326"/>
    </row>
    <row r="2485" spans="1:11" ht="12.5" x14ac:dyDescent="0.25">
      <c r="A2485" s="14"/>
      <c r="B2485" s="305"/>
      <c r="C2485" s="305"/>
      <c r="D2485" s="16"/>
      <c r="E2485" s="16"/>
      <c r="F2485" s="14"/>
      <c r="G2485" s="14"/>
      <c r="H2485" s="14"/>
      <c r="I2485" s="15"/>
      <c r="J2485" s="77"/>
      <c r="K2485" s="326"/>
    </row>
    <row r="2486" spans="1:11" ht="12.5" x14ac:dyDescent="0.25">
      <c r="A2486" s="14"/>
      <c r="B2486" s="305"/>
      <c r="C2486" s="305"/>
      <c r="D2486" s="16"/>
      <c r="E2486" s="16"/>
      <c r="F2486" s="14"/>
      <c r="G2486" s="14"/>
      <c r="H2486" s="14"/>
      <c r="I2486" s="15"/>
      <c r="J2486" s="77"/>
      <c r="K2486" s="326"/>
    </row>
    <row r="2487" spans="1:11" ht="12.5" x14ac:dyDescent="0.25">
      <c r="A2487" s="14"/>
      <c r="B2487" s="305"/>
      <c r="C2487" s="305"/>
      <c r="D2487" s="16"/>
      <c r="E2487" s="16"/>
      <c r="F2487" s="14"/>
      <c r="G2487" s="14"/>
      <c r="H2487" s="14"/>
      <c r="I2487" s="15"/>
      <c r="J2487" s="77"/>
      <c r="K2487" s="326"/>
    </row>
    <row r="2488" spans="1:11" ht="12.5" x14ac:dyDescent="0.25">
      <c r="A2488" s="14"/>
      <c r="B2488" s="305"/>
      <c r="C2488" s="305"/>
      <c r="D2488" s="16"/>
      <c r="E2488" s="16"/>
      <c r="F2488" s="14"/>
      <c r="G2488" s="14"/>
      <c r="H2488" s="14"/>
      <c r="I2488" s="15"/>
      <c r="J2488" s="77"/>
      <c r="K2488" s="326"/>
    </row>
    <row r="2489" spans="1:11" ht="12.5" x14ac:dyDescent="0.25">
      <c r="A2489" s="14"/>
      <c r="B2489" s="305"/>
      <c r="C2489" s="305"/>
      <c r="D2489" s="16"/>
      <c r="E2489" s="16"/>
      <c r="F2489" s="14"/>
      <c r="G2489" s="14"/>
      <c r="H2489" s="14"/>
      <c r="I2489" s="15"/>
      <c r="J2489" s="77"/>
      <c r="K2489" s="326"/>
    </row>
    <row r="2490" spans="1:11" ht="12.5" x14ac:dyDescent="0.25">
      <c r="A2490" s="14"/>
      <c r="B2490" s="305"/>
      <c r="C2490" s="305"/>
      <c r="D2490" s="16"/>
      <c r="E2490" s="16"/>
      <c r="F2490" s="14"/>
      <c r="G2490" s="14"/>
      <c r="H2490" s="14"/>
      <c r="I2490" s="15"/>
      <c r="J2490" s="77"/>
      <c r="K2490" s="326"/>
    </row>
    <row r="2491" spans="1:11" ht="12.5" x14ac:dyDescent="0.25">
      <c r="A2491" s="14"/>
      <c r="B2491" s="305"/>
      <c r="C2491" s="305"/>
      <c r="D2491" s="16"/>
      <c r="E2491" s="16"/>
      <c r="F2491" s="14"/>
      <c r="G2491" s="14"/>
      <c r="H2491" s="14"/>
      <c r="I2491" s="15"/>
      <c r="J2491" s="77"/>
      <c r="K2491" s="326"/>
    </row>
    <row r="2492" spans="1:11" ht="12.5" x14ac:dyDescent="0.25">
      <c r="A2492" s="14"/>
      <c r="B2492" s="305"/>
      <c r="C2492" s="305"/>
      <c r="D2492" s="16"/>
      <c r="E2492" s="16"/>
      <c r="F2492" s="14"/>
      <c r="G2492" s="14"/>
      <c r="H2492" s="14"/>
      <c r="I2492" s="15"/>
      <c r="J2492" s="77"/>
      <c r="K2492" s="326"/>
    </row>
    <row r="2493" spans="1:11" ht="12.5" x14ac:dyDescent="0.25">
      <c r="A2493" s="14"/>
      <c r="B2493" s="305"/>
      <c r="C2493" s="305"/>
      <c r="D2493" s="16"/>
      <c r="E2493" s="16"/>
      <c r="F2493" s="14"/>
      <c r="G2493" s="14"/>
      <c r="H2493" s="14"/>
      <c r="I2493" s="15"/>
      <c r="J2493" s="77"/>
      <c r="K2493" s="326"/>
    </row>
    <row r="2494" spans="1:11" ht="12.5" x14ac:dyDescent="0.25">
      <c r="A2494" s="14"/>
      <c r="B2494" s="305"/>
      <c r="C2494" s="305"/>
      <c r="D2494" s="16"/>
      <c r="E2494" s="16"/>
      <c r="F2494" s="14"/>
      <c r="G2494" s="14"/>
      <c r="H2494" s="14"/>
      <c r="I2494" s="15"/>
      <c r="J2494" s="77"/>
      <c r="K2494" s="326"/>
    </row>
    <row r="2495" spans="1:11" ht="12.5" x14ac:dyDescent="0.25">
      <c r="A2495" s="14"/>
      <c r="B2495" s="305"/>
      <c r="C2495" s="305"/>
      <c r="D2495" s="16"/>
      <c r="E2495" s="16"/>
      <c r="F2495" s="14"/>
      <c r="G2495" s="14"/>
      <c r="H2495" s="14"/>
      <c r="I2495" s="15"/>
      <c r="J2495" s="77"/>
      <c r="K2495" s="326"/>
    </row>
    <row r="2496" spans="1:11" ht="12.5" x14ac:dyDescent="0.25">
      <c r="A2496" s="14"/>
      <c r="B2496" s="305"/>
      <c r="C2496" s="305"/>
      <c r="D2496" s="16"/>
      <c r="E2496" s="16"/>
      <c r="F2496" s="14"/>
      <c r="G2496" s="14"/>
      <c r="H2496" s="14"/>
      <c r="I2496" s="15"/>
      <c r="J2496" s="77"/>
      <c r="K2496" s="326"/>
    </row>
    <row r="2497" spans="1:11" ht="12.5" x14ac:dyDescent="0.25">
      <c r="A2497" s="14"/>
      <c r="B2497" s="305"/>
      <c r="C2497" s="305"/>
      <c r="D2497" s="16"/>
      <c r="E2497" s="16"/>
      <c r="F2497" s="14"/>
      <c r="G2497" s="14"/>
      <c r="H2497" s="14"/>
      <c r="I2497" s="15"/>
      <c r="J2497" s="77"/>
      <c r="K2497" s="326"/>
    </row>
    <row r="2498" spans="1:11" ht="12.5" x14ac:dyDescent="0.25">
      <c r="A2498" s="14"/>
      <c r="B2498" s="305"/>
      <c r="C2498" s="305"/>
      <c r="D2498" s="16"/>
      <c r="E2498" s="16"/>
      <c r="F2498" s="14"/>
      <c r="G2498" s="14"/>
      <c r="H2498" s="14"/>
      <c r="I2498" s="15"/>
      <c r="J2498" s="77"/>
      <c r="K2498" s="326"/>
    </row>
    <row r="2499" spans="1:11" ht="12.5" x14ac:dyDescent="0.25">
      <c r="A2499" s="14"/>
      <c r="B2499" s="305"/>
      <c r="C2499" s="305"/>
      <c r="D2499" s="16"/>
      <c r="E2499" s="16"/>
      <c r="F2499" s="14"/>
      <c r="G2499" s="14"/>
      <c r="H2499" s="14"/>
      <c r="I2499" s="15"/>
      <c r="J2499" s="77"/>
      <c r="K2499" s="326"/>
    </row>
    <row r="2500" spans="1:11" ht="12.5" x14ac:dyDescent="0.25">
      <c r="A2500" s="14"/>
      <c r="B2500" s="305"/>
      <c r="C2500" s="305"/>
      <c r="D2500" s="16"/>
      <c r="E2500" s="16"/>
      <c r="F2500" s="14"/>
      <c r="G2500" s="14"/>
      <c r="H2500" s="14"/>
      <c r="I2500" s="15"/>
      <c r="J2500" s="77"/>
      <c r="K2500" s="326"/>
    </row>
    <row r="2501" spans="1:11" ht="12.5" x14ac:dyDescent="0.25">
      <c r="A2501" s="14"/>
      <c r="B2501" s="305"/>
      <c r="C2501" s="305"/>
      <c r="D2501" s="16"/>
      <c r="E2501" s="16"/>
      <c r="F2501" s="14"/>
      <c r="G2501" s="14"/>
      <c r="H2501" s="14"/>
      <c r="I2501" s="15"/>
      <c r="J2501" s="77"/>
      <c r="K2501" s="326"/>
    </row>
    <row r="2502" spans="1:11" ht="12.5" x14ac:dyDescent="0.25">
      <c r="A2502" s="14"/>
      <c r="B2502" s="305"/>
      <c r="C2502" s="305"/>
      <c r="D2502" s="16"/>
      <c r="E2502" s="16"/>
      <c r="F2502" s="14"/>
      <c r="G2502" s="14"/>
      <c r="H2502" s="14"/>
      <c r="I2502" s="15"/>
      <c r="J2502" s="77"/>
      <c r="K2502" s="326"/>
    </row>
    <row r="2503" spans="1:11" ht="12.5" x14ac:dyDescent="0.25">
      <c r="A2503" s="14"/>
      <c r="B2503" s="305"/>
      <c r="C2503" s="305"/>
      <c r="D2503" s="16"/>
      <c r="E2503" s="16"/>
      <c r="F2503" s="14"/>
      <c r="G2503" s="14"/>
      <c r="H2503" s="14"/>
      <c r="I2503" s="15"/>
      <c r="J2503" s="77"/>
      <c r="K2503" s="326"/>
    </row>
    <row r="2504" spans="1:11" ht="12.5" x14ac:dyDescent="0.25">
      <c r="A2504" s="14"/>
      <c r="B2504" s="305"/>
      <c r="C2504" s="305"/>
      <c r="D2504" s="16"/>
      <c r="E2504" s="16"/>
      <c r="F2504" s="14"/>
      <c r="G2504" s="14"/>
      <c r="H2504" s="14"/>
      <c r="I2504" s="15"/>
      <c r="J2504" s="77"/>
      <c r="K2504" s="326"/>
    </row>
    <row r="2505" spans="1:11" ht="12.5" x14ac:dyDescent="0.25">
      <c r="A2505" s="14"/>
      <c r="B2505" s="305"/>
      <c r="C2505" s="305"/>
      <c r="D2505" s="16"/>
      <c r="E2505" s="16"/>
      <c r="F2505" s="14"/>
      <c r="G2505" s="14"/>
      <c r="H2505" s="14"/>
      <c r="I2505" s="15"/>
      <c r="J2505" s="77"/>
      <c r="K2505" s="326"/>
    </row>
    <row r="2506" spans="1:11" ht="12.5" x14ac:dyDescent="0.25">
      <c r="A2506" s="14"/>
      <c r="B2506" s="305"/>
      <c r="C2506" s="305"/>
      <c r="D2506" s="16"/>
      <c r="E2506" s="16"/>
      <c r="F2506" s="14"/>
      <c r="G2506" s="14"/>
      <c r="H2506" s="14"/>
      <c r="I2506" s="15"/>
      <c r="J2506" s="77"/>
      <c r="K2506" s="326"/>
    </row>
    <row r="2507" spans="1:11" ht="12.5" x14ac:dyDescent="0.25">
      <c r="A2507" s="14"/>
      <c r="B2507" s="305"/>
      <c r="C2507" s="305"/>
      <c r="D2507" s="16"/>
      <c r="E2507" s="16"/>
      <c r="F2507" s="14"/>
      <c r="G2507" s="14"/>
      <c r="H2507" s="14"/>
      <c r="I2507" s="15"/>
      <c r="J2507" s="77"/>
      <c r="K2507" s="326"/>
    </row>
    <row r="2508" spans="1:11" ht="12.5" x14ac:dyDescent="0.25">
      <c r="A2508" s="14"/>
      <c r="B2508" s="305"/>
      <c r="C2508" s="305"/>
      <c r="D2508" s="16"/>
      <c r="E2508" s="16"/>
      <c r="F2508" s="14"/>
      <c r="G2508" s="14"/>
      <c r="H2508" s="14"/>
      <c r="I2508" s="15"/>
      <c r="J2508" s="77"/>
      <c r="K2508" s="326"/>
    </row>
    <row r="2509" spans="1:11" ht="12.5" x14ac:dyDescent="0.25">
      <c r="A2509" s="14"/>
      <c r="B2509" s="305"/>
      <c r="C2509" s="305"/>
      <c r="D2509" s="16"/>
      <c r="E2509" s="16"/>
      <c r="F2509" s="14"/>
      <c r="G2509" s="14"/>
      <c r="H2509" s="14"/>
      <c r="I2509" s="15"/>
      <c r="J2509" s="77"/>
      <c r="K2509" s="326"/>
    </row>
    <row r="2510" spans="1:11" ht="12.5" x14ac:dyDescent="0.25">
      <c r="A2510" s="14"/>
      <c r="B2510" s="305"/>
      <c r="C2510" s="305"/>
      <c r="D2510" s="16"/>
      <c r="E2510" s="16"/>
      <c r="F2510" s="14"/>
      <c r="G2510" s="14"/>
      <c r="H2510" s="14"/>
      <c r="I2510" s="15"/>
      <c r="J2510" s="77"/>
      <c r="K2510" s="326"/>
    </row>
    <row r="2511" spans="1:11" ht="12.5" x14ac:dyDescent="0.25">
      <c r="A2511" s="14"/>
      <c r="B2511" s="305"/>
      <c r="C2511" s="305"/>
      <c r="D2511" s="16"/>
      <c r="E2511" s="16"/>
      <c r="F2511" s="14"/>
      <c r="G2511" s="14"/>
      <c r="H2511" s="14"/>
      <c r="I2511" s="15"/>
      <c r="J2511" s="77"/>
      <c r="K2511" s="326"/>
    </row>
    <row r="2512" spans="1:11" ht="12.5" x14ac:dyDescent="0.25">
      <c r="A2512" s="14"/>
      <c r="B2512" s="305"/>
      <c r="C2512" s="305"/>
      <c r="D2512" s="16"/>
      <c r="E2512" s="16"/>
      <c r="F2512" s="14"/>
      <c r="G2512" s="14"/>
      <c r="H2512" s="14"/>
      <c r="I2512" s="15"/>
      <c r="J2512" s="77"/>
      <c r="K2512" s="326"/>
    </row>
    <row r="2513" spans="1:11" ht="12.5" x14ac:dyDescent="0.25">
      <c r="A2513" s="14"/>
      <c r="B2513" s="305"/>
      <c r="C2513" s="305"/>
      <c r="D2513" s="16"/>
      <c r="E2513" s="16"/>
      <c r="F2513" s="14"/>
      <c r="G2513" s="14"/>
      <c r="H2513" s="14"/>
      <c r="I2513" s="15"/>
      <c r="J2513" s="77"/>
      <c r="K2513" s="326"/>
    </row>
    <row r="2514" spans="1:11" ht="12.5" x14ac:dyDescent="0.25">
      <c r="A2514" s="14"/>
      <c r="B2514" s="305"/>
      <c r="C2514" s="305"/>
      <c r="D2514" s="16"/>
      <c r="E2514" s="16"/>
      <c r="F2514" s="14"/>
      <c r="G2514" s="14"/>
      <c r="H2514" s="14"/>
      <c r="I2514" s="15"/>
      <c r="J2514" s="77"/>
      <c r="K2514" s="326"/>
    </row>
    <row r="2515" spans="1:11" ht="12.5" x14ac:dyDescent="0.25">
      <c r="A2515" s="14"/>
      <c r="B2515" s="305"/>
      <c r="C2515" s="305"/>
      <c r="D2515" s="16"/>
      <c r="E2515" s="16"/>
      <c r="F2515" s="14"/>
      <c r="G2515" s="14"/>
      <c r="H2515" s="14"/>
      <c r="I2515" s="15"/>
      <c r="J2515" s="77"/>
      <c r="K2515" s="326"/>
    </row>
    <row r="2516" spans="1:11" ht="12.5" x14ac:dyDescent="0.25">
      <c r="A2516" s="14"/>
      <c r="B2516" s="305"/>
      <c r="C2516" s="305"/>
      <c r="D2516" s="16"/>
      <c r="E2516" s="16"/>
      <c r="F2516" s="14"/>
      <c r="G2516" s="14"/>
      <c r="H2516" s="14"/>
      <c r="I2516" s="15"/>
      <c r="J2516" s="77"/>
      <c r="K2516" s="326"/>
    </row>
    <row r="2517" spans="1:11" ht="12.5" x14ac:dyDescent="0.25">
      <c r="A2517" s="14"/>
      <c r="B2517" s="305"/>
      <c r="C2517" s="305"/>
      <c r="D2517" s="16"/>
      <c r="E2517" s="16"/>
      <c r="F2517" s="14"/>
      <c r="G2517" s="14"/>
      <c r="H2517" s="14"/>
      <c r="I2517" s="15"/>
      <c r="J2517" s="77"/>
      <c r="K2517" s="326"/>
    </row>
    <row r="2518" spans="1:11" ht="12.5" x14ac:dyDescent="0.25">
      <c r="A2518" s="14"/>
      <c r="B2518" s="305"/>
      <c r="C2518" s="305"/>
      <c r="D2518" s="16"/>
      <c r="E2518" s="16"/>
      <c r="F2518" s="14"/>
      <c r="G2518" s="14"/>
      <c r="H2518" s="14"/>
      <c r="I2518" s="15"/>
      <c r="J2518" s="77"/>
      <c r="K2518" s="326"/>
    </row>
    <row r="2519" spans="1:11" ht="12.5" x14ac:dyDescent="0.25">
      <c r="A2519" s="14"/>
      <c r="B2519" s="305"/>
      <c r="C2519" s="305"/>
      <c r="D2519" s="16"/>
      <c r="E2519" s="16"/>
      <c r="F2519" s="14"/>
      <c r="G2519" s="14"/>
      <c r="H2519" s="14"/>
      <c r="I2519" s="15"/>
      <c r="J2519" s="77"/>
      <c r="K2519" s="326"/>
    </row>
    <row r="2520" spans="1:11" ht="12.5" x14ac:dyDescent="0.25">
      <c r="A2520" s="14"/>
      <c r="B2520" s="305"/>
      <c r="C2520" s="305"/>
      <c r="D2520" s="16"/>
      <c r="E2520" s="16"/>
      <c r="F2520" s="14"/>
      <c r="G2520" s="14"/>
      <c r="H2520" s="14"/>
      <c r="I2520" s="15"/>
      <c r="J2520" s="77"/>
      <c r="K2520" s="326"/>
    </row>
    <row r="2521" spans="1:11" ht="12.5" x14ac:dyDescent="0.25">
      <c r="A2521" s="14"/>
      <c r="B2521" s="305"/>
      <c r="C2521" s="305"/>
      <c r="D2521" s="16"/>
      <c r="E2521" s="16"/>
      <c r="F2521" s="14"/>
      <c r="G2521" s="14"/>
      <c r="H2521" s="14"/>
      <c r="I2521" s="15"/>
      <c r="J2521" s="77"/>
      <c r="K2521" s="326"/>
    </row>
    <row r="2522" spans="1:11" ht="12.5" x14ac:dyDescent="0.25">
      <c r="A2522" s="14"/>
      <c r="B2522" s="305"/>
      <c r="C2522" s="305"/>
      <c r="D2522" s="16"/>
      <c r="E2522" s="16"/>
      <c r="F2522" s="14"/>
      <c r="G2522" s="14"/>
      <c r="H2522" s="14"/>
      <c r="I2522" s="15"/>
      <c r="J2522" s="77"/>
      <c r="K2522" s="326"/>
    </row>
    <row r="2523" spans="1:11" ht="12.5" x14ac:dyDescent="0.25">
      <c r="A2523" s="14"/>
      <c r="B2523" s="305"/>
      <c r="C2523" s="305"/>
      <c r="D2523" s="16"/>
      <c r="E2523" s="16"/>
      <c r="F2523" s="14"/>
      <c r="G2523" s="14"/>
      <c r="H2523" s="14"/>
      <c r="I2523" s="15"/>
      <c r="J2523" s="77"/>
      <c r="K2523" s="326"/>
    </row>
    <row r="2524" spans="1:11" ht="12.5" x14ac:dyDescent="0.25">
      <c r="A2524" s="14"/>
      <c r="B2524" s="305"/>
      <c r="C2524" s="305"/>
      <c r="D2524" s="16"/>
      <c r="E2524" s="16"/>
      <c r="F2524" s="14"/>
      <c r="G2524" s="14"/>
      <c r="H2524" s="14"/>
      <c r="I2524" s="15"/>
      <c r="J2524" s="77"/>
      <c r="K2524" s="326"/>
    </row>
    <row r="2525" spans="1:11" ht="12.5" x14ac:dyDescent="0.25">
      <c r="A2525" s="14"/>
      <c r="B2525" s="305"/>
      <c r="C2525" s="305"/>
      <c r="D2525" s="16"/>
      <c r="E2525" s="16"/>
      <c r="F2525" s="14"/>
      <c r="G2525" s="14"/>
      <c r="H2525" s="14"/>
      <c r="I2525" s="15"/>
      <c r="J2525" s="77"/>
      <c r="K2525" s="326"/>
    </row>
    <row r="2526" spans="1:11" ht="12.5" x14ac:dyDescent="0.25">
      <c r="A2526" s="14"/>
      <c r="B2526" s="305"/>
      <c r="C2526" s="305"/>
      <c r="D2526" s="16"/>
      <c r="E2526" s="16"/>
      <c r="F2526" s="14"/>
      <c r="G2526" s="14"/>
      <c r="H2526" s="14"/>
      <c r="I2526" s="15"/>
      <c r="J2526" s="77"/>
      <c r="K2526" s="326"/>
    </row>
    <row r="2527" spans="1:11" ht="12.5" x14ac:dyDescent="0.25">
      <c r="A2527" s="14"/>
      <c r="B2527" s="305"/>
      <c r="C2527" s="305"/>
      <c r="D2527" s="16"/>
      <c r="E2527" s="16"/>
      <c r="F2527" s="14"/>
      <c r="G2527" s="14"/>
      <c r="H2527" s="14"/>
      <c r="I2527" s="15"/>
      <c r="J2527" s="77"/>
      <c r="K2527" s="326"/>
    </row>
    <row r="2528" spans="1:11" ht="12.5" x14ac:dyDescent="0.25">
      <c r="A2528" s="14"/>
      <c r="B2528" s="305"/>
      <c r="C2528" s="305"/>
      <c r="D2528" s="16"/>
      <c r="E2528" s="16"/>
      <c r="F2528" s="14"/>
      <c r="G2528" s="14"/>
      <c r="H2528" s="14"/>
      <c r="I2528" s="15"/>
      <c r="J2528" s="77"/>
      <c r="K2528" s="326"/>
    </row>
    <row r="2529" spans="1:11" ht="12.5" x14ac:dyDescent="0.25">
      <c r="A2529" s="14"/>
      <c r="B2529" s="305"/>
      <c r="C2529" s="305"/>
      <c r="D2529" s="16"/>
      <c r="E2529" s="16"/>
      <c r="F2529" s="14"/>
      <c r="G2529" s="14"/>
      <c r="H2529" s="14"/>
      <c r="I2529" s="15"/>
      <c r="J2529" s="77"/>
      <c r="K2529" s="326"/>
    </row>
    <row r="2530" spans="1:11" ht="12.5" x14ac:dyDescent="0.25">
      <c r="A2530" s="14"/>
      <c r="B2530" s="305"/>
      <c r="C2530" s="305"/>
      <c r="D2530" s="16"/>
      <c r="E2530" s="16"/>
      <c r="F2530" s="14"/>
      <c r="G2530" s="14"/>
      <c r="H2530" s="14"/>
      <c r="I2530" s="15"/>
      <c r="J2530" s="77"/>
      <c r="K2530" s="326"/>
    </row>
    <row r="2531" spans="1:11" ht="12.5" x14ac:dyDescent="0.25">
      <c r="A2531" s="14"/>
      <c r="B2531" s="305"/>
      <c r="C2531" s="305"/>
      <c r="D2531" s="16"/>
      <c r="E2531" s="16"/>
      <c r="F2531" s="14"/>
      <c r="G2531" s="14"/>
      <c r="H2531" s="14"/>
      <c r="I2531" s="15"/>
      <c r="J2531" s="77"/>
      <c r="K2531" s="326"/>
    </row>
    <row r="2532" spans="1:11" ht="12.5" x14ac:dyDescent="0.25">
      <c r="A2532" s="14"/>
      <c r="B2532" s="305"/>
      <c r="C2532" s="305"/>
      <c r="D2532" s="16"/>
      <c r="E2532" s="16"/>
      <c r="F2532" s="14"/>
      <c r="G2532" s="14"/>
      <c r="H2532" s="14"/>
      <c r="I2532" s="15"/>
      <c r="J2532" s="77"/>
      <c r="K2532" s="326"/>
    </row>
    <row r="2533" spans="1:11" ht="12.5" x14ac:dyDescent="0.25">
      <c r="A2533" s="14"/>
      <c r="B2533" s="305"/>
      <c r="C2533" s="305"/>
      <c r="D2533" s="16"/>
      <c r="E2533" s="16"/>
      <c r="F2533" s="14"/>
      <c r="G2533" s="14"/>
      <c r="H2533" s="14"/>
      <c r="I2533" s="15"/>
      <c r="J2533" s="77"/>
      <c r="K2533" s="326"/>
    </row>
    <row r="2534" spans="1:11" ht="12.5" x14ac:dyDescent="0.25">
      <c r="A2534" s="14"/>
      <c r="B2534" s="305"/>
      <c r="C2534" s="305"/>
      <c r="D2534" s="16"/>
      <c r="E2534" s="16"/>
      <c r="F2534" s="14"/>
      <c r="G2534" s="14"/>
      <c r="H2534" s="14"/>
      <c r="I2534" s="15"/>
      <c r="J2534" s="77"/>
      <c r="K2534" s="326"/>
    </row>
    <row r="2535" spans="1:11" ht="12.5" x14ac:dyDescent="0.25">
      <c r="A2535" s="14"/>
      <c r="B2535" s="305"/>
      <c r="C2535" s="305"/>
      <c r="D2535" s="16"/>
      <c r="E2535" s="16"/>
      <c r="F2535" s="14"/>
      <c r="G2535" s="14"/>
      <c r="H2535" s="14"/>
      <c r="I2535" s="15"/>
      <c r="J2535" s="77"/>
      <c r="K2535" s="326"/>
    </row>
    <row r="2536" spans="1:11" ht="12.5" x14ac:dyDescent="0.25">
      <c r="A2536" s="14"/>
      <c r="B2536" s="305"/>
      <c r="C2536" s="305"/>
      <c r="D2536" s="16"/>
      <c r="E2536" s="16"/>
      <c r="F2536" s="14"/>
      <c r="G2536" s="14"/>
      <c r="H2536" s="14"/>
      <c r="I2536" s="15"/>
      <c r="J2536" s="77"/>
      <c r="K2536" s="326"/>
    </row>
    <row r="2537" spans="1:11" ht="12.5" x14ac:dyDescent="0.25">
      <c r="A2537" s="14"/>
      <c r="B2537" s="305"/>
      <c r="C2537" s="305"/>
      <c r="D2537" s="16"/>
      <c r="E2537" s="16"/>
      <c r="F2537" s="14"/>
      <c r="G2537" s="14"/>
      <c r="H2537" s="14"/>
      <c r="I2537" s="15"/>
      <c r="J2537" s="77"/>
      <c r="K2537" s="326"/>
    </row>
    <row r="2538" spans="1:11" ht="12.5" x14ac:dyDescent="0.25">
      <c r="A2538" s="14"/>
      <c r="B2538" s="305"/>
      <c r="C2538" s="305"/>
      <c r="D2538" s="16"/>
      <c r="E2538" s="16"/>
      <c r="F2538" s="14"/>
      <c r="G2538" s="14"/>
      <c r="H2538" s="14"/>
      <c r="I2538" s="15"/>
      <c r="J2538" s="77"/>
      <c r="K2538" s="326"/>
    </row>
    <row r="2539" spans="1:11" ht="12.5" x14ac:dyDescent="0.25">
      <c r="A2539" s="14"/>
      <c r="B2539" s="305"/>
      <c r="C2539" s="305"/>
      <c r="D2539" s="16"/>
      <c r="E2539" s="16"/>
      <c r="F2539" s="14"/>
      <c r="G2539" s="14"/>
      <c r="H2539" s="14"/>
      <c r="I2539" s="15"/>
      <c r="J2539" s="77"/>
      <c r="K2539" s="326"/>
    </row>
    <row r="2540" spans="1:11" ht="12.5" x14ac:dyDescent="0.25">
      <c r="A2540" s="14"/>
      <c r="B2540" s="305"/>
      <c r="C2540" s="305"/>
      <c r="D2540" s="16"/>
      <c r="E2540" s="16"/>
      <c r="F2540" s="14"/>
      <c r="G2540" s="14"/>
      <c r="H2540" s="14"/>
      <c r="I2540" s="15"/>
      <c r="J2540" s="77"/>
      <c r="K2540" s="326"/>
    </row>
    <row r="2541" spans="1:11" ht="12.5" x14ac:dyDescent="0.25">
      <c r="A2541" s="14"/>
      <c r="B2541" s="305"/>
      <c r="C2541" s="305"/>
      <c r="D2541" s="16"/>
      <c r="E2541" s="16"/>
      <c r="F2541" s="14"/>
      <c r="G2541" s="14"/>
      <c r="H2541" s="14"/>
      <c r="I2541" s="15"/>
      <c r="J2541" s="77"/>
      <c r="K2541" s="326"/>
    </row>
    <row r="2542" spans="1:11" ht="12.5" x14ac:dyDescent="0.25">
      <c r="A2542" s="14"/>
      <c r="B2542" s="305"/>
      <c r="C2542" s="305"/>
      <c r="D2542" s="16"/>
      <c r="E2542" s="16"/>
      <c r="F2542" s="14"/>
      <c r="G2542" s="14"/>
      <c r="H2542" s="14"/>
      <c r="I2542" s="15"/>
      <c r="J2542" s="77"/>
      <c r="K2542" s="326"/>
    </row>
    <row r="2543" spans="1:11" ht="12.5" x14ac:dyDescent="0.25">
      <c r="A2543" s="14"/>
      <c r="B2543" s="305"/>
      <c r="C2543" s="305"/>
      <c r="D2543" s="16"/>
      <c r="E2543" s="16"/>
      <c r="F2543" s="14"/>
      <c r="G2543" s="14"/>
      <c r="H2543" s="14"/>
      <c r="I2543" s="15"/>
      <c r="J2543" s="77"/>
      <c r="K2543" s="326"/>
    </row>
    <row r="2544" spans="1:11" ht="12.5" x14ac:dyDescent="0.25">
      <c r="A2544" s="14"/>
      <c r="B2544" s="305"/>
      <c r="C2544" s="305"/>
      <c r="D2544" s="16"/>
      <c r="E2544" s="16"/>
      <c r="F2544" s="14"/>
      <c r="G2544" s="14"/>
      <c r="H2544" s="14"/>
      <c r="I2544" s="15"/>
      <c r="J2544" s="77"/>
      <c r="K2544" s="326"/>
    </row>
    <row r="2545" spans="1:11" ht="12.5" x14ac:dyDescent="0.25">
      <c r="A2545" s="14"/>
      <c r="B2545" s="305"/>
      <c r="C2545" s="305"/>
      <c r="D2545" s="16"/>
      <c r="E2545" s="16"/>
      <c r="F2545" s="14"/>
      <c r="G2545" s="14"/>
      <c r="H2545" s="14"/>
      <c r="I2545" s="15"/>
      <c r="J2545" s="77"/>
      <c r="K2545" s="326"/>
    </row>
    <row r="2546" spans="1:11" ht="12.5" x14ac:dyDescent="0.25">
      <c r="A2546" s="14"/>
      <c r="B2546" s="305"/>
      <c r="C2546" s="305"/>
      <c r="D2546" s="16"/>
      <c r="E2546" s="16"/>
      <c r="F2546" s="14"/>
      <c r="G2546" s="14"/>
      <c r="H2546" s="14"/>
      <c r="I2546" s="15"/>
      <c r="J2546" s="77"/>
      <c r="K2546" s="326"/>
    </row>
    <row r="2547" spans="1:11" ht="12.5" x14ac:dyDescent="0.25">
      <c r="A2547" s="14"/>
      <c r="B2547" s="305"/>
      <c r="C2547" s="305"/>
      <c r="D2547" s="16"/>
      <c r="E2547" s="16"/>
      <c r="F2547" s="14"/>
      <c r="G2547" s="14"/>
      <c r="H2547" s="14"/>
      <c r="I2547" s="15"/>
      <c r="J2547" s="77"/>
      <c r="K2547" s="326"/>
    </row>
    <row r="2548" spans="1:11" ht="12.5" x14ac:dyDescent="0.25">
      <c r="A2548" s="14"/>
      <c r="B2548" s="305"/>
      <c r="C2548" s="305"/>
      <c r="D2548" s="16"/>
      <c r="E2548" s="16"/>
      <c r="F2548" s="14"/>
      <c r="G2548" s="14"/>
      <c r="H2548" s="14"/>
      <c r="I2548" s="15"/>
      <c r="J2548" s="77"/>
      <c r="K2548" s="326"/>
    </row>
    <row r="2549" spans="1:11" ht="12.5" x14ac:dyDescent="0.25">
      <c r="A2549" s="14"/>
      <c r="B2549" s="305"/>
      <c r="C2549" s="305"/>
      <c r="D2549" s="16"/>
      <c r="E2549" s="16"/>
      <c r="F2549" s="14"/>
      <c r="G2549" s="14"/>
      <c r="H2549" s="14"/>
      <c r="I2549" s="15"/>
      <c r="J2549" s="77"/>
      <c r="K2549" s="326"/>
    </row>
    <row r="2550" spans="1:11" ht="12.5" x14ac:dyDescent="0.25">
      <c r="A2550" s="14"/>
      <c r="B2550" s="305"/>
      <c r="C2550" s="305"/>
      <c r="D2550" s="16"/>
      <c r="E2550" s="16"/>
      <c r="F2550" s="14"/>
      <c r="G2550" s="14"/>
      <c r="H2550" s="14"/>
      <c r="I2550" s="15"/>
      <c r="J2550" s="77"/>
      <c r="K2550" s="326"/>
    </row>
    <row r="2551" spans="1:11" ht="12.5" x14ac:dyDescent="0.25">
      <c r="A2551" s="14"/>
      <c r="B2551" s="305"/>
      <c r="C2551" s="305"/>
      <c r="D2551" s="16"/>
      <c r="E2551" s="16"/>
      <c r="F2551" s="14"/>
      <c r="G2551" s="14"/>
      <c r="H2551" s="14"/>
      <c r="I2551" s="15"/>
      <c r="J2551" s="77"/>
      <c r="K2551" s="326"/>
    </row>
    <row r="2552" spans="1:11" ht="12.5" x14ac:dyDescent="0.25">
      <c r="A2552" s="14"/>
      <c r="B2552" s="305"/>
      <c r="C2552" s="305"/>
      <c r="D2552" s="16"/>
      <c r="E2552" s="16"/>
      <c r="F2552" s="14"/>
      <c r="G2552" s="14"/>
      <c r="H2552" s="14"/>
      <c r="I2552" s="15"/>
      <c r="J2552" s="77"/>
      <c r="K2552" s="326"/>
    </row>
    <row r="2553" spans="1:11" ht="12.5" x14ac:dyDescent="0.25">
      <c r="A2553" s="14"/>
      <c r="B2553" s="305"/>
      <c r="C2553" s="305"/>
      <c r="D2553" s="16"/>
      <c r="E2553" s="16"/>
      <c r="F2553" s="14"/>
      <c r="G2553" s="14"/>
      <c r="H2553" s="14"/>
      <c r="I2553" s="15"/>
      <c r="J2553" s="77"/>
      <c r="K2553" s="326"/>
    </row>
    <row r="2554" spans="1:11" ht="12.5" x14ac:dyDescent="0.25">
      <c r="A2554" s="14"/>
      <c r="B2554" s="305"/>
      <c r="C2554" s="305"/>
      <c r="D2554" s="16"/>
      <c r="E2554" s="16"/>
      <c r="F2554" s="14"/>
      <c r="G2554" s="14"/>
      <c r="H2554" s="14"/>
      <c r="I2554" s="15"/>
      <c r="J2554" s="77"/>
      <c r="K2554" s="326"/>
    </row>
    <row r="2555" spans="1:11" ht="12.5" x14ac:dyDescent="0.25">
      <c r="A2555" s="14"/>
      <c r="B2555" s="305"/>
      <c r="C2555" s="305"/>
      <c r="D2555" s="16"/>
      <c r="E2555" s="16"/>
      <c r="F2555" s="14"/>
      <c r="G2555" s="14"/>
      <c r="H2555" s="14"/>
      <c r="I2555" s="15"/>
      <c r="J2555" s="77"/>
      <c r="K2555" s="326"/>
    </row>
    <row r="2556" spans="1:11" ht="12.5" x14ac:dyDescent="0.25">
      <c r="A2556" s="14"/>
      <c r="B2556" s="305"/>
      <c r="C2556" s="305"/>
      <c r="D2556" s="16"/>
      <c r="E2556" s="16"/>
      <c r="F2556" s="14"/>
      <c r="G2556" s="14"/>
      <c r="H2556" s="14"/>
      <c r="I2556" s="15"/>
      <c r="J2556" s="77"/>
      <c r="K2556" s="326"/>
    </row>
    <row r="2557" spans="1:11" ht="12.5" x14ac:dyDescent="0.25">
      <c r="A2557" s="14"/>
      <c r="B2557" s="305"/>
      <c r="C2557" s="305"/>
      <c r="D2557" s="16"/>
      <c r="E2557" s="16"/>
      <c r="F2557" s="14"/>
      <c r="G2557" s="14"/>
      <c r="H2557" s="14"/>
      <c r="I2557" s="15"/>
      <c r="J2557" s="77"/>
      <c r="K2557" s="326"/>
    </row>
    <row r="2558" spans="1:11" ht="12.5" x14ac:dyDescent="0.25">
      <c r="A2558" s="14"/>
      <c r="B2558" s="305"/>
      <c r="C2558" s="305"/>
      <c r="D2558" s="16"/>
      <c r="E2558" s="16"/>
      <c r="F2558" s="14"/>
      <c r="G2558" s="14"/>
      <c r="H2558" s="14"/>
      <c r="I2558" s="15"/>
      <c r="J2558" s="77"/>
      <c r="K2558" s="326"/>
    </row>
    <row r="2559" spans="1:11" ht="12.5" x14ac:dyDescent="0.25">
      <c r="A2559" s="14"/>
      <c r="B2559" s="305"/>
      <c r="C2559" s="305"/>
      <c r="D2559" s="16"/>
      <c r="E2559" s="16"/>
      <c r="F2559" s="14"/>
      <c r="G2559" s="14"/>
      <c r="H2559" s="14"/>
      <c r="I2559" s="15"/>
      <c r="J2559" s="77"/>
      <c r="K2559" s="326"/>
    </row>
    <row r="2560" spans="1:11" ht="12.5" x14ac:dyDescent="0.25">
      <c r="A2560" s="14"/>
      <c r="B2560" s="305"/>
      <c r="C2560" s="305"/>
      <c r="D2560" s="16"/>
      <c r="E2560" s="16"/>
      <c r="F2560" s="14"/>
      <c r="G2560" s="14"/>
      <c r="H2560" s="14"/>
      <c r="I2560" s="15"/>
      <c r="J2560" s="77"/>
      <c r="K2560" s="326"/>
    </row>
    <row r="2561" spans="1:11" ht="12.5" x14ac:dyDescent="0.25">
      <c r="A2561" s="14"/>
      <c r="B2561" s="305"/>
      <c r="C2561" s="305"/>
      <c r="D2561" s="16"/>
      <c r="E2561" s="16"/>
      <c r="F2561" s="14"/>
      <c r="G2561" s="14"/>
      <c r="H2561" s="14"/>
      <c r="I2561" s="15"/>
      <c r="J2561" s="77"/>
      <c r="K2561" s="326"/>
    </row>
    <row r="2562" spans="1:11" ht="12.5" x14ac:dyDescent="0.25">
      <c r="A2562" s="14"/>
      <c r="B2562" s="305"/>
      <c r="C2562" s="305"/>
      <c r="D2562" s="16"/>
      <c r="E2562" s="16"/>
      <c r="F2562" s="14"/>
      <c r="G2562" s="14"/>
      <c r="H2562" s="14"/>
      <c r="I2562" s="15"/>
      <c r="J2562" s="77"/>
      <c r="K2562" s="326"/>
    </row>
    <row r="2563" spans="1:11" ht="12.5" x14ac:dyDescent="0.25">
      <c r="A2563" s="14"/>
      <c r="B2563" s="305"/>
      <c r="C2563" s="305"/>
      <c r="D2563" s="16"/>
      <c r="E2563" s="16"/>
      <c r="F2563" s="14"/>
      <c r="G2563" s="14"/>
      <c r="H2563" s="14"/>
      <c r="I2563" s="15"/>
      <c r="J2563" s="77"/>
      <c r="K2563" s="326"/>
    </row>
    <row r="2564" spans="1:11" ht="12.5" x14ac:dyDescent="0.25">
      <c r="A2564" s="14"/>
      <c r="B2564" s="305"/>
      <c r="C2564" s="305"/>
      <c r="D2564" s="16"/>
      <c r="E2564" s="16"/>
      <c r="F2564" s="14"/>
      <c r="G2564" s="14"/>
      <c r="H2564" s="14"/>
      <c r="I2564" s="15"/>
      <c r="J2564" s="77"/>
      <c r="K2564" s="326"/>
    </row>
    <row r="2565" spans="1:11" ht="12.5" x14ac:dyDescent="0.25">
      <c r="A2565" s="14"/>
      <c r="B2565" s="305"/>
      <c r="C2565" s="305"/>
      <c r="D2565" s="16"/>
      <c r="E2565" s="16"/>
      <c r="F2565" s="14"/>
      <c r="G2565" s="14"/>
      <c r="H2565" s="14"/>
      <c r="I2565" s="15"/>
      <c r="J2565" s="77"/>
      <c r="K2565" s="326"/>
    </row>
    <row r="2566" spans="1:11" ht="12.5" x14ac:dyDescent="0.25">
      <c r="A2566" s="14"/>
      <c r="B2566" s="305"/>
      <c r="C2566" s="305"/>
      <c r="D2566" s="16"/>
      <c r="E2566" s="16"/>
      <c r="F2566" s="14"/>
      <c r="G2566" s="14"/>
      <c r="H2566" s="14"/>
      <c r="I2566" s="15"/>
      <c r="J2566" s="77"/>
      <c r="K2566" s="326"/>
    </row>
    <row r="2567" spans="1:11" ht="12.5" x14ac:dyDescent="0.25">
      <c r="A2567" s="14"/>
      <c r="B2567" s="305"/>
      <c r="C2567" s="305"/>
      <c r="D2567" s="16"/>
      <c r="E2567" s="16"/>
      <c r="F2567" s="14"/>
      <c r="G2567" s="14"/>
      <c r="H2567" s="14"/>
      <c r="I2567" s="15"/>
      <c r="J2567" s="77"/>
      <c r="K2567" s="326"/>
    </row>
    <row r="2568" spans="1:11" ht="12.5" x14ac:dyDescent="0.25">
      <c r="A2568" s="14"/>
      <c r="B2568" s="305"/>
      <c r="C2568" s="305"/>
      <c r="D2568" s="16"/>
      <c r="E2568" s="16"/>
      <c r="F2568" s="14"/>
      <c r="G2568" s="14"/>
      <c r="H2568" s="14"/>
      <c r="I2568" s="15"/>
      <c r="J2568" s="77"/>
      <c r="K2568" s="326"/>
    </row>
    <row r="2569" spans="1:11" ht="12.5" x14ac:dyDescent="0.25">
      <c r="A2569" s="14"/>
      <c r="B2569" s="305"/>
      <c r="C2569" s="305"/>
      <c r="D2569" s="16"/>
      <c r="E2569" s="16"/>
      <c r="F2569" s="14"/>
      <c r="G2569" s="14"/>
      <c r="H2569" s="14"/>
      <c r="I2569" s="15"/>
      <c r="J2569" s="77"/>
      <c r="K2569" s="326"/>
    </row>
    <row r="2570" spans="1:11" ht="12.5" x14ac:dyDescent="0.25">
      <c r="A2570" s="14"/>
      <c r="B2570" s="305"/>
      <c r="C2570" s="305"/>
      <c r="D2570" s="16"/>
      <c r="E2570" s="16"/>
      <c r="F2570" s="14"/>
      <c r="G2570" s="14"/>
      <c r="H2570" s="14"/>
      <c r="I2570" s="15"/>
      <c r="J2570" s="77"/>
      <c r="K2570" s="326"/>
    </row>
    <row r="2571" spans="1:11" ht="12.5" x14ac:dyDescent="0.25">
      <c r="A2571" s="14"/>
      <c r="B2571" s="305"/>
      <c r="C2571" s="305"/>
      <c r="D2571" s="16"/>
      <c r="E2571" s="16"/>
      <c r="F2571" s="14"/>
      <c r="G2571" s="14"/>
      <c r="H2571" s="14"/>
      <c r="I2571" s="15"/>
      <c r="J2571" s="77"/>
      <c r="K2571" s="326"/>
    </row>
    <row r="2572" spans="1:11" ht="12.5" x14ac:dyDescent="0.25">
      <c r="A2572" s="14"/>
      <c r="B2572" s="305"/>
      <c r="C2572" s="305"/>
      <c r="D2572" s="16"/>
      <c r="E2572" s="16"/>
      <c r="F2572" s="14"/>
      <c r="G2572" s="14"/>
      <c r="H2572" s="14"/>
      <c r="I2572" s="15"/>
      <c r="J2572" s="77"/>
      <c r="K2572" s="326"/>
    </row>
    <row r="2573" spans="1:11" ht="12.5" x14ac:dyDescent="0.25">
      <c r="A2573" s="14"/>
      <c r="B2573" s="305"/>
      <c r="C2573" s="305"/>
      <c r="D2573" s="16"/>
      <c r="E2573" s="16"/>
      <c r="F2573" s="14"/>
      <c r="G2573" s="14"/>
      <c r="H2573" s="14"/>
      <c r="I2573" s="15"/>
      <c r="J2573" s="77"/>
      <c r="K2573" s="326"/>
    </row>
    <row r="2574" spans="1:11" ht="12.5" x14ac:dyDescent="0.25">
      <c r="A2574" s="14"/>
      <c r="B2574" s="305"/>
      <c r="C2574" s="305"/>
      <c r="D2574" s="16"/>
      <c r="E2574" s="16"/>
      <c r="F2574" s="14"/>
      <c r="G2574" s="14"/>
      <c r="H2574" s="14"/>
      <c r="I2574" s="15"/>
      <c r="J2574" s="77"/>
      <c r="K2574" s="326"/>
    </row>
    <row r="2575" spans="1:11" ht="12.5" x14ac:dyDescent="0.25">
      <c r="A2575" s="14"/>
      <c r="B2575" s="305"/>
      <c r="C2575" s="305"/>
      <c r="D2575" s="16"/>
      <c r="E2575" s="16"/>
      <c r="F2575" s="14"/>
      <c r="G2575" s="14"/>
      <c r="H2575" s="14"/>
      <c r="I2575" s="15"/>
      <c r="J2575" s="77"/>
      <c r="K2575" s="326"/>
    </row>
    <row r="2576" spans="1:11" ht="12.5" x14ac:dyDescent="0.25">
      <c r="A2576" s="14"/>
      <c r="B2576" s="305"/>
      <c r="C2576" s="305"/>
      <c r="D2576" s="16"/>
      <c r="E2576" s="16"/>
      <c r="F2576" s="14"/>
      <c r="G2576" s="14"/>
      <c r="H2576" s="14"/>
      <c r="I2576" s="15"/>
      <c r="J2576" s="77"/>
      <c r="K2576" s="326"/>
    </row>
    <row r="2577" spans="1:11" ht="12.5" x14ac:dyDescent="0.25">
      <c r="A2577" s="14"/>
      <c r="B2577" s="305"/>
      <c r="C2577" s="305"/>
      <c r="D2577" s="16"/>
      <c r="E2577" s="16"/>
      <c r="F2577" s="14"/>
      <c r="G2577" s="14"/>
      <c r="H2577" s="14"/>
      <c r="I2577" s="15"/>
      <c r="J2577" s="77"/>
      <c r="K2577" s="326"/>
    </row>
    <row r="2578" spans="1:11" ht="12.5" x14ac:dyDescent="0.25">
      <c r="A2578" s="14"/>
      <c r="B2578" s="305"/>
      <c r="C2578" s="305"/>
      <c r="D2578" s="16"/>
      <c r="E2578" s="16"/>
      <c r="F2578" s="14"/>
      <c r="G2578" s="14"/>
      <c r="H2578" s="14"/>
      <c r="I2578" s="15"/>
      <c r="J2578" s="77"/>
      <c r="K2578" s="326"/>
    </row>
    <row r="2579" spans="1:11" ht="12.5" x14ac:dyDescent="0.25">
      <c r="A2579" s="14"/>
      <c r="B2579" s="305"/>
      <c r="C2579" s="305"/>
      <c r="D2579" s="16"/>
      <c r="E2579" s="16"/>
      <c r="F2579" s="14"/>
      <c r="G2579" s="14"/>
      <c r="H2579" s="14"/>
      <c r="I2579" s="15"/>
      <c r="J2579" s="77"/>
      <c r="K2579" s="326"/>
    </row>
    <row r="2580" spans="1:11" ht="12.5" x14ac:dyDescent="0.25">
      <c r="A2580" s="14"/>
      <c r="B2580" s="305"/>
      <c r="C2580" s="305"/>
      <c r="D2580" s="16"/>
      <c r="E2580" s="16"/>
      <c r="F2580" s="14"/>
      <c r="G2580" s="14"/>
      <c r="H2580" s="14"/>
      <c r="I2580" s="15"/>
      <c r="J2580" s="77"/>
      <c r="K2580" s="326"/>
    </row>
    <row r="2581" spans="1:11" ht="12.5" x14ac:dyDescent="0.25">
      <c r="A2581" s="14"/>
      <c r="B2581" s="305"/>
      <c r="C2581" s="305"/>
      <c r="D2581" s="16"/>
      <c r="E2581" s="16"/>
      <c r="F2581" s="14"/>
      <c r="G2581" s="14"/>
      <c r="H2581" s="14"/>
      <c r="I2581" s="15"/>
      <c r="J2581" s="77"/>
      <c r="K2581" s="326"/>
    </row>
    <row r="2582" spans="1:11" ht="12.5" x14ac:dyDescent="0.25">
      <c r="A2582" s="14"/>
      <c r="B2582" s="305"/>
      <c r="C2582" s="305"/>
      <c r="D2582" s="16"/>
      <c r="E2582" s="16"/>
      <c r="F2582" s="14"/>
      <c r="G2582" s="14"/>
      <c r="H2582" s="14"/>
      <c r="I2582" s="15"/>
      <c r="J2582" s="77"/>
      <c r="K2582" s="326"/>
    </row>
    <row r="2583" spans="1:11" ht="12.5" x14ac:dyDescent="0.25">
      <c r="A2583" s="14"/>
      <c r="B2583" s="305"/>
      <c r="C2583" s="305"/>
      <c r="D2583" s="16"/>
      <c r="E2583" s="16"/>
      <c r="F2583" s="14"/>
      <c r="G2583" s="14"/>
      <c r="H2583" s="14"/>
      <c r="I2583" s="15"/>
      <c r="J2583" s="77"/>
      <c r="K2583" s="326"/>
    </row>
    <row r="2584" spans="1:11" ht="12.5" x14ac:dyDescent="0.25">
      <c r="A2584" s="14"/>
      <c r="B2584" s="305"/>
      <c r="C2584" s="305"/>
      <c r="D2584" s="16"/>
      <c r="E2584" s="16"/>
      <c r="F2584" s="14"/>
      <c r="G2584" s="14"/>
      <c r="H2584" s="14"/>
      <c r="I2584" s="15"/>
      <c r="J2584" s="77"/>
      <c r="K2584" s="326"/>
    </row>
    <row r="2585" spans="1:11" ht="12.5" x14ac:dyDescent="0.25">
      <c r="A2585" s="14"/>
      <c r="B2585" s="305"/>
      <c r="C2585" s="305"/>
      <c r="D2585" s="16"/>
      <c r="E2585" s="16"/>
      <c r="F2585" s="14"/>
      <c r="G2585" s="14"/>
      <c r="H2585" s="14"/>
      <c r="I2585" s="15"/>
      <c r="J2585" s="77"/>
      <c r="K2585" s="326"/>
    </row>
    <row r="2586" spans="1:11" ht="12.5" x14ac:dyDescent="0.25">
      <c r="A2586" s="14"/>
      <c r="B2586" s="305"/>
      <c r="C2586" s="305"/>
      <c r="D2586" s="16"/>
      <c r="E2586" s="16"/>
      <c r="F2586" s="14"/>
      <c r="G2586" s="14"/>
      <c r="H2586" s="14"/>
      <c r="I2586" s="15"/>
      <c r="J2586" s="77"/>
      <c r="K2586" s="326"/>
    </row>
    <row r="2587" spans="1:11" ht="12.5" x14ac:dyDescent="0.25">
      <c r="A2587" s="14"/>
      <c r="B2587" s="305"/>
      <c r="C2587" s="305"/>
      <c r="D2587" s="16"/>
      <c r="E2587" s="16"/>
      <c r="F2587" s="14"/>
      <c r="G2587" s="14"/>
      <c r="H2587" s="14"/>
      <c r="I2587" s="15"/>
      <c r="J2587" s="77"/>
      <c r="K2587" s="326"/>
    </row>
    <row r="2588" spans="1:11" ht="12.5" x14ac:dyDescent="0.25">
      <c r="A2588" s="14"/>
      <c r="B2588" s="305"/>
      <c r="C2588" s="305"/>
      <c r="D2588" s="16"/>
      <c r="E2588" s="16"/>
      <c r="F2588" s="14"/>
      <c r="G2588" s="14"/>
      <c r="H2588" s="14"/>
      <c r="I2588" s="15"/>
      <c r="J2588" s="77"/>
      <c r="K2588" s="326"/>
    </row>
    <row r="2589" spans="1:11" ht="12.5" x14ac:dyDescent="0.25">
      <c r="A2589" s="14"/>
      <c r="B2589" s="305"/>
      <c r="C2589" s="305"/>
      <c r="D2589" s="16"/>
      <c r="E2589" s="16"/>
      <c r="F2589" s="14"/>
      <c r="G2589" s="14"/>
      <c r="H2589" s="14"/>
      <c r="I2589" s="15"/>
      <c r="J2589" s="77"/>
      <c r="K2589" s="326"/>
    </row>
    <row r="2590" spans="1:11" ht="12.5" x14ac:dyDescent="0.25">
      <c r="A2590" s="14"/>
      <c r="B2590" s="305"/>
      <c r="C2590" s="305"/>
      <c r="D2590" s="16"/>
      <c r="E2590" s="16"/>
      <c r="F2590" s="14"/>
      <c r="G2590" s="14"/>
      <c r="H2590" s="14"/>
      <c r="I2590" s="15"/>
      <c r="J2590" s="77"/>
      <c r="K2590" s="326"/>
    </row>
    <row r="2591" spans="1:11" ht="12.5" x14ac:dyDescent="0.25">
      <c r="A2591" s="14"/>
      <c r="B2591" s="305"/>
      <c r="C2591" s="305"/>
      <c r="D2591" s="16"/>
      <c r="E2591" s="16"/>
      <c r="F2591" s="14"/>
      <c r="G2591" s="14"/>
      <c r="H2591" s="14"/>
      <c r="I2591" s="15"/>
      <c r="J2591" s="77"/>
      <c r="K2591" s="326"/>
    </row>
    <row r="2592" spans="1:11" ht="12.5" x14ac:dyDescent="0.25">
      <c r="A2592" s="14"/>
      <c r="B2592" s="305"/>
      <c r="C2592" s="305"/>
      <c r="D2592" s="16"/>
      <c r="E2592" s="16"/>
      <c r="F2592" s="14"/>
      <c r="G2592" s="14"/>
      <c r="H2592" s="14"/>
      <c r="I2592" s="15"/>
      <c r="J2592" s="77"/>
      <c r="K2592" s="326"/>
    </row>
    <row r="2593" spans="1:11" ht="12.5" x14ac:dyDescent="0.25">
      <c r="A2593" s="14"/>
      <c r="B2593" s="305"/>
      <c r="C2593" s="305"/>
      <c r="D2593" s="16"/>
      <c r="E2593" s="16"/>
      <c r="F2593" s="14"/>
      <c r="G2593" s="14"/>
      <c r="H2593" s="14"/>
      <c r="I2593" s="15"/>
      <c r="J2593" s="77"/>
      <c r="K2593" s="326"/>
    </row>
    <row r="2594" spans="1:11" ht="12.5" x14ac:dyDescent="0.25">
      <c r="A2594" s="14"/>
      <c r="B2594" s="305"/>
      <c r="C2594" s="305"/>
      <c r="D2594" s="16"/>
      <c r="E2594" s="16"/>
      <c r="F2594" s="14"/>
      <c r="G2594" s="14"/>
      <c r="H2594" s="14"/>
      <c r="I2594" s="15"/>
      <c r="J2594" s="77"/>
      <c r="K2594" s="326"/>
    </row>
    <row r="2595" spans="1:11" ht="12.5" x14ac:dyDescent="0.25">
      <c r="A2595" s="14"/>
      <c r="B2595" s="305"/>
      <c r="C2595" s="305"/>
      <c r="D2595" s="16"/>
      <c r="E2595" s="16"/>
      <c r="F2595" s="14"/>
      <c r="G2595" s="14"/>
      <c r="H2595" s="14"/>
      <c r="I2595" s="15"/>
      <c r="J2595" s="77"/>
      <c r="K2595" s="326"/>
    </row>
    <row r="2596" spans="1:11" ht="12.5" x14ac:dyDescent="0.25">
      <c r="A2596" s="14"/>
      <c r="B2596" s="305"/>
      <c r="C2596" s="305"/>
      <c r="D2596" s="16"/>
      <c r="E2596" s="16"/>
      <c r="F2596" s="14"/>
      <c r="G2596" s="14"/>
      <c r="H2596" s="14"/>
      <c r="I2596" s="15"/>
      <c r="J2596" s="77"/>
      <c r="K2596" s="326"/>
    </row>
    <row r="2597" spans="1:11" ht="12.5" x14ac:dyDescent="0.25">
      <c r="A2597" s="14"/>
      <c r="B2597" s="305"/>
      <c r="C2597" s="305"/>
      <c r="D2597" s="16"/>
      <c r="E2597" s="16"/>
      <c r="F2597" s="14"/>
      <c r="G2597" s="14"/>
      <c r="H2597" s="14"/>
      <c r="I2597" s="15"/>
      <c r="J2597" s="77"/>
      <c r="K2597" s="326"/>
    </row>
    <row r="2598" spans="1:11" ht="12.5" x14ac:dyDescent="0.25">
      <c r="A2598" s="14"/>
      <c r="B2598" s="305"/>
      <c r="C2598" s="305"/>
      <c r="D2598" s="16"/>
      <c r="E2598" s="16"/>
      <c r="F2598" s="14"/>
      <c r="G2598" s="14"/>
      <c r="H2598" s="14"/>
      <c r="I2598" s="15"/>
      <c r="J2598" s="77"/>
      <c r="K2598" s="326"/>
    </row>
    <row r="2599" spans="1:11" ht="12.5" x14ac:dyDescent="0.25">
      <c r="A2599" s="14"/>
      <c r="B2599" s="305"/>
      <c r="C2599" s="305"/>
      <c r="D2599" s="16"/>
      <c r="E2599" s="16"/>
      <c r="F2599" s="14"/>
      <c r="G2599" s="14"/>
      <c r="H2599" s="14"/>
      <c r="I2599" s="15"/>
      <c r="J2599" s="77"/>
      <c r="K2599" s="326"/>
    </row>
    <row r="2600" spans="1:11" ht="12.5" x14ac:dyDescent="0.25">
      <c r="A2600" s="14"/>
      <c r="B2600" s="305"/>
      <c r="C2600" s="305"/>
      <c r="D2600" s="16"/>
      <c r="E2600" s="16"/>
      <c r="F2600" s="14"/>
      <c r="G2600" s="14"/>
      <c r="H2600" s="14"/>
      <c r="I2600" s="15"/>
      <c r="J2600" s="77"/>
      <c r="K2600" s="326"/>
    </row>
    <row r="2601" spans="1:11" ht="12.5" x14ac:dyDescent="0.25">
      <c r="A2601" s="14"/>
      <c r="B2601" s="305"/>
      <c r="C2601" s="305"/>
      <c r="D2601" s="16"/>
      <c r="E2601" s="16"/>
      <c r="F2601" s="14"/>
      <c r="G2601" s="14"/>
      <c r="H2601" s="14"/>
      <c r="I2601" s="15"/>
      <c r="J2601" s="77"/>
      <c r="K2601" s="326"/>
    </row>
    <row r="2602" spans="1:11" ht="12.5" x14ac:dyDescent="0.25">
      <c r="A2602" s="14"/>
      <c r="B2602" s="305"/>
      <c r="C2602" s="305"/>
      <c r="D2602" s="16"/>
      <c r="E2602" s="16"/>
      <c r="F2602" s="14"/>
      <c r="G2602" s="14"/>
      <c r="H2602" s="14"/>
      <c r="I2602" s="15"/>
      <c r="J2602" s="77"/>
      <c r="K2602" s="326"/>
    </row>
    <row r="2603" spans="1:11" ht="12.5" x14ac:dyDescent="0.25">
      <c r="A2603" s="14"/>
      <c r="B2603" s="305"/>
      <c r="C2603" s="305"/>
      <c r="D2603" s="16"/>
      <c r="E2603" s="16"/>
      <c r="F2603" s="14"/>
      <c r="G2603" s="14"/>
      <c r="H2603" s="14"/>
      <c r="I2603" s="15"/>
      <c r="J2603" s="77"/>
      <c r="K2603" s="326"/>
    </row>
    <row r="2604" spans="1:11" ht="12.5" x14ac:dyDescent="0.25">
      <c r="A2604" s="14"/>
      <c r="B2604" s="305"/>
      <c r="C2604" s="305"/>
      <c r="D2604" s="16"/>
      <c r="E2604" s="16"/>
      <c r="F2604" s="14"/>
      <c r="G2604" s="14"/>
      <c r="H2604" s="14"/>
      <c r="I2604" s="15"/>
      <c r="J2604" s="77"/>
      <c r="K2604" s="326"/>
    </row>
    <row r="2605" spans="1:11" ht="12.5" x14ac:dyDescent="0.25">
      <c r="A2605" s="14"/>
      <c r="B2605" s="305"/>
      <c r="C2605" s="305"/>
      <c r="D2605" s="16"/>
      <c r="E2605" s="16"/>
      <c r="F2605" s="14"/>
      <c r="G2605" s="14"/>
      <c r="H2605" s="14"/>
      <c r="I2605" s="15"/>
      <c r="J2605" s="77"/>
      <c r="K2605" s="326"/>
    </row>
    <row r="2606" spans="1:11" ht="12.5" x14ac:dyDescent="0.25">
      <c r="A2606" s="14"/>
      <c r="B2606" s="305"/>
      <c r="C2606" s="305"/>
      <c r="D2606" s="16"/>
      <c r="E2606" s="16"/>
      <c r="F2606" s="14"/>
      <c r="G2606" s="14"/>
      <c r="H2606" s="14"/>
      <c r="I2606" s="15"/>
      <c r="J2606" s="77"/>
      <c r="K2606" s="326"/>
    </row>
    <row r="2607" spans="1:11" ht="12.5" x14ac:dyDescent="0.25">
      <c r="A2607" s="14"/>
      <c r="B2607" s="305"/>
      <c r="C2607" s="305"/>
      <c r="D2607" s="16"/>
      <c r="E2607" s="16"/>
      <c r="F2607" s="14"/>
      <c r="G2607" s="14"/>
      <c r="H2607" s="14"/>
      <c r="I2607" s="15"/>
      <c r="J2607" s="77"/>
      <c r="K2607" s="326"/>
    </row>
    <row r="2608" spans="1:11" ht="12.5" x14ac:dyDescent="0.25">
      <c r="A2608" s="14"/>
      <c r="B2608" s="305"/>
      <c r="C2608" s="305"/>
      <c r="D2608" s="16"/>
      <c r="E2608" s="16"/>
      <c r="F2608" s="14"/>
      <c r="G2608" s="14"/>
      <c r="H2608" s="14"/>
      <c r="I2608" s="15"/>
      <c r="J2608" s="77"/>
      <c r="K2608" s="326"/>
    </row>
    <row r="2609" spans="1:11" ht="12.5" x14ac:dyDescent="0.25">
      <c r="A2609" s="14"/>
      <c r="B2609" s="305"/>
      <c r="C2609" s="305"/>
      <c r="D2609" s="16"/>
      <c r="E2609" s="16"/>
      <c r="F2609" s="14"/>
      <c r="G2609" s="14"/>
      <c r="H2609" s="14"/>
      <c r="I2609" s="15"/>
      <c r="J2609" s="77"/>
      <c r="K2609" s="326"/>
    </row>
    <row r="2610" spans="1:11" ht="12.5" x14ac:dyDescent="0.25">
      <c r="A2610" s="14"/>
      <c r="B2610" s="305"/>
      <c r="C2610" s="305"/>
      <c r="D2610" s="16"/>
      <c r="E2610" s="16"/>
      <c r="F2610" s="14"/>
      <c r="G2610" s="14"/>
      <c r="H2610" s="14"/>
      <c r="I2610" s="15"/>
      <c r="J2610" s="77"/>
      <c r="K2610" s="326"/>
    </row>
    <row r="2611" spans="1:11" ht="12.5" x14ac:dyDescent="0.25">
      <c r="A2611" s="14"/>
      <c r="B2611" s="305"/>
      <c r="C2611" s="305"/>
      <c r="D2611" s="16"/>
      <c r="E2611" s="16"/>
      <c r="F2611" s="14"/>
      <c r="G2611" s="14"/>
      <c r="H2611" s="14"/>
      <c r="I2611" s="15"/>
      <c r="J2611" s="77"/>
      <c r="K2611" s="326"/>
    </row>
    <row r="2612" spans="1:11" ht="12.5" x14ac:dyDescent="0.25">
      <c r="A2612" s="14"/>
      <c r="B2612" s="305"/>
      <c r="C2612" s="305"/>
      <c r="D2612" s="16"/>
      <c r="E2612" s="16"/>
      <c r="F2612" s="14"/>
      <c r="G2612" s="14"/>
      <c r="H2612" s="14"/>
      <c r="I2612" s="15"/>
      <c r="J2612" s="77"/>
      <c r="K2612" s="326"/>
    </row>
    <row r="2613" spans="1:11" ht="12.5" x14ac:dyDescent="0.25">
      <c r="A2613" s="14"/>
      <c r="B2613" s="305"/>
      <c r="C2613" s="305"/>
      <c r="D2613" s="16"/>
      <c r="E2613" s="16"/>
      <c r="F2613" s="14"/>
      <c r="G2613" s="14"/>
      <c r="H2613" s="14"/>
      <c r="I2613" s="15"/>
      <c r="J2613" s="77"/>
      <c r="K2613" s="326"/>
    </row>
    <row r="2614" spans="1:11" ht="12.5" x14ac:dyDescent="0.25">
      <c r="A2614" s="14"/>
      <c r="B2614" s="305"/>
      <c r="C2614" s="305"/>
      <c r="D2614" s="16"/>
      <c r="E2614" s="16"/>
      <c r="F2614" s="14"/>
      <c r="G2614" s="14"/>
      <c r="H2614" s="14"/>
      <c r="I2614" s="15"/>
      <c r="J2614" s="77"/>
      <c r="K2614" s="326"/>
    </row>
    <row r="2615" spans="1:11" ht="12.5" x14ac:dyDescent="0.25">
      <c r="A2615" s="14"/>
      <c r="B2615" s="305"/>
      <c r="C2615" s="305"/>
      <c r="D2615" s="16"/>
      <c r="E2615" s="16"/>
      <c r="F2615" s="14"/>
      <c r="G2615" s="14"/>
      <c r="H2615" s="14"/>
      <c r="I2615" s="15"/>
      <c r="J2615" s="77"/>
      <c r="K2615" s="326"/>
    </row>
    <row r="2616" spans="1:11" ht="12.5" x14ac:dyDescent="0.25">
      <c r="A2616" s="14"/>
      <c r="B2616" s="305"/>
      <c r="C2616" s="305"/>
      <c r="D2616" s="16"/>
      <c r="E2616" s="16"/>
      <c r="F2616" s="14"/>
      <c r="G2616" s="14"/>
      <c r="H2616" s="14"/>
      <c r="I2616" s="15"/>
      <c r="J2616" s="77"/>
      <c r="K2616" s="326"/>
    </row>
    <row r="2617" spans="1:11" ht="12.5" x14ac:dyDescent="0.25">
      <c r="A2617" s="14"/>
      <c r="B2617" s="305"/>
      <c r="C2617" s="305"/>
      <c r="D2617" s="16"/>
      <c r="E2617" s="16"/>
      <c r="F2617" s="14"/>
      <c r="G2617" s="14"/>
      <c r="H2617" s="14"/>
      <c r="I2617" s="15"/>
      <c r="J2617" s="77"/>
      <c r="K2617" s="326"/>
    </row>
    <row r="2618" spans="1:11" ht="12.5" x14ac:dyDescent="0.25">
      <c r="A2618" s="14"/>
      <c r="B2618" s="305"/>
      <c r="C2618" s="305"/>
      <c r="D2618" s="16"/>
      <c r="E2618" s="16"/>
      <c r="F2618" s="14"/>
      <c r="G2618" s="14"/>
      <c r="H2618" s="14"/>
      <c r="I2618" s="15"/>
      <c r="J2618" s="77"/>
      <c r="K2618" s="326"/>
    </row>
    <row r="2619" spans="1:11" ht="12.5" x14ac:dyDescent="0.25">
      <c r="A2619" s="14"/>
      <c r="B2619" s="305"/>
      <c r="C2619" s="305"/>
      <c r="D2619" s="16"/>
      <c r="E2619" s="16"/>
      <c r="F2619" s="14"/>
      <c r="G2619" s="14"/>
      <c r="H2619" s="14"/>
      <c r="I2619" s="15"/>
      <c r="J2619" s="77"/>
      <c r="K2619" s="326"/>
    </row>
    <row r="2620" spans="1:11" ht="12.5" x14ac:dyDescent="0.25">
      <c r="A2620" s="14"/>
      <c r="B2620" s="305"/>
      <c r="C2620" s="305"/>
      <c r="D2620" s="16"/>
      <c r="E2620" s="16"/>
      <c r="F2620" s="14"/>
      <c r="G2620" s="14"/>
      <c r="H2620" s="14"/>
      <c r="I2620" s="15"/>
      <c r="J2620" s="77"/>
      <c r="K2620" s="326"/>
    </row>
    <row r="2621" spans="1:11" ht="12.5" x14ac:dyDescent="0.25">
      <c r="A2621" s="14"/>
      <c r="B2621" s="305"/>
      <c r="C2621" s="305"/>
      <c r="D2621" s="16"/>
      <c r="E2621" s="16"/>
      <c r="F2621" s="14"/>
      <c r="G2621" s="14"/>
      <c r="H2621" s="14"/>
      <c r="I2621" s="15"/>
      <c r="J2621" s="77"/>
      <c r="K2621" s="326"/>
    </row>
    <row r="2622" spans="1:11" ht="12.5" x14ac:dyDescent="0.25">
      <c r="A2622" s="14"/>
      <c r="B2622" s="305"/>
      <c r="C2622" s="305"/>
      <c r="D2622" s="16"/>
      <c r="E2622" s="16"/>
      <c r="F2622" s="14"/>
      <c r="G2622" s="14"/>
      <c r="H2622" s="14"/>
      <c r="I2622" s="15"/>
      <c r="J2622" s="77"/>
      <c r="K2622" s="326"/>
    </row>
    <row r="2623" spans="1:11" ht="12.5" x14ac:dyDescent="0.25">
      <c r="A2623" s="14"/>
      <c r="B2623" s="305"/>
      <c r="C2623" s="305"/>
      <c r="D2623" s="16"/>
      <c r="E2623" s="16"/>
      <c r="F2623" s="14"/>
      <c r="G2623" s="14"/>
      <c r="H2623" s="14"/>
      <c r="I2623" s="15"/>
      <c r="J2623" s="77"/>
      <c r="K2623" s="326"/>
    </row>
    <row r="2624" spans="1:11" ht="12.5" x14ac:dyDescent="0.25">
      <c r="A2624" s="14"/>
      <c r="B2624" s="305"/>
      <c r="C2624" s="305"/>
      <c r="D2624" s="16"/>
      <c r="E2624" s="16"/>
      <c r="F2624" s="14"/>
      <c r="G2624" s="14"/>
      <c r="H2624" s="14"/>
      <c r="I2624" s="15"/>
      <c r="J2624" s="77"/>
      <c r="K2624" s="326"/>
    </row>
    <row r="2625" spans="1:11" ht="12.5" x14ac:dyDescent="0.25">
      <c r="A2625" s="14"/>
      <c r="B2625" s="305"/>
      <c r="C2625" s="305"/>
      <c r="D2625" s="16"/>
      <c r="E2625" s="16"/>
      <c r="F2625" s="14"/>
      <c r="G2625" s="14"/>
      <c r="H2625" s="14"/>
      <c r="I2625" s="15"/>
      <c r="J2625" s="77"/>
      <c r="K2625" s="326"/>
    </row>
    <row r="2626" spans="1:11" ht="12.5" x14ac:dyDescent="0.25">
      <c r="A2626" s="14"/>
      <c r="B2626" s="305"/>
      <c r="C2626" s="305"/>
      <c r="D2626" s="16"/>
      <c r="E2626" s="16"/>
      <c r="F2626" s="14"/>
      <c r="G2626" s="14"/>
      <c r="H2626" s="14"/>
      <c r="I2626" s="15"/>
      <c r="J2626" s="77"/>
      <c r="K2626" s="326"/>
    </row>
    <row r="2627" spans="1:11" ht="12.5" x14ac:dyDescent="0.25">
      <c r="A2627" s="14"/>
      <c r="B2627" s="305"/>
      <c r="C2627" s="305"/>
      <c r="D2627" s="16"/>
      <c r="E2627" s="16"/>
      <c r="F2627" s="14"/>
      <c r="G2627" s="14"/>
      <c r="H2627" s="14"/>
      <c r="I2627" s="15"/>
      <c r="J2627" s="77"/>
      <c r="K2627" s="326"/>
    </row>
    <row r="2628" spans="1:11" ht="12.5" x14ac:dyDescent="0.25">
      <c r="A2628" s="14"/>
      <c r="B2628" s="305"/>
      <c r="C2628" s="305"/>
      <c r="D2628" s="16"/>
      <c r="E2628" s="16"/>
      <c r="F2628" s="14"/>
      <c r="G2628" s="14"/>
      <c r="H2628" s="14"/>
      <c r="I2628" s="15"/>
      <c r="J2628" s="77"/>
      <c r="K2628" s="326"/>
    </row>
    <row r="2629" spans="1:11" ht="12.5" x14ac:dyDescent="0.25">
      <c r="A2629" s="14"/>
      <c r="B2629" s="305"/>
      <c r="C2629" s="305"/>
      <c r="D2629" s="16"/>
      <c r="E2629" s="16"/>
      <c r="F2629" s="14"/>
      <c r="G2629" s="14"/>
      <c r="H2629" s="14"/>
      <c r="I2629" s="15"/>
      <c r="J2629" s="77"/>
      <c r="K2629" s="326"/>
    </row>
    <row r="2630" spans="1:11" ht="12.5" x14ac:dyDescent="0.25">
      <c r="A2630" s="14"/>
      <c r="B2630" s="305"/>
      <c r="C2630" s="305"/>
      <c r="D2630" s="16"/>
      <c r="E2630" s="16"/>
      <c r="F2630" s="14"/>
      <c r="G2630" s="14"/>
      <c r="H2630" s="14"/>
      <c r="I2630" s="15"/>
      <c r="J2630" s="77"/>
      <c r="K2630" s="326"/>
    </row>
    <row r="2631" spans="1:11" ht="12.5" x14ac:dyDescent="0.25">
      <c r="A2631" s="14"/>
      <c r="B2631" s="305"/>
      <c r="C2631" s="305"/>
      <c r="D2631" s="16"/>
      <c r="E2631" s="16"/>
      <c r="F2631" s="14"/>
      <c r="G2631" s="14"/>
      <c r="H2631" s="14"/>
      <c r="I2631" s="15"/>
      <c r="J2631" s="77"/>
      <c r="K2631" s="326"/>
    </row>
    <row r="2632" spans="1:11" ht="12.5" x14ac:dyDescent="0.25">
      <c r="A2632" s="14"/>
      <c r="B2632" s="305"/>
      <c r="C2632" s="305"/>
      <c r="D2632" s="16"/>
      <c r="E2632" s="16"/>
      <c r="F2632" s="14"/>
      <c r="G2632" s="14"/>
      <c r="H2632" s="14"/>
      <c r="I2632" s="15"/>
      <c r="J2632" s="77"/>
      <c r="K2632" s="326"/>
    </row>
    <row r="2633" spans="1:11" ht="12.5" x14ac:dyDescent="0.25">
      <c r="A2633" s="14"/>
      <c r="B2633" s="305"/>
      <c r="C2633" s="305"/>
      <c r="D2633" s="16"/>
      <c r="E2633" s="16"/>
      <c r="F2633" s="14"/>
      <c r="G2633" s="14"/>
      <c r="H2633" s="14"/>
      <c r="I2633" s="15"/>
      <c r="J2633" s="77"/>
      <c r="K2633" s="326"/>
    </row>
    <row r="2634" spans="1:11" ht="12.5" x14ac:dyDescent="0.25">
      <c r="A2634" s="14"/>
      <c r="B2634" s="305"/>
      <c r="C2634" s="305"/>
      <c r="D2634" s="16"/>
      <c r="E2634" s="16"/>
      <c r="F2634" s="14"/>
      <c r="G2634" s="14"/>
      <c r="H2634" s="14"/>
      <c r="I2634" s="15"/>
      <c r="J2634" s="77"/>
      <c r="K2634" s="326"/>
    </row>
    <row r="2635" spans="1:11" ht="12.5" x14ac:dyDescent="0.25">
      <c r="A2635" s="14"/>
      <c r="B2635" s="305"/>
      <c r="C2635" s="305"/>
      <c r="D2635" s="16"/>
      <c r="E2635" s="16"/>
      <c r="F2635" s="14"/>
      <c r="G2635" s="14"/>
      <c r="H2635" s="14"/>
      <c r="I2635" s="15"/>
      <c r="J2635" s="77"/>
      <c r="K2635" s="326"/>
    </row>
    <row r="2636" spans="1:11" ht="12.5" x14ac:dyDescent="0.25">
      <c r="A2636" s="14"/>
      <c r="B2636" s="305"/>
      <c r="C2636" s="305"/>
      <c r="D2636" s="16"/>
      <c r="E2636" s="16"/>
      <c r="F2636" s="14"/>
      <c r="G2636" s="14"/>
      <c r="H2636" s="14"/>
      <c r="I2636" s="15"/>
      <c r="J2636" s="77"/>
      <c r="K2636" s="326"/>
    </row>
    <row r="2637" spans="1:11" ht="12.5" x14ac:dyDescent="0.25">
      <c r="A2637" s="14"/>
      <c r="B2637" s="305"/>
      <c r="C2637" s="305"/>
      <c r="D2637" s="16"/>
      <c r="E2637" s="16"/>
      <c r="F2637" s="14"/>
      <c r="G2637" s="14"/>
      <c r="H2637" s="14"/>
      <c r="I2637" s="15"/>
      <c r="J2637" s="77"/>
      <c r="K2637" s="326"/>
    </row>
    <row r="2638" spans="1:11" ht="12.5" x14ac:dyDescent="0.25">
      <c r="A2638" s="14"/>
      <c r="B2638" s="305"/>
      <c r="C2638" s="305"/>
      <c r="D2638" s="16"/>
      <c r="E2638" s="16"/>
      <c r="F2638" s="14"/>
      <c r="G2638" s="14"/>
      <c r="H2638" s="14"/>
      <c r="I2638" s="15"/>
      <c r="J2638" s="77"/>
      <c r="K2638" s="326"/>
    </row>
    <row r="2639" spans="1:11" ht="12.5" x14ac:dyDescent="0.25">
      <c r="A2639" s="14"/>
      <c r="B2639" s="305"/>
      <c r="C2639" s="305"/>
      <c r="D2639" s="16"/>
      <c r="E2639" s="16"/>
      <c r="F2639" s="14"/>
      <c r="G2639" s="14"/>
      <c r="H2639" s="14"/>
      <c r="I2639" s="15"/>
      <c r="J2639" s="77"/>
      <c r="K2639" s="326"/>
    </row>
    <row r="2640" spans="1:11" ht="12.5" x14ac:dyDescent="0.25">
      <c r="A2640" s="14"/>
      <c r="B2640" s="305"/>
      <c r="C2640" s="305"/>
      <c r="D2640" s="16"/>
      <c r="E2640" s="16"/>
      <c r="F2640" s="14"/>
      <c r="G2640" s="14"/>
      <c r="H2640" s="14"/>
      <c r="I2640" s="15"/>
      <c r="J2640" s="77"/>
      <c r="K2640" s="326"/>
    </row>
    <row r="2641" spans="1:11" ht="12.5" x14ac:dyDescent="0.25">
      <c r="A2641" s="14"/>
      <c r="B2641" s="305"/>
      <c r="C2641" s="305"/>
      <c r="D2641" s="16"/>
      <c r="E2641" s="16"/>
      <c r="F2641" s="14"/>
      <c r="G2641" s="14"/>
      <c r="H2641" s="14"/>
      <c r="I2641" s="15"/>
      <c r="J2641" s="77"/>
      <c r="K2641" s="326"/>
    </row>
    <row r="2642" spans="1:11" ht="12.5" x14ac:dyDescent="0.25">
      <c r="A2642" s="14"/>
      <c r="B2642" s="305"/>
      <c r="C2642" s="305"/>
      <c r="D2642" s="16"/>
      <c r="E2642" s="16"/>
      <c r="F2642" s="14"/>
      <c r="G2642" s="14"/>
      <c r="H2642" s="14"/>
      <c r="I2642" s="15"/>
      <c r="J2642" s="77"/>
      <c r="K2642" s="326"/>
    </row>
    <row r="2643" spans="1:11" ht="12.5" x14ac:dyDescent="0.25">
      <c r="A2643" s="14"/>
      <c r="B2643" s="305"/>
      <c r="C2643" s="305"/>
      <c r="D2643" s="16"/>
      <c r="E2643" s="16"/>
      <c r="F2643" s="14"/>
      <c r="G2643" s="14"/>
      <c r="H2643" s="14"/>
      <c r="I2643" s="15"/>
      <c r="J2643" s="77"/>
      <c r="K2643" s="326"/>
    </row>
    <row r="2644" spans="1:11" ht="12.5" x14ac:dyDescent="0.25">
      <c r="A2644" s="14"/>
      <c r="B2644" s="305"/>
      <c r="C2644" s="305"/>
      <c r="D2644" s="16"/>
      <c r="E2644" s="16"/>
      <c r="F2644" s="14"/>
      <c r="G2644" s="14"/>
      <c r="H2644" s="14"/>
      <c r="I2644" s="15"/>
      <c r="J2644" s="77"/>
      <c r="K2644" s="326"/>
    </row>
    <row r="2645" spans="1:11" ht="12.5" x14ac:dyDescent="0.25">
      <c r="A2645" s="14"/>
      <c r="B2645" s="305"/>
      <c r="C2645" s="305"/>
      <c r="D2645" s="16"/>
      <c r="E2645" s="16"/>
      <c r="F2645" s="14"/>
      <c r="G2645" s="14"/>
      <c r="H2645" s="14"/>
      <c r="I2645" s="15"/>
      <c r="J2645" s="77"/>
      <c r="K2645" s="326"/>
    </row>
    <row r="2646" spans="1:11" ht="12.5" x14ac:dyDescent="0.25">
      <c r="A2646" s="14"/>
      <c r="B2646" s="305"/>
      <c r="C2646" s="305"/>
      <c r="D2646" s="16"/>
      <c r="E2646" s="16"/>
      <c r="F2646" s="14"/>
      <c r="G2646" s="14"/>
      <c r="H2646" s="14"/>
      <c r="I2646" s="15"/>
      <c r="J2646" s="77"/>
      <c r="K2646" s="326"/>
    </row>
    <row r="2647" spans="1:11" ht="12.5" x14ac:dyDescent="0.25">
      <c r="A2647" s="14"/>
      <c r="B2647" s="305"/>
      <c r="C2647" s="305"/>
      <c r="D2647" s="16"/>
      <c r="E2647" s="16"/>
      <c r="F2647" s="14"/>
      <c r="G2647" s="14"/>
      <c r="H2647" s="14"/>
      <c r="I2647" s="15"/>
      <c r="J2647" s="77"/>
      <c r="K2647" s="326"/>
    </row>
    <row r="2648" spans="1:11" ht="12.5" x14ac:dyDescent="0.25">
      <c r="A2648" s="14"/>
      <c r="B2648" s="305"/>
      <c r="C2648" s="305"/>
      <c r="D2648" s="16"/>
      <c r="E2648" s="16"/>
      <c r="F2648" s="14"/>
      <c r="G2648" s="14"/>
      <c r="H2648" s="14"/>
      <c r="I2648" s="15"/>
      <c r="J2648" s="77"/>
      <c r="K2648" s="326"/>
    </row>
    <row r="2649" spans="1:11" ht="12.5" x14ac:dyDescent="0.25">
      <c r="A2649" s="14"/>
      <c r="B2649" s="305"/>
      <c r="C2649" s="305"/>
      <c r="D2649" s="16"/>
      <c r="E2649" s="16"/>
      <c r="F2649" s="14"/>
      <c r="G2649" s="14"/>
      <c r="H2649" s="14"/>
      <c r="I2649" s="15"/>
      <c r="J2649" s="77"/>
      <c r="K2649" s="326"/>
    </row>
    <row r="2650" spans="1:11" ht="12.5" x14ac:dyDescent="0.25">
      <c r="A2650" s="14"/>
      <c r="B2650" s="305"/>
      <c r="C2650" s="305"/>
      <c r="D2650" s="16"/>
      <c r="E2650" s="16"/>
      <c r="F2650" s="14"/>
      <c r="G2650" s="14"/>
      <c r="H2650" s="14"/>
      <c r="I2650" s="15"/>
      <c r="J2650" s="77"/>
      <c r="K2650" s="326"/>
    </row>
    <row r="2651" spans="1:11" ht="12.5" x14ac:dyDescent="0.25">
      <c r="A2651" s="14"/>
      <c r="B2651" s="305"/>
      <c r="C2651" s="305"/>
      <c r="D2651" s="16"/>
      <c r="E2651" s="16"/>
      <c r="F2651" s="14"/>
      <c r="G2651" s="14"/>
      <c r="H2651" s="14"/>
      <c r="I2651" s="15"/>
      <c r="J2651" s="77"/>
      <c r="K2651" s="326"/>
    </row>
    <row r="2652" spans="1:11" ht="12.5" x14ac:dyDescent="0.25">
      <c r="A2652" s="14"/>
      <c r="B2652" s="305"/>
      <c r="C2652" s="305"/>
      <c r="D2652" s="16"/>
      <c r="E2652" s="16"/>
      <c r="F2652" s="14"/>
      <c r="G2652" s="14"/>
      <c r="H2652" s="14"/>
      <c r="I2652" s="15"/>
      <c r="J2652" s="77"/>
      <c r="K2652" s="326"/>
    </row>
    <row r="2653" spans="1:11" ht="12.5" x14ac:dyDescent="0.25">
      <c r="A2653" s="14"/>
      <c r="B2653" s="305"/>
      <c r="C2653" s="305"/>
      <c r="D2653" s="16"/>
      <c r="E2653" s="16"/>
      <c r="F2653" s="14"/>
      <c r="G2653" s="14"/>
      <c r="H2653" s="14"/>
      <c r="I2653" s="15"/>
      <c r="J2653" s="77"/>
      <c r="K2653" s="326"/>
    </row>
    <row r="2654" spans="1:11" x14ac:dyDescent="0.2">
      <c r="A2654" s="14"/>
      <c r="B2654" s="305"/>
      <c r="C2654" s="305"/>
      <c r="D2654" s="16"/>
      <c r="E2654" s="16"/>
      <c r="F2654" s="14"/>
      <c r="G2654" s="14"/>
      <c r="H2654" s="14"/>
      <c r="I2654" s="15"/>
      <c r="J2654" s="77"/>
    </row>
    <row r="2655" spans="1:11" x14ac:dyDescent="0.2">
      <c r="A2655" s="14"/>
      <c r="B2655" s="305"/>
      <c r="C2655" s="305"/>
      <c r="D2655" s="16"/>
      <c r="E2655" s="16"/>
      <c r="F2655" s="14"/>
      <c r="G2655" s="14"/>
      <c r="H2655" s="14"/>
      <c r="I2655" s="15"/>
      <c r="J2655" s="77"/>
    </row>
    <row r="2656" spans="1:11" x14ac:dyDescent="0.2">
      <c r="A2656" s="14"/>
      <c r="B2656" s="305"/>
      <c r="C2656" s="305"/>
      <c r="D2656" s="16"/>
      <c r="E2656" s="16"/>
      <c r="F2656" s="14"/>
      <c r="G2656" s="14"/>
      <c r="H2656" s="14"/>
      <c r="I2656" s="15"/>
      <c r="J2656" s="77"/>
    </row>
    <row r="2657" spans="1:10" x14ac:dyDescent="0.2">
      <c r="A2657" s="14"/>
      <c r="B2657" s="305"/>
      <c r="C2657" s="305"/>
      <c r="D2657" s="16"/>
      <c r="E2657" s="16"/>
      <c r="F2657" s="14"/>
      <c r="G2657" s="14"/>
      <c r="H2657" s="14"/>
      <c r="I2657" s="15"/>
      <c r="J2657" s="77"/>
    </row>
    <row r="2658" spans="1:10" x14ac:dyDescent="0.2">
      <c r="A2658" s="14"/>
      <c r="B2658" s="305"/>
      <c r="C2658" s="305"/>
      <c r="D2658" s="16"/>
      <c r="E2658" s="16"/>
      <c r="F2658" s="14"/>
      <c r="G2658" s="14"/>
      <c r="H2658" s="14"/>
      <c r="I2658" s="15"/>
      <c r="J2658" s="77"/>
    </row>
    <row r="2659" spans="1:10" x14ac:dyDescent="0.2">
      <c r="A2659" s="14"/>
      <c r="B2659" s="305"/>
      <c r="C2659" s="305"/>
      <c r="D2659" s="16"/>
      <c r="E2659" s="16"/>
      <c r="F2659" s="14"/>
      <c r="G2659" s="14"/>
      <c r="H2659" s="14"/>
      <c r="I2659" s="15"/>
      <c r="J2659" s="77"/>
    </row>
    <row r="2660" spans="1:10" x14ac:dyDescent="0.2">
      <c r="A2660" s="14"/>
      <c r="B2660" s="305"/>
      <c r="C2660" s="305"/>
      <c r="D2660" s="16"/>
      <c r="E2660" s="16"/>
      <c r="F2660" s="14"/>
      <c r="G2660" s="14"/>
      <c r="H2660" s="14"/>
      <c r="I2660" s="15"/>
      <c r="J2660" s="77"/>
    </row>
    <row r="2661" spans="1:10" x14ac:dyDescent="0.2">
      <c r="A2661" s="14"/>
      <c r="B2661" s="305"/>
      <c r="C2661" s="305"/>
      <c r="D2661" s="16"/>
      <c r="E2661" s="16"/>
      <c r="F2661" s="14"/>
      <c r="G2661" s="14"/>
      <c r="H2661" s="14"/>
      <c r="I2661" s="15"/>
      <c r="J2661" s="77"/>
    </row>
    <row r="2662" spans="1:10" x14ac:dyDescent="0.2">
      <c r="A2662" s="14"/>
      <c r="B2662" s="305"/>
      <c r="C2662" s="305"/>
      <c r="D2662" s="16"/>
      <c r="E2662" s="16"/>
      <c r="F2662" s="14"/>
      <c r="G2662" s="14"/>
      <c r="H2662" s="14"/>
      <c r="I2662" s="15"/>
      <c r="J2662" s="77"/>
    </row>
    <row r="2663" spans="1:10" x14ac:dyDescent="0.2">
      <c r="A2663" s="14"/>
      <c r="B2663" s="305"/>
      <c r="C2663" s="305"/>
      <c r="D2663" s="16"/>
      <c r="E2663" s="16"/>
      <c r="F2663" s="14"/>
      <c r="G2663" s="14"/>
      <c r="H2663" s="14"/>
      <c r="I2663" s="15"/>
      <c r="J2663" s="77"/>
    </row>
    <row r="2664" spans="1:10" x14ac:dyDescent="0.2">
      <c r="A2664" s="14"/>
      <c r="B2664" s="305"/>
      <c r="C2664" s="305"/>
      <c r="D2664" s="16"/>
      <c r="E2664" s="16"/>
      <c r="F2664" s="14"/>
      <c r="G2664" s="14"/>
      <c r="H2664" s="14"/>
      <c r="I2664" s="15"/>
      <c r="J2664" s="77"/>
    </row>
    <row r="2665" spans="1:10" x14ac:dyDescent="0.2">
      <c r="A2665" s="14"/>
      <c r="B2665" s="305"/>
      <c r="C2665" s="305"/>
      <c r="D2665" s="16"/>
      <c r="E2665" s="16"/>
      <c r="F2665" s="14"/>
      <c r="G2665" s="14"/>
      <c r="H2665" s="14"/>
      <c r="I2665" s="15"/>
      <c r="J2665" s="77"/>
    </row>
    <row r="2666" spans="1:10" x14ac:dyDescent="0.2">
      <c r="A2666" s="14"/>
      <c r="B2666" s="305"/>
      <c r="C2666" s="305"/>
      <c r="D2666" s="16"/>
      <c r="E2666" s="16"/>
      <c r="F2666" s="14"/>
      <c r="G2666" s="14"/>
      <c r="H2666" s="14"/>
      <c r="I2666" s="15"/>
      <c r="J2666" s="77"/>
    </row>
    <row r="2667" spans="1:10" x14ac:dyDescent="0.2">
      <c r="A2667" s="14"/>
      <c r="B2667" s="305"/>
      <c r="C2667" s="305"/>
      <c r="D2667" s="16"/>
      <c r="E2667" s="16"/>
      <c r="F2667" s="14"/>
      <c r="G2667" s="14"/>
      <c r="H2667" s="14"/>
      <c r="I2667" s="15"/>
      <c r="J2667" s="77"/>
    </row>
    <row r="2668" spans="1:10" x14ac:dyDescent="0.2">
      <c r="A2668" s="14"/>
      <c r="B2668" s="305"/>
      <c r="C2668" s="305"/>
      <c r="D2668" s="16"/>
      <c r="E2668" s="16"/>
      <c r="F2668" s="14"/>
      <c r="G2668" s="14"/>
      <c r="H2668" s="14"/>
      <c r="I2668" s="15"/>
      <c r="J2668" s="77"/>
    </row>
    <row r="2669" spans="1:10" x14ac:dyDescent="0.2">
      <c r="A2669" s="14"/>
      <c r="B2669" s="305"/>
      <c r="C2669" s="305"/>
      <c r="D2669" s="16"/>
      <c r="E2669" s="16"/>
      <c r="F2669" s="14"/>
      <c r="G2669" s="14"/>
      <c r="H2669" s="14"/>
      <c r="I2669" s="15"/>
      <c r="J2669" s="77"/>
    </row>
    <row r="2670" spans="1:10" x14ac:dyDescent="0.2">
      <c r="A2670" s="14"/>
      <c r="B2670" s="305"/>
      <c r="C2670" s="305"/>
      <c r="D2670" s="16"/>
      <c r="E2670" s="16"/>
      <c r="F2670" s="14"/>
      <c r="G2670" s="14"/>
      <c r="H2670" s="14"/>
      <c r="I2670" s="15"/>
      <c r="J2670" s="77"/>
    </row>
    <row r="2671" spans="1:10" x14ac:dyDescent="0.2">
      <c r="A2671" s="14"/>
      <c r="B2671" s="305"/>
      <c r="C2671" s="305"/>
      <c r="D2671" s="16"/>
      <c r="E2671" s="16"/>
      <c r="F2671" s="14"/>
      <c r="G2671" s="14"/>
      <c r="H2671" s="14"/>
      <c r="I2671" s="15"/>
      <c r="J2671" s="77"/>
    </row>
    <row r="2672" spans="1:10" x14ac:dyDescent="0.2">
      <c r="A2672" s="14"/>
      <c r="B2672" s="305"/>
      <c r="C2672" s="305"/>
      <c r="D2672" s="16"/>
      <c r="E2672" s="16"/>
      <c r="F2672" s="14"/>
      <c r="G2672" s="14"/>
      <c r="H2672" s="14"/>
      <c r="I2672" s="15"/>
      <c r="J2672" s="77"/>
    </row>
    <row r="2673" spans="1:10" x14ac:dyDescent="0.2">
      <c r="A2673" s="14"/>
      <c r="B2673" s="305"/>
      <c r="C2673" s="305"/>
      <c r="D2673" s="16"/>
      <c r="E2673" s="16"/>
      <c r="F2673" s="14"/>
      <c r="G2673" s="14"/>
      <c r="H2673" s="14"/>
      <c r="I2673" s="15"/>
      <c r="J2673" s="77"/>
    </row>
    <row r="2674" spans="1:10" x14ac:dyDescent="0.2">
      <c r="A2674" s="14"/>
      <c r="B2674" s="305"/>
      <c r="C2674" s="305"/>
      <c r="D2674" s="16"/>
      <c r="E2674" s="16"/>
      <c r="F2674" s="14"/>
      <c r="G2674" s="14"/>
      <c r="H2674" s="14"/>
      <c r="I2674" s="15"/>
      <c r="J2674" s="77"/>
    </row>
    <row r="2675" spans="1:10" x14ac:dyDescent="0.2">
      <c r="A2675" s="14"/>
      <c r="B2675" s="305"/>
      <c r="C2675" s="305"/>
      <c r="D2675" s="16"/>
      <c r="E2675" s="16"/>
      <c r="F2675" s="14"/>
      <c r="G2675" s="14"/>
      <c r="H2675" s="14"/>
      <c r="I2675" s="15"/>
      <c r="J2675" s="77"/>
    </row>
    <row r="2676" spans="1:10" x14ac:dyDescent="0.2">
      <c r="A2676" s="14"/>
      <c r="B2676" s="305"/>
      <c r="C2676" s="305"/>
      <c r="D2676" s="16"/>
      <c r="E2676" s="16"/>
      <c r="F2676" s="14"/>
      <c r="G2676" s="14"/>
      <c r="H2676" s="14"/>
      <c r="I2676" s="15"/>
      <c r="J2676" s="77"/>
    </row>
    <row r="2677" spans="1:10" x14ac:dyDescent="0.2">
      <c r="A2677" s="14"/>
      <c r="B2677" s="305"/>
      <c r="C2677" s="305"/>
      <c r="D2677" s="16"/>
      <c r="E2677" s="16"/>
      <c r="F2677" s="14"/>
      <c r="G2677" s="14"/>
      <c r="H2677" s="14"/>
      <c r="I2677" s="15"/>
      <c r="J2677" s="77"/>
    </row>
    <row r="2678" spans="1:10" x14ac:dyDescent="0.2">
      <c r="A2678" s="14"/>
      <c r="B2678" s="305"/>
      <c r="C2678" s="305"/>
      <c r="D2678" s="16"/>
      <c r="E2678" s="16"/>
      <c r="F2678" s="14"/>
      <c r="G2678" s="14"/>
      <c r="H2678" s="14"/>
      <c r="I2678" s="15"/>
      <c r="J2678" s="77"/>
    </row>
    <row r="2679" spans="1:10" x14ac:dyDescent="0.2">
      <c r="A2679" s="14"/>
      <c r="B2679" s="305"/>
      <c r="C2679" s="305"/>
      <c r="D2679" s="16"/>
      <c r="E2679" s="16"/>
      <c r="F2679" s="14"/>
      <c r="G2679" s="14"/>
      <c r="H2679" s="14"/>
      <c r="I2679" s="15"/>
      <c r="J2679" s="77"/>
    </row>
    <row r="2680" spans="1:10" x14ac:dyDescent="0.2">
      <c r="A2680" s="14"/>
      <c r="B2680" s="305"/>
      <c r="C2680" s="305"/>
      <c r="D2680" s="16"/>
      <c r="E2680" s="16"/>
      <c r="F2680" s="14"/>
      <c r="G2680" s="14"/>
      <c r="H2680" s="14"/>
      <c r="I2680" s="15"/>
      <c r="J2680" s="77"/>
    </row>
    <row r="2681" spans="1:10" x14ac:dyDescent="0.2">
      <c r="A2681" s="14"/>
      <c r="B2681" s="305"/>
      <c r="C2681" s="305"/>
      <c r="D2681" s="16"/>
      <c r="E2681" s="16"/>
      <c r="F2681" s="14"/>
      <c r="G2681" s="14"/>
      <c r="H2681" s="14"/>
      <c r="I2681" s="15"/>
      <c r="J2681" s="77"/>
    </row>
    <row r="2682" spans="1:10" x14ac:dyDescent="0.2">
      <c r="A2682" s="14"/>
      <c r="B2682" s="305"/>
      <c r="C2682" s="305"/>
      <c r="D2682" s="16"/>
      <c r="E2682" s="16"/>
      <c r="F2682" s="14"/>
      <c r="G2682" s="14"/>
      <c r="H2682" s="14"/>
      <c r="I2682" s="15"/>
      <c r="J2682" s="77"/>
    </row>
    <row r="2683" spans="1:10" x14ac:dyDescent="0.2">
      <c r="A2683" s="14"/>
      <c r="B2683" s="305"/>
      <c r="C2683" s="305"/>
      <c r="D2683" s="16"/>
      <c r="E2683" s="16"/>
      <c r="F2683" s="14"/>
      <c r="G2683" s="14"/>
      <c r="H2683" s="14"/>
      <c r="I2683" s="15"/>
      <c r="J2683" s="77"/>
    </row>
    <row r="2684" spans="1:10" x14ac:dyDescent="0.2">
      <c r="A2684" s="14"/>
      <c r="B2684" s="305"/>
      <c r="C2684" s="305"/>
      <c r="D2684" s="16"/>
      <c r="E2684" s="16"/>
      <c r="F2684" s="14"/>
      <c r="G2684" s="14"/>
      <c r="H2684" s="14"/>
      <c r="I2684" s="15"/>
      <c r="J2684" s="77"/>
    </row>
    <row r="2685" spans="1:10" x14ac:dyDescent="0.2">
      <c r="A2685" s="14"/>
      <c r="B2685" s="305"/>
      <c r="C2685" s="305"/>
      <c r="D2685" s="16"/>
      <c r="E2685" s="16"/>
      <c r="F2685" s="14"/>
      <c r="G2685" s="14"/>
      <c r="H2685" s="14"/>
      <c r="I2685" s="15"/>
      <c r="J2685" s="77"/>
    </row>
    <row r="2686" spans="1:10" x14ac:dyDescent="0.2">
      <c r="A2686" s="14"/>
      <c r="B2686" s="305"/>
      <c r="C2686" s="305"/>
      <c r="D2686" s="16"/>
      <c r="E2686" s="16"/>
      <c r="F2686" s="14"/>
      <c r="G2686" s="14"/>
      <c r="H2686" s="14"/>
      <c r="I2686" s="15"/>
      <c r="J2686" s="77"/>
    </row>
    <row r="2687" spans="1:10" x14ac:dyDescent="0.2">
      <c r="A2687" s="14"/>
      <c r="B2687" s="305"/>
      <c r="C2687" s="305"/>
      <c r="D2687" s="16"/>
      <c r="E2687" s="16"/>
      <c r="F2687" s="14"/>
      <c r="G2687" s="14"/>
      <c r="H2687" s="14"/>
      <c r="I2687" s="15"/>
      <c r="J2687" s="77"/>
    </row>
    <row r="2688" spans="1:10" x14ac:dyDescent="0.2">
      <c r="A2688" s="14"/>
      <c r="B2688" s="305"/>
      <c r="C2688" s="305"/>
      <c r="D2688" s="16"/>
      <c r="E2688" s="16"/>
      <c r="F2688" s="14"/>
      <c r="G2688" s="14"/>
      <c r="H2688" s="14"/>
      <c r="I2688" s="15"/>
      <c r="J2688" s="77"/>
    </row>
    <row r="2689" spans="1:10" x14ac:dyDescent="0.2">
      <c r="A2689" s="14"/>
      <c r="B2689" s="305"/>
      <c r="C2689" s="305"/>
      <c r="D2689" s="16"/>
      <c r="E2689" s="16"/>
      <c r="F2689" s="14"/>
      <c r="G2689" s="14"/>
      <c r="H2689" s="14"/>
      <c r="I2689" s="15"/>
      <c r="J2689" s="77"/>
    </row>
    <row r="2690" spans="1:10" x14ac:dyDescent="0.2">
      <c r="A2690" s="14"/>
      <c r="B2690" s="305"/>
      <c r="C2690" s="305"/>
      <c r="D2690" s="16"/>
      <c r="E2690" s="16"/>
      <c r="F2690" s="14"/>
      <c r="G2690" s="14"/>
      <c r="H2690" s="14"/>
      <c r="I2690" s="15"/>
      <c r="J2690" s="77"/>
    </row>
    <row r="2691" spans="1:10" x14ac:dyDescent="0.2">
      <c r="A2691" s="14"/>
      <c r="B2691" s="305"/>
      <c r="C2691" s="305"/>
      <c r="D2691" s="16"/>
      <c r="E2691" s="16"/>
      <c r="F2691" s="14"/>
      <c r="G2691" s="14"/>
      <c r="H2691" s="14"/>
      <c r="I2691" s="15"/>
      <c r="J2691" s="77"/>
    </row>
    <row r="2692" spans="1:10" x14ac:dyDescent="0.2">
      <c r="A2692" s="14"/>
      <c r="B2692" s="305"/>
      <c r="C2692" s="305"/>
      <c r="D2692" s="16"/>
      <c r="E2692" s="16"/>
      <c r="F2692" s="14"/>
      <c r="G2692" s="14"/>
      <c r="H2692" s="14"/>
      <c r="I2692" s="15"/>
      <c r="J2692" s="77"/>
    </row>
    <row r="2693" spans="1:10" x14ac:dyDescent="0.2">
      <c r="A2693" s="14"/>
      <c r="B2693" s="305"/>
      <c r="C2693" s="305"/>
      <c r="D2693" s="16"/>
      <c r="E2693" s="16"/>
      <c r="F2693" s="14"/>
      <c r="G2693" s="14"/>
      <c r="H2693" s="14"/>
      <c r="I2693" s="15"/>
      <c r="J2693" s="77"/>
    </row>
    <row r="2694" spans="1:10" x14ac:dyDescent="0.2">
      <c r="A2694" s="14"/>
      <c r="B2694" s="305"/>
      <c r="C2694" s="305"/>
      <c r="D2694" s="16"/>
      <c r="E2694" s="16"/>
      <c r="F2694" s="14"/>
      <c r="G2694" s="14"/>
      <c r="H2694" s="14"/>
      <c r="I2694" s="15"/>
      <c r="J2694" s="77"/>
    </row>
    <row r="2695" spans="1:10" x14ac:dyDescent="0.2">
      <c r="A2695" s="14"/>
      <c r="B2695" s="305"/>
      <c r="C2695" s="305"/>
      <c r="D2695" s="16"/>
      <c r="E2695" s="16"/>
      <c r="F2695" s="14"/>
      <c r="G2695" s="14"/>
      <c r="H2695" s="14"/>
      <c r="I2695" s="15"/>
      <c r="J2695" s="77"/>
    </row>
    <row r="2696" spans="1:10" x14ac:dyDescent="0.2">
      <c r="A2696" s="14"/>
      <c r="B2696" s="305"/>
      <c r="C2696" s="305"/>
      <c r="D2696" s="16"/>
      <c r="E2696" s="16"/>
      <c r="F2696" s="14"/>
      <c r="G2696" s="14"/>
      <c r="H2696" s="14"/>
      <c r="I2696" s="15"/>
      <c r="J2696" s="77"/>
    </row>
    <row r="2697" spans="1:10" x14ac:dyDescent="0.2">
      <c r="A2697" s="14"/>
      <c r="B2697" s="305"/>
      <c r="C2697" s="305"/>
      <c r="D2697" s="16"/>
      <c r="E2697" s="16"/>
      <c r="F2697" s="14"/>
      <c r="G2697" s="14"/>
      <c r="H2697" s="14"/>
      <c r="I2697" s="15"/>
      <c r="J2697" s="77"/>
    </row>
    <row r="2698" spans="1:10" x14ac:dyDescent="0.2">
      <c r="A2698" s="14"/>
      <c r="B2698" s="305"/>
      <c r="C2698" s="305"/>
      <c r="D2698" s="16"/>
      <c r="E2698" s="16"/>
      <c r="F2698" s="14"/>
      <c r="G2698" s="14"/>
      <c r="H2698" s="14"/>
      <c r="I2698" s="15"/>
      <c r="J2698" s="77"/>
    </row>
    <row r="2699" spans="1:10" x14ac:dyDescent="0.2">
      <c r="A2699" s="14"/>
      <c r="B2699" s="305"/>
      <c r="C2699" s="305"/>
      <c r="D2699" s="16"/>
      <c r="E2699" s="16"/>
      <c r="F2699" s="14"/>
      <c r="G2699" s="14"/>
      <c r="H2699" s="14"/>
      <c r="I2699" s="15"/>
      <c r="J2699" s="77"/>
    </row>
    <row r="2700" spans="1:10" x14ac:dyDescent="0.2">
      <c r="A2700" s="14"/>
      <c r="B2700" s="305"/>
      <c r="C2700" s="305"/>
      <c r="D2700" s="16"/>
      <c r="E2700" s="16"/>
      <c r="F2700" s="14"/>
      <c r="G2700" s="14"/>
      <c r="H2700" s="14"/>
      <c r="I2700" s="15"/>
      <c r="J2700" s="77"/>
    </row>
    <row r="2701" spans="1:10" x14ac:dyDescent="0.2">
      <c r="A2701" s="14"/>
      <c r="B2701" s="305"/>
      <c r="C2701" s="305"/>
      <c r="D2701" s="16"/>
      <c r="E2701" s="16"/>
      <c r="F2701" s="14"/>
      <c r="G2701" s="14"/>
      <c r="H2701" s="14"/>
      <c r="I2701" s="15"/>
      <c r="J2701" s="77"/>
    </row>
    <row r="2702" spans="1:10" x14ac:dyDescent="0.2">
      <c r="A2702" s="14"/>
      <c r="B2702" s="305"/>
      <c r="C2702" s="305"/>
      <c r="D2702" s="16"/>
      <c r="E2702" s="16"/>
      <c r="F2702" s="14"/>
      <c r="G2702" s="14"/>
      <c r="H2702" s="14"/>
      <c r="I2702" s="15"/>
      <c r="J2702" s="77"/>
    </row>
    <row r="2703" spans="1:10" x14ac:dyDescent="0.2">
      <c r="A2703" s="14"/>
      <c r="B2703" s="305"/>
      <c r="C2703" s="305"/>
      <c r="D2703" s="16"/>
      <c r="E2703" s="16"/>
      <c r="F2703" s="14"/>
      <c r="G2703" s="14"/>
      <c r="H2703" s="14"/>
      <c r="I2703" s="15"/>
      <c r="J2703" s="77"/>
    </row>
    <row r="2704" spans="1:10" x14ac:dyDescent="0.2">
      <c r="A2704" s="14"/>
      <c r="B2704" s="305"/>
      <c r="C2704" s="305"/>
      <c r="D2704" s="16"/>
      <c r="E2704" s="16"/>
      <c r="F2704" s="14"/>
      <c r="G2704" s="14"/>
      <c r="H2704" s="14"/>
      <c r="I2704" s="15"/>
      <c r="J2704" s="77"/>
    </row>
    <row r="2705" spans="1:10" x14ac:dyDescent="0.2">
      <c r="A2705" s="14"/>
      <c r="B2705" s="305"/>
      <c r="C2705" s="305"/>
      <c r="D2705" s="16"/>
      <c r="E2705" s="16"/>
      <c r="F2705" s="14"/>
      <c r="G2705" s="14"/>
      <c r="H2705" s="14"/>
      <c r="I2705" s="15"/>
      <c r="J2705" s="77"/>
    </row>
    <row r="2706" spans="1:10" x14ac:dyDescent="0.2">
      <c r="A2706" s="14"/>
      <c r="B2706" s="305"/>
      <c r="C2706" s="305"/>
      <c r="D2706" s="16"/>
      <c r="E2706" s="16"/>
      <c r="F2706" s="14"/>
      <c r="G2706" s="14"/>
      <c r="H2706" s="14"/>
      <c r="I2706" s="15"/>
      <c r="J2706" s="77"/>
    </row>
    <row r="2707" spans="1:10" x14ac:dyDescent="0.2">
      <c r="A2707" s="14"/>
      <c r="B2707" s="305"/>
      <c r="C2707" s="305"/>
      <c r="D2707" s="16"/>
      <c r="E2707" s="16"/>
      <c r="F2707" s="14"/>
      <c r="G2707" s="14"/>
      <c r="H2707" s="14"/>
      <c r="I2707" s="15"/>
      <c r="J2707" s="77"/>
    </row>
    <row r="2708" spans="1:10" x14ac:dyDescent="0.2">
      <c r="A2708" s="14"/>
      <c r="B2708" s="305"/>
      <c r="C2708" s="305"/>
      <c r="D2708" s="16"/>
      <c r="E2708" s="16"/>
      <c r="F2708" s="14"/>
      <c r="G2708" s="14"/>
      <c r="H2708" s="14"/>
      <c r="I2708" s="15"/>
      <c r="J2708" s="77"/>
    </row>
    <row r="2709" spans="1:10" x14ac:dyDescent="0.2">
      <c r="A2709" s="14"/>
      <c r="B2709" s="305"/>
      <c r="C2709" s="305"/>
      <c r="D2709" s="16"/>
      <c r="E2709" s="16"/>
      <c r="F2709" s="14"/>
      <c r="G2709" s="14"/>
      <c r="H2709" s="14"/>
      <c r="I2709" s="15"/>
      <c r="J2709" s="77"/>
    </row>
    <row r="2710" spans="1:10" x14ac:dyDescent="0.2">
      <c r="A2710" s="14"/>
      <c r="B2710" s="305"/>
      <c r="C2710" s="305"/>
      <c r="D2710" s="16"/>
      <c r="E2710" s="16"/>
      <c r="F2710" s="14"/>
      <c r="G2710" s="14"/>
      <c r="H2710" s="14"/>
      <c r="I2710" s="15"/>
      <c r="J2710" s="77"/>
    </row>
    <row r="2711" spans="1:10" x14ac:dyDescent="0.2">
      <c r="A2711" s="14"/>
      <c r="B2711" s="305"/>
      <c r="C2711" s="305"/>
      <c r="D2711" s="16"/>
      <c r="E2711" s="16"/>
      <c r="F2711" s="14"/>
      <c r="G2711" s="14"/>
      <c r="H2711" s="14"/>
      <c r="I2711" s="15"/>
      <c r="J2711" s="77"/>
    </row>
    <row r="2712" spans="1:10" x14ac:dyDescent="0.2">
      <c r="A2712" s="14"/>
      <c r="B2712" s="305"/>
      <c r="C2712" s="305"/>
      <c r="D2712" s="16"/>
      <c r="E2712" s="16"/>
      <c r="F2712" s="14"/>
      <c r="G2712" s="14"/>
      <c r="H2712" s="14"/>
      <c r="I2712" s="15"/>
      <c r="J2712" s="77"/>
    </row>
    <row r="2713" spans="1:10" x14ac:dyDescent="0.2">
      <c r="A2713" s="14"/>
      <c r="B2713" s="305"/>
      <c r="C2713" s="305"/>
      <c r="D2713" s="16"/>
      <c r="E2713" s="16"/>
      <c r="F2713" s="14"/>
      <c r="G2713" s="14"/>
      <c r="H2713" s="14"/>
      <c r="I2713" s="15"/>
      <c r="J2713" s="77"/>
    </row>
    <row r="2714" spans="1:10" x14ac:dyDescent="0.2">
      <c r="A2714" s="14"/>
      <c r="B2714" s="305"/>
      <c r="C2714" s="305"/>
      <c r="D2714" s="16"/>
      <c r="E2714" s="16"/>
      <c r="F2714" s="14"/>
      <c r="G2714" s="14"/>
      <c r="H2714" s="14"/>
      <c r="I2714" s="15"/>
      <c r="J2714" s="77"/>
    </row>
    <row r="2715" spans="1:10" x14ac:dyDescent="0.2">
      <c r="A2715" s="14"/>
      <c r="B2715" s="305"/>
      <c r="C2715" s="305"/>
      <c r="D2715" s="16"/>
      <c r="E2715" s="16"/>
      <c r="F2715" s="14"/>
      <c r="G2715" s="14"/>
      <c r="H2715" s="14"/>
      <c r="I2715" s="15"/>
      <c r="J2715" s="77"/>
    </row>
    <row r="2716" spans="1:10" x14ac:dyDescent="0.2">
      <c r="A2716" s="14"/>
      <c r="B2716" s="305"/>
      <c r="C2716" s="305"/>
      <c r="D2716" s="16"/>
      <c r="E2716" s="16"/>
      <c r="F2716" s="14"/>
      <c r="G2716" s="14"/>
      <c r="H2716" s="14"/>
      <c r="I2716" s="15"/>
      <c r="J2716" s="77"/>
    </row>
    <row r="2717" spans="1:10" x14ac:dyDescent="0.2">
      <c r="A2717" s="14"/>
      <c r="B2717" s="305"/>
      <c r="C2717" s="305"/>
      <c r="D2717" s="16"/>
      <c r="E2717" s="16"/>
      <c r="F2717" s="14"/>
      <c r="G2717" s="14"/>
      <c r="H2717" s="14"/>
      <c r="I2717" s="15"/>
      <c r="J2717" s="77"/>
    </row>
    <row r="2718" spans="1:10" x14ac:dyDescent="0.2">
      <c r="A2718" s="14"/>
      <c r="B2718" s="305"/>
      <c r="C2718" s="305"/>
      <c r="D2718" s="16"/>
      <c r="E2718" s="16"/>
      <c r="F2718" s="14"/>
      <c r="G2718" s="14"/>
      <c r="H2718" s="14"/>
      <c r="I2718" s="15"/>
      <c r="J2718" s="77"/>
    </row>
    <row r="2719" spans="1:10" x14ac:dyDescent="0.2">
      <c r="A2719" s="14"/>
      <c r="B2719" s="305"/>
      <c r="C2719" s="305"/>
      <c r="D2719" s="16"/>
      <c r="E2719" s="16"/>
      <c r="F2719" s="14"/>
      <c r="G2719" s="14"/>
      <c r="H2719" s="14"/>
      <c r="I2719" s="15"/>
      <c r="J2719" s="77"/>
    </row>
    <row r="2720" spans="1:10" x14ac:dyDescent="0.2">
      <c r="A2720" s="14"/>
      <c r="B2720" s="305"/>
      <c r="C2720" s="305"/>
      <c r="D2720" s="16"/>
      <c r="E2720" s="16"/>
      <c r="F2720" s="14"/>
      <c r="G2720" s="14"/>
      <c r="H2720" s="14"/>
      <c r="I2720" s="15"/>
      <c r="J2720" s="77"/>
    </row>
    <row r="2721" spans="1:10" x14ac:dyDescent="0.2">
      <c r="A2721" s="14"/>
      <c r="B2721" s="305"/>
      <c r="C2721" s="305"/>
      <c r="D2721" s="16"/>
      <c r="E2721" s="16"/>
      <c r="F2721" s="14"/>
      <c r="G2721" s="14"/>
      <c r="H2721" s="14"/>
      <c r="I2721" s="15"/>
      <c r="J2721" s="77"/>
    </row>
    <row r="2722" spans="1:10" x14ac:dyDescent="0.2">
      <c r="A2722" s="14"/>
      <c r="B2722" s="305"/>
      <c r="C2722" s="305"/>
      <c r="D2722" s="16"/>
      <c r="E2722" s="16"/>
      <c r="F2722" s="14"/>
      <c r="G2722" s="14"/>
      <c r="H2722" s="14"/>
      <c r="I2722" s="15"/>
      <c r="J2722" s="77"/>
    </row>
    <row r="2723" spans="1:10" x14ac:dyDescent="0.2">
      <c r="A2723" s="14"/>
      <c r="B2723" s="305"/>
      <c r="C2723" s="305"/>
      <c r="D2723" s="16"/>
      <c r="E2723" s="16"/>
      <c r="F2723" s="14"/>
      <c r="G2723" s="14"/>
      <c r="H2723" s="14"/>
      <c r="I2723" s="15"/>
      <c r="J2723" s="77"/>
    </row>
    <row r="2724" spans="1:10" x14ac:dyDescent="0.2">
      <c r="A2724" s="14"/>
      <c r="B2724" s="305"/>
      <c r="C2724" s="305"/>
      <c r="D2724" s="16"/>
      <c r="E2724" s="16"/>
      <c r="F2724" s="14"/>
      <c r="G2724" s="14"/>
      <c r="H2724" s="14"/>
      <c r="I2724" s="15"/>
      <c r="J2724" s="77"/>
    </row>
    <row r="2725" spans="1:10" x14ac:dyDescent="0.2">
      <c r="A2725" s="14"/>
      <c r="B2725" s="305"/>
      <c r="C2725" s="305"/>
      <c r="D2725" s="16"/>
      <c r="E2725" s="16"/>
      <c r="F2725" s="14"/>
      <c r="G2725" s="14"/>
      <c r="H2725" s="14"/>
      <c r="I2725" s="15"/>
      <c r="J2725" s="77"/>
    </row>
    <row r="2726" spans="1:10" x14ac:dyDescent="0.2">
      <c r="A2726" s="14"/>
      <c r="B2726" s="305"/>
      <c r="C2726" s="305"/>
      <c r="D2726" s="16"/>
      <c r="E2726" s="16"/>
      <c r="F2726" s="14"/>
      <c r="G2726" s="14"/>
      <c r="H2726" s="14"/>
      <c r="I2726" s="15"/>
      <c r="J2726" s="77"/>
    </row>
    <row r="2727" spans="1:10" x14ac:dyDescent="0.2">
      <c r="A2727" s="14"/>
      <c r="B2727" s="305"/>
      <c r="C2727" s="305"/>
      <c r="D2727" s="16"/>
      <c r="E2727" s="16"/>
      <c r="F2727" s="14"/>
      <c r="G2727" s="14"/>
      <c r="H2727" s="14"/>
      <c r="I2727" s="15"/>
      <c r="J2727" s="77"/>
    </row>
    <row r="2728" spans="1:10" x14ac:dyDescent="0.2">
      <c r="A2728" s="14"/>
      <c r="B2728" s="305"/>
      <c r="C2728" s="305"/>
      <c r="D2728" s="16"/>
      <c r="E2728" s="16"/>
      <c r="F2728" s="14"/>
      <c r="G2728" s="14"/>
      <c r="H2728" s="14"/>
      <c r="I2728" s="15"/>
      <c r="J2728" s="77"/>
    </row>
    <row r="2729" spans="1:10" x14ac:dyDescent="0.2">
      <c r="A2729" s="14"/>
      <c r="B2729" s="305"/>
      <c r="C2729" s="305"/>
      <c r="D2729" s="16"/>
      <c r="E2729" s="16"/>
      <c r="F2729" s="14"/>
      <c r="G2729" s="14"/>
      <c r="H2729" s="14"/>
      <c r="I2729" s="15"/>
      <c r="J2729" s="77"/>
    </row>
    <row r="2730" spans="1:10" x14ac:dyDescent="0.2">
      <c r="A2730" s="14"/>
      <c r="B2730" s="305"/>
      <c r="C2730" s="305"/>
      <c r="D2730" s="16"/>
      <c r="E2730" s="16"/>
      <c r="F2730" s="14"/>
      <c r="G2730" s="14"/>
      <c r="H2730" s="14"/>
      <c r="I2730" s="15"/>
      <c r="J2730" s="77"/>
    </row>
    <row r="2731" spans="1:10" x14ac:dyDescent="0.2">
      <c r="A2731" s="14"/>
      <c r="B2731" s="305"/>
      <c r="C2731" s="305"/>
      <c r="D2731" s="16"/>
      <c r="E2731" s="16"/>
      <c r="F2731" s="14"/>
      <c r="G2731" s="14"/>
      <c r="H2731" s="14"/>
      <c r="I2731" s="15"/>
      <c r="J2731" s="77"/>
    </row>
    <row r="2732" spans="1:10" x14ac:dyDescent="0.2">
      <c r="A2732" s="14"/>
      <c r="B2732" s="305"/>
      <c r="C2732" s="305"/>
      <c r="D2732" s="16"/>
      <c r="E2732" s="16"/>
      <c r="F2732" s="14"/>
      <c r="G2732" s="14"/>
      <c r="H2732" s="14"/>
      <c r="I2732" s="15"/>
      <c r="J2732" s="77"/>
    </row>
    <row r="2733" spans="1:10" x14ac:dyDescent="0.2">
      <c r="A2733" s="14"/>
      <c r="B2733" s="305"/>
      <c r="C2733" s="305"/>
      <c r="D2733" s="16"/>
      <c r="E2733" s="16"/>
      <c r="F2733" s="14"/>
      <c r="G2733" s="14"/>
      <c r="H2733" s="14"/>
      <c r="I2733" s="15"/>
      <c r="J2733" s="77"/>
    </row>
    <row r="2734" spans="1:10" x14ac:dyDescent="0.2">
      <c r="A2734" s="14"/>
      <c r="B2734" s="305"/>
      <c r="C2734" s="305"/>
      <c r="D2734" s="16"/>
      <c r="E2734" s="16"/>
      <c r="F2734" s="14"/>
      <c r="G2734" s="14"/>
      <c r="H2734" s="14"/>
      <c r="I2734" s="15"/>
      <c r="J2734" s="77"/>
    </row>
    <row r="2735" spans="1:10" x14ac:dyDescent="0.2">
      <c r="A2735" s="14"/>
      <c r="B2735" s="305"/>
      <c r="C2735" s="305"/>
      <c r="D2735" s="16"/>
      <c r="E2735" s="16"/>
      <c r="F2735" s="14"/>
      <c r="G2735" s="14"/>
      <c r="H2735" s="14"/>
      <c r="I2735" s="15"/>
      <c r="J2735" s="77"/>
    </row>
    <row r="2736" spans="1:10" x14ac:dyDescent="0.2">
      <c r="A2736" s="14"/>
      <c r="B2736" s="305"/>
      <c r="C2736" s="305"/>
      <c r="D2736" s="16"/>
      <c r="E2736" s="16"/>
      <c r="F2736" s="14"/>
      <c r="G2736" s="14"/>
      <c r="H2736" s="14"/>
      <c r="I2736" s="15"/>
      <c r="J2736" s="77"/>
    </row>
    <row r="2737" spans="1:10" x14ac:dyDescent="0.2">
      <c r="A2737" s="14"/>
      <c r="B2737" s="305"/>
      <c r="C2737" s="305"/>
      <c r="D2737" s="16"/>
      <c r="E2737" s="16"/>
      <c r="F2737" s="14"/>
      <c r="G2737" s="14"/>
      <c r="H2737" s="14"/>
      <c r="I2737" s="15"/>
      <c r="J2737" s="77"/>
    </row>
    <row r="2738" spans="1:10" x14ac:dyDescent="0.2">
      <c r="A2738" s="14"/>
      <c r="B2738" s="305"/>
      <c r="C2738" s="305"/>
      <c r="D2738" s="16"/>
      <c r="E2738" s="16"/>
      <c r="F2738" s="14"/>
      <c r="G2738" s="14"/>
      <c r="H2738" s="14"/>
      <c r="I2738" s="15"/>
      <c r="J2738" s="77"/>
    </row>
    <row r="2739" spans="1:10" x14ac:dyDescent="0.2">
      <c r="A2739" s="14"/>
      <c r="B2739" s="305"/>
      <c r="C2739" s="305"/>
      <c r="D2739" s="16"/>
      <c r="E2739" s="16"/>
      <c r="F2739" s="14"/>
      <c r="G2739" s="14"/>
      <c r="H2739" s="14"/>
      <c r="I2739" s="15"/>
      <c r="J2739" s="77"/>
    </row>
    <row r="2740" spans="1:10" x14ac:dyDescent="0.2">
      <c r="A2740" s="14"/>
      <c r="B2740" s="305"/>
      <c r="C2740" s="305"/>
      <c r="D2740" s="16"/>
      <c r="E2740" s="16"/>
      <c r="F2740" s="14"/>
      <c r="G2740" s="14"/>
      <c r="H2740" s="14"/>
      <c r="I2740" s="15"/>
      <c r="J2740" s="77"/>
    </row>
    <row r="2741" spans="1:10" x14ac:dyDescent="0.2">
      <c r="A2741" s="14"/>
      <c r="B2741" s="305"/>
      <c r="C2741" s="305"/>
      <c r="D2741" s="16"/>
      <c r="E2741" s="16"/>
      <c r="F2741" s="14"/>
      <c r="G2741" s="14"/>
      <c r="H2741" s="14"/>
      <c r="I2741" s="15"/>
      <c r="J2741" s="77"/>
    </row>
    <row r="2742" spans="1:10" x14ac:dyDescent="0.2">
      <c r="A2742" s="14"/>
      <c r="B2742" s="305"/>
      <c r="C2742" s="305"/>
      <c r="D2742" s="16"/>
      <c r="E2742" s="16"/>
      <c r="F2742" s="14"/>
      <c r="G2742" s="14"/>
      <c r="H2742" s="14"/>
      <c r="I2742" s="15"/>
      <c r="J2742" s="77"/>
    </row>
    <row r="2743" spans="1:10" x14ac:dyDescent="0.2">
      <c r="A2743" s="14"/>
      <c r="B2743" s="305"/>
      <c r="C2743" s="305"/>
      <c r="D2743" s="16"/>
      <c r="E2743" s="16"/>
      <c r="F2743" s="14"/>
      <c r="G2743" s="14"/>
      <c r="H2743" s="14"/>
      <c r="I2743" s="15"/>
      <c r="J2743" s="77"/>
    </row>
    <row r="2744" spans="1:10" x14ac:dyDescent="0.2">
      <c r="A2744" s="14"/>
      <c r="B2744" s="305"/>
      <c r="C2744" s="305"/>
      <c r="D2744" s="16"/>
      <c r="E2744" s="16"/>
      <c r="F2744" s="14"/>
      <c r="G2744" s="14"/>
      <c r="H2744" s="14"/>
      <c r="I2744" s="15"/>
      <c r="J2744" s="77"/>
    </row>
    <row r="2745" spans="1:10" x14ac:dyDescent="0.2">
      <c r="A2745" s="14"/>
      <c r="B2745" s="305"/>
      <c r="C2745" s="305"/>
      <c r="D2745" s="16"/>
      <c r="E2745" s="16"/>
      <c r="F2745" s="14"/>
      <c r="G2745" s="14"/>
      <c r="H2745" s="14"/>
      <c r="I2745" s="15"/>
      <c r="J2745" s="77"/>
    </row>
    <row r="2746" spans="1:10" x14ac:dyDescent="0.2">
      <c r="A2746" s="14"/>
      <c r="B2746" s="305"/>
      <c r="C2746" s="305"/>
      <c r="D2746" s="16"/>
      <c r="E2746" s="16"/>
      <c r="F2746" s="14"/>
      <c r="G2746" s="14"/>
      <c r="H2746" s="14"/>
      <c r="I2746" s="15"/>
      <c r="J2746" s="77"/>
    </row>
    <row r="2747" spans="1:10" x14ac:dyDescent="0.2">
      <c r="A2747" s="14"/>
      <c r="B2747" s="305"/>
      <c r="C2747" s="305"/>
      <c r="D2747" s="16"/>
      <c r="E2747" s="16"/>
      <c r="F2747" s="14"/>
      <c r="G2747" s="14"/>
      <c r="H2747" s="14"/>
      <c r="I2747" s="15"/>
      <c r="J2747" s="77"/>
    </row>
    <row r="2748" spans="1:10" x14ac:dyDescent="0.2">
      <c r="A2748" s="14"/>
      <c r="B2748" s="305"/>
      <c r="C2748" s="305"/>
      <c r="D2748" s="16"/>
      <c r="E2748" s="16"/>
      <c r="F2748" s="14"/>
      <c r="G2748" s="14"/>
      <c r="H2748" s="14"/>
      <c r="I2748" s="15"/>
      <c r="J2748" s="77"/>
    </row>
    <row r="2749" spans="1:10" x14ac:dyDescent="0.2">
      <c r="A2749" s="14"/>
      <c r="B2749" s="305"/>
      <c r="C2749" s="305"/>
      <c r="D2749" s="16"/>
      <c r="E2749" s="16"/>
      <c r="F2749" s="14"/>
      <c r="G2749" s="14"/>
      <c r="H2749" s="14"/>
      <c r="I2749" s="15"/>
      <c r="J2749" s="77"/>
    </row>
    <row r="2750" spans="1:10" x14ac:dyDescent="0.2">
      <c r="A2750" s="14"/>
      <c r="B2750" s="305"/>
      <c r="C2750" s="305"/>
      <c r="D2750" s="16"/>
      <c r="E2750" s="16"/>
      <c r="F2750" s="14"/>
      <c r="G2750" s="14"/>
      <c r="H2750" s="14"/>
      <c r="I2750" s="15"/>
      <c r="J2750" s="77"/>
    </row>
    <row r="2751" spans="1:10" x14ac:dyDescent="0.2">
      <c r="A2751" s="14"/>
      <c r="B2751" s="305"/>
      <c r="C2751" s="305"/>
      <c r="D2751" s="16"/>
      <c r="E2751" s="16"/>
      <c r="F2751" s="14"/>
      <c r="G2751" s="14"/>
      <c r="H2751" s="14"/>
      <c r="I2751" s="15"/>
      <c r="J2751" s="77"/>
    </row>
    <row r="2752" spans="1:10" x14ac:dyDescent="0.2">
      <c r="A2752" s="14"/>
      <c r="B2752" s="305"/>
      <c r="C2752" s="305"/>
      <c r="D2752" s="16"/>
      <c r="E2752" s="16"/>
      <c r="F2752" s="14"/>
      <c r="G2752" s="14"/>
      <c r="H2752" s="14"/>
      <c r="I2752" s="15"/>
      <c r="J2752" s="77"/>
    </row>
    <row r="2753" spans="1:10" x14ac:dyDescent="0.2">
      <c r="A2753" s="14"/>
      <c r="B2753" s="305"/>
      <c r="C2753" s="305"/>
      <c r="D2753" s="16"/>
      <c r="E2753" s="16"/>
      <c r="F2753" s="14"/>
      <c r="G2753" s="14"/>
      <c r="H2753" s="14"/>
      <c r="I2753" s="15"/>
      <c r="J2753" s="77"/>
    </row>
    <row r="2754" spans="1:10" x14ac:dyDescent="0.2">
      <c r="A2754" s="14"/>
      <c r="B2754" s="305"/>
      <c r="C2754" s="305"/>
      <c r="D2754" s="16"/>
      <c r="E2754" s="16"/>
      <c r="F2754" s="14"/>
      <c r="G2754" s="14"/>
      <c r="H2754" s="14"/>
      <c r="I2754" s="15"/>
      <c r="J2754" s="77"/>
    </row>
    <row r="2755" spans="1:10" x14ac:dyDescent="0.2">
      <c r="A2755" s="14"/>
      <c r="B2755" s="305"/>
      <c r="C2755" s="305"/>
      <c r="D2755" s="16"/>
      <c r="E2755" s="16"/>
      <c r="F2755" s="14"/>
      <c r="G2755" s="14"/>
      <c r="H2755" s="14"/>
      <c r="I2755" s="15"/>
      <c r="J2755" s="77"/>
    </row>
    <row r="2756" spans="1:10" x14ac:dyDescent="0.2">
      <c r="A2756" s="14"/>
      <c r="B2756" s="305"/>
      <c r="C2756" s="305"/>
      <c r="D2756" s="16"/>
      <c r="E2756" s="16"/>
      <c r="F2756" s="14"/>
      <c r="G2756" s="14"/>
      <c r="H2756" s="14"/>
      <c r="I2756" s="15"/>
      <c r="J2756" s="77"/>
    </row>
    <row r="2757" spans="1:10" x14ac:dyDescent="0.2">
      <c r="A2757" s="14"/>
      <c r="B2757" s="305"/>
      <c r="C2757" s="305"/>
      <c r="D2757" s="16"/>
      <c r="E2757" s="16"/>
      <c r="F2757" s="14"/>
      <c r="G2757" s="14"/>
      <c r="H2757" s="14"/>
      <c r="I2757" s="15"/>
      <c r="J2757" s="77"/>
    </row>
    <row r="2758" spans="1:10" x14ac:dyDescent="0.2">
      <c r="A2758" s="14"/>
      <c r="B2758" s="305"/>
      <c r="C2758" s="305"/>
      <c r="D2758" s="16"/>
      <c r="E2758" s="16"/>
      <c r="F2758" s="14"/>
      <c r="G2758" s="14"/>
      <c r="H2758" s="14"/>
      <c r="I2758" s="15"/>
      <c r="J2758" s="77"/>
    </row>
    <row r="2759" spans="1:10" x14ac:dyDescent="0.2">
      <c r="A2759" s="14"/>
      <c r="B2759" s="305"/>
      <c r="C2759" s="305"/>
      <c r="D2759" s="16"/>
      <c r="E2759" s="16"/>
      <c r="F2759" s="14"/>
      <c r="G2759" s="14"/>
      <c r="H2759" s="14"/>
      <c r="I2759" s="15"/>
      <c r="J2759" s="77"/>
    </row>
    <row r="2760" spans="1:10" x14ac:dyDescent="0.2">
      <c r="A2760" s="14"/>
      <c r="B2760" s="305"/>
      <c r="C2760" s="305"/>
      <c r="D2760" s="16"/>
      <c r="E2760" s="16"/>
      <c r="F2760" s="14"/>
      <c r="G2760" s="14"/>
      <c r="H2760" s="14"/>
      <c r="I2760" s="15"/>
      <c r="J2760" s="77"/>
    </row>
    <row r="2761" spans="1:10" x14ac:dyDescent="0.2">
      <c r="A2761" s="14"/>
      <c r="B2761" s="305"/>
      <c r="C2761" s="305"/>
      <c r="D2761" s="16"/>
      <c r="E2761" s="16"/>
      <c r="F2761" s="14"/>
      <c r="G2761" s="14"/>
      <c r="H2761" s="14"/>
      <c r="I2761" s="15"/>
      <c r="J2761" s="77"/>
    </row>
    <row r="2762" spans="1:10" x14ac:dyDescent="0.2">
      <c r="A2762" s="14"/>
      <c r="B2762" s="305"/>
      <c r="C2762" s="305"/>
      <c r="D2762" s="16"/>
      <c r="E2762" s="16"/>
      <c r="F2762" s="14"/>
      <c r="G2762" s="14"/>
      <c r="H2762" s="14"/>
      <c r="I2762" s="15"/>
      <c r="J2762" s="77"/>
    </row>
    <row r="2763" spans="1:10" x14ac:dyDescent="0.2">
      <c r="A2763" s="14"/>
      <c r="B2763" s="305"/>
      <c r="C2763" s="305"/>
      <c r="D2763" s="16"/>
      <c r="E2763" s="16"/>
      <c r="F2763" s="14"/>
      <c r="G2763" s="14"/>
      <c r="H2763" s="14"/>
      <c r="I2763" s="15"/>
      <c r="J2763" s="77"/>
    </row>
    <row r="2764" spans="1:10" x14ac:dyDescent="0.2">
      <c r="A2764" s="14"/>
      <c r="B2764" s="305"/>
      <c r="C2764" s="305"/>
      <c r="D2764" s="16"/>
      <c r="E2764" s="16"/>
      <c r="F2764" s="14"/>
      <c r="G2764" s="14"/>
      <c r="H2764" s="14"/>
      <c r="I2764" s="15"/>
      <c r="J2764" s="77"/>
    </row>
    <row r="2765" spans="1:10" x14ac:dyDescent="0.2">
      <c r="A2765" s="14"/>
      <c r="B2765" s="305"/>
      <c r="C2765" s="305"/>
      <c r="D2765" s="16"/>
      <c r="E2765" s="16"/>
      <c r="F2765" s="14"/>
      <c r="G2765" s="14"/>
      <c r="H2765" s="14"/>
      <c r="I2765" s="15"/>
      <c r="J2765" s="77"/>
    </row>
    <row r="2766" spans="1:10" x14ac:dyDescent="0.2">
      <c r="A2766" s="14"/>
      <c r="B2766" s="305"/>
      <c r="C2766" s="305"/>
      <c r="D2766" s="16"/>
      <c r="E2766" s="16"/>
      <c r="F2766" s="14"/>
      <c r="G2766" s="14"/>
      <c r="H2766" s="14"/>
      <c r="I2766" s="15"/>
      <c r="J2766" s="77"/>
    </row>
    <row r="2767" spans="1:10" x14ac:dyDescent="0.2">
      <c r="A2767" s="14"/>
      <c r="B2767" s="305"/>
      <c r="C2767" s="305"/>
      <c r="D2767" s="16"/>
      <c r="E2767" s="16"/>
      <c r="F2767" s="14"/>
      <c r="G2767" s="14"/>
      <c r="H2767" s="14"/>
      <c r="I2767" s="15"/>
      <c r="J2767" s="77"/>
    </row>
    <row r="2768" spans="1:10" x14ac:dyDescent="0.2">
      <c r="A2768" s="14"/>
      <c r="B2768" s="305"/>
      <c r="C2768" s="305"/>
      <c r="D2768" s="16"/>
      <c r="E2768" s="16"/>
      <c r="F2768" s="14"/>
      <c r="G2768" s="14"/>
      <c r="H2768" s="14"/>
      <c r="I2768" s="15"/>
      <c r="J2768" s="77"/>
    </row>
    <row r="2769" spans="1:10" x14ac:dyDescent="0.2">
      <c r="A2769" s="14"/>
      <c r="B2769" s="305"/>
      <c r="C2769" s="305"/>
      <c r="D2769" s="16"/>
      <c r="E2769" s="16"/>
      <c r="F2769" s="14"/>
      <c r="G2769" s="14"/>
      <c r="H2769" s="14"/>
      <c r="I2769" s="15"/>
      <c r="J2769" s="77"/>
    </row>
    <row r="2770" spans="1:10" x14ac:dyDescent="0.2">
      <c r="A2770" s="14"/>
      <c r="B2770" s="305"/>
      <c r="C2770" s="305"/>
      <c r="D2770" s="16"/>
      <c r="E2770" s="16"/>
      <c r="F2770" s="14"/>
      <c r="G2770" s="14"/>
      <c r="H2770" s="14"/>
      <c r="I2770" s="15"/>
      <c r="J2770" s="77"/>
    </row>
    <row r="2771" spans="1:10" x14ac:dyDescent="0.2">
      <c r="A2771" s="14"/>
      <c r="B2771" s="305"/>
      <c r="C2771" s="305"/>
      <c r="D2771" s="16"/>
      <c r="E2771" s="16"/>
      <c r="F2771" s="14"/>
      <c r="G2771" s="14"/>
      <c r="H2771" s="14"/>
      <c r="I2771" s="15"/>
      <c r="J2771" s="77"/>
    </row>
    <row r="2772" spans="1:10" x14ac:dyDescent="0.2">
      <c r="A2772" s="14"/>
      <c r="B2772" s="305"/>
      <c r="C2772" s="305"/>
      <c r="D2772" s="16"/>
      <c r="E2772" s="16"/>
      <c r="F2772" s="14"/>
      <c r="G2772" s="14"/>
      <c r="H2772" s="14"/>
      <c r="I2772" s="15"/>
      <c r="J2772" s="77"/>
    </row>
    <row r="2773" spans="1:10" x14ac:dyDescent="0.2">
      <c r="A2773" s="14"/>
      <c r="B2773" s="305"/>
      <c r="C2773" s="305"/>
      <c r="D2773" s="16"/>
      <c r="E2773" s="16"/>
      <c r="F2773" s="14"/>
      <c r="G2773" s="14"/>
      <c r="H2773" s="14"/>
      <c r="I2773" s="15"/>
      <c r="J2773" s="77"/>
    </row>
    <row r="2774" spans="1:10" x14ac:dyDescent="0.2">
      <c r="A2774" s="14"/>
      <c r="B2774" s="305"/>
      <c r="C2774" s="305"/>
      <c r="D2774" s="16"/>
      <c r="E2774" s="16"/>
      <c r="F2774" s="14"/>
      <c r="G2774" s="14"/>
      <c r="H2774" s="14"/>
      <c r="I2774" s="15"/>
      <c r="J2774" s="77"/>
    </row>
    <row r="2775" spans="1:10" x14ac:dyDescent="0.2">
      <c r="A2775" s="14"/>
      <c r="B2775" s="305"/>
      <c r="C2775" s="305"/>
      <c r="D2775" s="16"/>
      <c r="E2775" s="16"/>
      <c r="F2775" s="14"/>
      <c r="G2775" s="14"/>
      <c r="H2775" s="14"/>
      <c r="I2775" s="15"/>
      <c r="J2775" s="77"/>
    </row>
    <row r="2776" spans="1:10" x14ac:dyDescent="0.2">
      <c r="A2776" s="14"/>
      <c r="B2776" s="305"/>
      <c r="C2776" s="305"/>
      <c r="D2776" s="16"/>
      <c r="E2776" s="16"/>
      <c r="F2776" s="14"/>
      <c r="G2776" s="14"/>
      <c r="H2776" s="14"/>
      <c r="I2776" s="15"/>
      <c r="J2776" s="77"/>
    </row>
    <row r="2777" spans="1:10" x14ac:dyDescent="0.2">
      <c r="A2777" s="14"/>
      <c r="B2777" s="305"/>
      <c r="C2777" s="305"/>
      <c r="D2777" s="16"/>
      <c r="E2777" s="16"/>
      <c r="F2777" s="14"/>
      <c r="G2777" s="14"/>
      <c r="H2777" s="14"/>
      <c r="I2777" s="15"/>
      <c r="J2777" s="77"/>
    </row>
    <row r="2778" spans="1:10" x14ac:dyDescent="0.2">
      <c r="A2778" s="14"/>
      <c r="B2778" s="305"/>
      <c r="C2778" s="305"/>
      <c r="D2778" s="16"/>
      <c r="E2778" s="16"/>
      <c r="F2778" s="14"/>
      <c r="G2778" s="14"/>
      <c r="H2778" s="14"/>
      <c r="I2778" s="15"/>
      <c r="J2778" s="77"/>
    </row>
    <row r="2779" spans="1:10" x14ac:dyDescent="0.2">
      <c r="A2779" s="14"/>
      <c r="B2779" s="305"/>
      <c r="C2779" s="305"/>
      <c r="D2779" s="16"/>
      <c r="E2779" s="16"/>
      <c r="F2779" s="14"/>
      <c r="G2779" s="14"/>
      <c r="H2779" s="14"/>
      <c r="I2779" s="15"/>
      <c r="J2779" s="77"/>
    </row>
    <row r="2780" spans="1:10" x14ac:dyDescent="0.2">
      <c r="A2780" s="14"/>
      <c r="B2780" s="305"/>
      <c r="C2780" s="305"/>
      <c r="D2780" s="16"/>
      <c r="E2780" s="16"/>
      <c r="F2780" s="14"/>
      <c r="G2780" s="14"/>
      <c r="H2780" s="14"/>
      <c r="I2780" s="15"/>
      <c r="J2780" s="77"/>
    </row>
    <row r="2781" spans="1:10" x14ac:dyDescent="0.2">
      <c r="A2781" s="14"/>
      <c r="B2781" s="305"/>
      <c r="C2781" s="305"/>
      <c r="D2781" s="16"/>
      <c r="E2781" s="16"/>
      <c r="F2781" s="14"/>
      <c r="G2781" s="14"/>
      <c r="H2781" s="14"/>
      <c r="I2781" s="15"/>
      <c r="J2781" s="77"/>
    </row>
    <row r="2782" spans="1:10" x14ac:dyDescent="0.2">
      <c r="A2782" s="14"/>
      <c r="B2782" s="305"/>
      <c r="C2782" s="305"/>
      <c r="D2782" s="16"/>
      <c r="E2782" s="16"/>
      <c r="F2782" s="14"/>
      <c r="G2782" s="14"/>
      <c r="H2782" s="14"/>
      <c r="I2782" s="15"/>
      <c r="J2782" s="77"/>
    </row>
    <row r="2783" spans="1:10" x14ac:dyDescent="0.2">
      <c r="A2783" s="14"/>
      <c r="B2783" s="305"/>
      <c r="C2783" s="305"/>
      <c r="D2783" s="16"/>
      <c r="E2783" s="16"/>
      <c r="F2783" s="14"/>
      <c r="G2783" s="14"/>
      <c r="H2783" s="14"/>
      <c r="I2783" s="15"/>
      <c r="J2783" s="77"/>
    </row>
    <row r="2784" spans="1:10" x14ac:dyDescent="0.2">
      <c r="A2784" s="14"/>
      <c r="B2784" s="305"/>
      <c r="C2784" s="305"/>
      <c r="D2784" s="16"/>
      <c r="E2784" s="16"/>
      <c r="F2784" s="14"/>
      <c r="G2784" s="14"/>
      <c r="H2784" s="14"/>
      <c r="I2784" s="15"/>
      <c r="J2784" s="77"/>
    </row>
    <row r="2785" spans="1:10" x14ac:dyDescent="0.2">
      <c r="A2785" s="14"/>
      <c r="B2785" s="305"/>
      <c r="C2785" s="305"/>
      <c r="D2785" s="16"/>
      <c r="E2785" s="16"/>
      <c r="F2785" s="14"/>
      <c r="G2785" s="14"/>
      <c r="H2785" s="14"/>
      <c r="I2785" s="15"/>
      <c r="J2785" s="77"/>
    </row>
    <row r="2786" spans="1:10" x14ac:dyDescent="0.2">
      <c r="A2786" s="14"/>
      <c r="B2786" s="305"/>
      <c r="C2786" s="305"/>
      <c r="D2786" s="16"/>
      <c r="E2786" s="16"/>
      <c r="F2786" s="14"/>
      <c r="G2786" s="14"/>
      <c r="H2786" s="14"/>
      <c r="I2786" s="15"/>
      <c r="J2786" s="77"/>
    </row>
    <row r="2787" spans="1:10" x14ac:dyDescent="0.2">
      <c r="A2787" s="14"/>
      <c r="B2787" s="305"/>
      <c r="C2787" s="305"/>
      <c r="D2787" s="16"/>
      <c r="E2787" s="16"/>
      <c r="F2787" s="14"/>
      <c r="G2787" s="14"/>
      <c r="H2787" s="14"/>
      <c r="I2787" s="15"/>
      <c r="J2787" s="77"/>
    </row>
    <row r="2788" spans="1:10" x14ac:dyDescent="0.2">
      <c r="A2788" s="14"/>
      <c r="B2788" s="305"/>
      <c r="C2788" s="305"/>
      <c r="D2788" s="16"/>
      <c r="E2788" s="16"/>
      <c r="F2788" s="14"/>
      <c r="G2788" s="14"/>
      <c r="H2788" s="14"/>
      <c r="I2788" s="15"/>
      <c r="J2788" s="77"/>
    </row>
    <row r="2789" spans="1:10" x14ac:dyDescent="0.2">
      <c r="A2789" s="14"/>
      <c r="B2789" s="305"/>
      <c r="C2789" s="305"/>
      <c r="D2789" s="16"/>
      <c r="E2789" s="16"/>
      <c r="F2789" s="14"/>
      <c r="G2789" s="14"/>
      <c r="H2789" s="14"/>
      <c r="I2789" s="15"/>
      <c r="J2789" s="77"/>
    </row>
    <row r="2790" spans="1:10" x14ac:dyDescent="0.2">
      <c r="A2790" s="14"/>
      <c r="B2790" s="305"/>
      <c r="C2790" s="305"/>
      <c r="D2790" s="16"/>
      <c r="E2790" s="16"/>
      <c r="F2790" s="14"/>
      <c r="G2790" s="14"/>
      <c r="H2790" s="14"/>
      <c r="I2790" s="15"/>
      <c r="J2790" s="77"/>
    </row>
    <row r="2791" spans="1:10" x14ac:dyDescent="0.2">
      <c r="A2791" s="14"/>
      <c r="B2791" s="305"/>
      <c r="C2791" s="305"/>
      <c r="D2791" s="16"/>
      <c r="E2791" s="16"/>
      <c r="F2791" s="14"/>
      <c r="G2791" s="14"/>
      <c r="H2791" s="14"/>
      <c r="I2791" s="15"/>
      <c r="J2791" s="77"/>
    </row>
    <row r="2792" spans="1:10" x14ac:dyDescent="0.2">
      <c r="A2792" s="14"/>
      <c r="B2792" s="305"/>
      <c r="C2792" s="305"/>
      <c r="D2792" s="16"/>
      <c r="E2792" s="16"/>
      <c r="F2792" s="14"/>
      <c r="G2792" s="14"/>
      <c r="H2792" s="14"/>
      <c r="I2792" s="15"/>
      <c r="J2792" s="77"/>
    </row>
    <row r="2793" spans="1:10" x14ac:dyDescent="0.2">
      <c r="A2793" s="14"/>
      <c r="B2793" s="305"/>
      <c r="C2793" s="305"/>
      <c r="D2793" s="16"/>
      <c r="E2793" s="16"/>
      <c r="F2793" s="14"/>
      <c r="G2793" s="14"/>
      <c r="H2793" s="14"/>
      <c r="I2793" s="15"/>
      <c r="J2793" s="77"/>
    </row>
    <row r="2794" spans="1:10" x14ac:dyDescent="0.2">
      <c r="A2794" s="14"/>
      <c r="B2794" s="305"/>
      <c r="C2794" s="305"/>
      <c r="D2794" s="16"/>
      <c r="E2794" s="16"/>
      <c r="F2794" s="14"/>
      <c r="G2794" s="14"/>
      <c r="H2794" s="14"/>
      <c r="I2794" s="15"/>
      <c r="J2794" s="77"/>
    </row>
    <row r="2795" spans="1:10" x14ac:dyDescent="0.2">
      <c r="A2795" s="14"/>
      <c r="B2795" s="305"/>
      <c r="C2795" s="305"/>
      <c r="D2795" s="16"/>
      <c r="E2795" s="16"/>
      <c r="F2795" s="14"/>
      <c r="G2795" s="14"/>
      <c r="H2795" s="14"/>
      <c r="I2795" s="15"/>
      <c r="J2795" s="77"/>
    </row>
    <row r="2796" spans="1:10" x14ac:dyDescent="0.2">
      <c r="A2796" s="14"/>
      <c r="B2796" s="305"/>
      <c r="C2796" s="305"/>
      <c r="D2796" s="16"/>
      <c r="E2796" s="16"/>
      <c r="F2796" s="14"/>
      <c r="G2796" s="14"/>
      <c r="H2796" s="14"/>
      <c r="I2796" s="15"/>
      <c r="J2796" s="77"/>
    </row>
    <row r="2797" spans="1:10" x14ac:dyDescent="0.2">
      <c r="A2797" s="14"/>
      <c r="B2797" s="305"/>
      <c r="C2797" s="305"/>
      <c r="D2797" s="16"/>
      <c r="E2797" s="16"/>
      <c r="F2797" s="14"/>
      <c r="G2797" s="14"/>
      <c r="H2797" s="14"/>
      <c r="I2797" s="15"/>
      <c r="J2797" s="77"/>
    </row>
    <row r="2798" spans="1:10" x14ac:dyDescent="0.2">
      <c r="A2798" s="14"/>
      <c r="B2798" s="305"/>
      <c r="C2798" s="305"/>
      <c r="D2798" s="16"/>
      <c r="E2798" s="16"/>
      <c r="F2798" s="14"/>
      <c r="G2798" s="14"/>
      <c r="H2798" s="14"/>
      <c r="I2798" s="15"/>
      <c r="J2798" s="77"/>
    </row>
    <row r="2799" spans="1:10" x14ac:dyDescent="0.2">
      <c r="A2799" s="14"/>
      <c r="B2799" s="305"/>
      <c r="C2799" s="305"/>
      <c r="D2799" s="16"/>
      <c r="E2799" s="16"/>
      <c r="F2799" s="14"/>
      <c r="G2799" s="14"/>
      <c r="H2799" s="14"/>
      <c r="I2799" s="15"/>
      <c r="J2799" s="77"/>
    </row>
    <row r="2800" spans="1:10" x14ac:dyDescent="0.2">
      <c r="A2800" s="14"/>
      <c r="B2800" s="305"/>
      <c r="C2800" s="305"/>
      <c r="D2800" s="16"/>
      <c r="E2800" s="16"/>
      <c r="F2800" s="14"/>
      <c r="G2800" s="14"/>
      <c r="H2800" s="14"/>
      <c r="I2800" s="15"/>
      <c r="J2800" s="77"/>
    </row>
    <row r="2801" spans="1:10" x14ac:dyDescent="0.2">
      <c r="A2801" s="14"/>
      <c r="B2801" s="305"/>
      <c r="C2801" s="305"/>
      <c r="D2801" s="16"/>
      <c r="E2801" s="16"/>
      <c r="F2801" s="14"/>
      <c r="G2801" s="14"/>
      <c r="H2801" s="14"/>
      <c r="I2801" s="15"/>
      <c r="J2801" s="77"/>
    </row>
    <row r="2802" spans="1:10" x14ac:dyDescent="0.2">
      <c r="A2802" s="14"/>
      <c r="B2802" s="305"/>
      <c r="C2802" s="305"/>
      <c r="D2802" s="16"/>
      <c r="E2802" s="16"/>
      <c r="F2802" s="14"/>
      <c r="G2802" s="14"/>
      <c r="H2802" s="14"/>
      <c r="I2802" s="15"/>
      <c r="J2802" s="77"/>
    </row>
    <row r="2803" spans="1:10" x14ac:dyDescent="0.2">
      <c r="A2803" s="14"/>
      <c r="B2803" s="305"/>
      <c r="C2803" s="305"/>
      <c r="D2803" s="16"/>
      <c r="E2803" s="16"/>
      <c r="F2803" s="14"/>
      <c r="G2803" s="14"/>
      <c r="H2803" s="14"/>
      <c r="I2803" s="15"/>
      <c r="J2803" s="77"/>
    </row>
    <row r="2804" spans="1:10" x14ac:dyDescent="0.2">
      <c r="A2804" s="14"/>
      <c r="B2804" s="305"/>
      <c r="C2804" s="305"/>
      <c r="D2804" s="16"/>
      <c r="E2804" s="16"/>
      <c r="F2804" s="14"/>
      <c r="G2804" s="14"/>
      <c r="H2804" s="14"/>
      <c r="I2804" s="15"/>
      <c r="J2804" s="77"/>
    </row>
    <row r="2805" spans="1:10" x14ac:dyDescent="0.2">
      <c r="A2805" s="14"/>
      <c r="B2805" s="305"/>
      <c r="C2805" s="305"/>
      <c r="D2805" s="16"/>
      <c r="E2805" s="16"/>
      <c r="F2805" s="14"/>
      <c r="G2805" s="14"/>
      <c r="H2805" s="14"/>
      <c r="I2805" s="15"/>
      <c r="J2805" s="77"/>
    </row>
    <row r="2806" spans="1:10" x14ac:dyDescent="0.2">
      <c r="A2806" s="14"/>
      <c r="B2806" s="305"/>
      <c r="C2806" s="305"/>
      <c r="D2806" s="16"/>
      <c r="E2806" s="16"/>
      <c r="F2806" s="14"/>
      <c r="G2806" s="14"/>
      <c r="H2806" s="14"/>
      <c r="I2806" s="15"/>
      <c r="J2806" s="77"/>
    </row>
    <row r="2807" spans="1:10" x14ac:dyDescent="0.2">
      <c r="A2807" s="14"/>
      <c r="B2807" s="305"/>
      <c r="C2807" s="305"/>
      <c r="D2807" s="16"/>
      <c r="E2807" s="16"/>
      <c r="F2807" s="14"/>
      <c r="G2807" s="14"/>
      <c r="H2807" s="14"/>
      <c r="I2807" s="15"/>
      <c r="J2807" s="77"/>
    </row>
    <row r="2808" spans="1:10" x14ac:dyDescent="0.2">
      <c r="A2808" s="14"/>
      <c r="B2808" s="305"/>
      <c r="C2808" s="305"/>
      <c r="D2808" s="16"/>
      <c r="E2808" s="16"/>
      <c r="F2808" s="14"/>
      <c r="G2808" s="14"/>
      <c r="H2808" s="14"/>
      <c r="I2808" s="15"/>
      <c r="J2808" s="77"/>
    </row>
    <row r="2809" spans="1:10" x14ac:dyDescent="0.2">
      <c r="A2809" s="14"/>
      <c r="B2809" s="305"/>
      <c r="C2809" s="305"/>
      <c r="D2809" s="16"/>
      <c r="E2809" s="16"/>
      <c r="F2809" s="14"/>
      <c r="G2809" s="14"/>
      <c r="H2809" s="14"/>
      <c r="I2809" s="15"/>
      <c r="J2809" s="77"/>
    </row>
    <row r="2810" spans="1:10" x14ac:dyDescent="0.2">
      <c r="A2810" s="14"/>
      <c r="B2810" s="305"/>
      <c r="C2810" s="305"/>
      <c r="D2810" s="16"/>
      <c r="E2810" s="16"/>
      <c r="F2810" s="14"/>
      <c r="G2810" s="14"/>
      <c r="H2810" s="14"/>
      <c r="I2810" s="15"/>
      <c r="J2810" s="77"/>
    </row>
    <row r="2811" spans="1:10" x14ac:dyDescent="0.2">
      <c r="A2811" s="14"/>
      <c r="B2811" s="305"/>
      <c r="C2811" s="305"/>
      <c r="D2811" s="16"/>
      <c r="E2811" s="16"/>
      <c r="F2811" s="14"/>
      <c r="G2811" s="14"/>
      <c r="H2811" s="14"/>
      <c r="I2811" s="15"/>
      <c r="J2811" s="77"/>
    </row>
    <row r="2812" spans="1:10" x14ac:dyDescent="0.2">
      <c r="A2812" s="14"/>
      <c r="B2812" s="305"/>
      <c r="C2812" s="305"/>
      <c r="D2812" s="16"/>
      <c r="E2812" s="16"/>
      <c r="F2812" s="14"/>
      <c r="G2812" s="14"/>
      <c r="H2812" s="14"/>
      <c r="I2812" s="15"/>
      <c r="J2812" s="77"/>
    </row>
    <row r="2813" spans="1:10" x14ac:dyDescent="0.2">
      <c r="A2813" s="14"/>
      <c r="B2813" s="305"/>
      <c r="C2813" s="305"/>
      <c r="D2813" s="16"/>
      <c r="E2813" s="16"/>
      <c r="F2813" s="14"/>
      <c r="G2813" s="14"/>
      <c r="H2813" s="14"/>
      <c r="I2813" s="15"/>
      <c r="J2813" s="77"/>
    </row>
    <row r="2814" spans="1:10" x14ac:dyDescent="0.2">
      <c r="A2814" s="14"/>
      <c r="B2814" s="305"/>
      <c r="C2814" s="305"/>
      <c r="D2814" s="16"/>
      <c r="E2814" s="16"/>
      <c r="F2814" s="14"/>
      <c r="G2814" s="14"/>
      <c r="H2814" s="14"/>
      <c r="I2814" s="15"/>
      <c r="J2814" s="77"/>
    </row>
    <row r="2815" spans="1:10" x14ac:dyDescent="0.2">
      <c r="A2815" s="14"/>
      <c r="B2815" s="305"/>
      <c r="C2815" s="305"/>
      <c r="D2815" s="16"/>
      <c r="E2815" s="16"/>
      <c r="F2815" s="14"/>
      <c r="G2815" s="14"/>
      <c r="H2815" s="14"/>
      <c r="I2815" s="15"/>
      <c r="J2815" s="77"/>
    </row>
    <row r="2816" spans="1:10" x14ac:dyDescent="0.2">
      <c r="A2816" s="14"/>
      <c r="B2816" s="305"/>
      <c r="C2816" s="305"/>
      <c r="D2816" s="16"/>
      <c r="E2816" s="16"/>
      <c r="F2816" s="14"/>
      <c r="G2816" s="14"/>
      <c r="H2816" s="14"/>
      <c r="I2816" s="15"/>
      <c r="J2816" s="77"/>
    </row>
    <row r="2817" spans="1:10" x14ac:dyDescent="0.2">
      <c r="A2817" s="14"/>
      <c r="B2817" s="305"/>
      <c r="C2817" s="305"/>
      <c r="D2817" s="16"/>
      <c r="E2817" s="16"/>
      <c r="F2817" s="14"/>
      <c r="G2817" s="14"/>
      <c r="H2817" s="14"/>
      <c r="I2817" s="15"/>
      <c r="J2817" s="77"/>
    </row>
    <row r="2818" spans="1:10" x14ac:dyDescent="0.2">
      <c r="A2818" s="14"/>
      <c r="B2818" s="305"/>
      <c r="C2818" s="305"/>
      <c r="D2818" s="16"/>
      <c r="E2818" s="16"/>
      <c r="F2818" s="14"/>
      <c r="G2818" s="14"/>
      <c r="H2818" s="14"/>
      <c r="I2818" s="15"/>
      <c r="J2818" s="77"/>
    </row>
    <row r="2819" spans="1:10" x14ac:dyDescent="0.2">
      <c r="A2819" s="14"/>
      <c r="B2819" s="305"/>
      <c r="C2819" s="305"/>
      <c r="D2819" s="16"/>
      <c r="E2819" s="16"/>
      <c r="F2819" s="14"/>
      <c r="G2819" s="14"/>
      <c r="H2819" s="14"/>
      <c r="I2819" s="15"/>
      <c r="J2819" s="77"/>
    </row>
    <row r="2820" spans="1:10" x14ac:dyDescent="0.2">
      <c r="A2820" s="14"/>
      <c r="B2820" s="305"/>
      <c r="C2820" s="305"/>
      <c r="D2820" s="16"/>
      <c r="E2820" s="16"/>
      <c r="F2820" s="14"/>
      <c r="G2820" s="14"/>
      <c r="H2820" s="14"/>
      <c r="I2820" s="15"/>
      <c r="J2820" s="77"/>
    </row>
    <row r="2821" spans="1:10" x14ac:dyDescent="0.2">
      <c r="A2821" s="14"/>
      <c r="B2821" s="305"/>
      <c r="C2821" s="305"/>
      <c r="D2821" s="16"/>
      <c r="E2821" s="16"/>
      <c r="F2821" s="14"/>
      <c r="G2821" s="14"/>
      <c r="H2821" s="14"/>
      <c r="I2821" s="15"/>
      <c r="J2821" s="77"/>
    </row>
    <row r="2822" spans="1:10" x14ac:dyDescent="0.2">
      <c r="A2822" s="14"/>
      <c r="B2822" s="305"/>
      <c r="C2822" s="305"/>
      <c r="D2822" s="16"/>
      <c r="E2822" s="16"/>
      <c r="F2822" s="14"/>
      <c r="G2822" s="14"/>
      <c r="H2822" s="14"/>
      <c r="I2822" s="15"/>
      <c r="J2822" s="77"/>
    </row>
    <row r="2823" spans="1:10" x14ac:dyDescent="0.2">
      <c r="A2823" s="14"/>
      <c r="B2823" s="305"/>
      <c r="C2823" s="305"/>
      <c r="D2823" s="16"/>
      <c r="E2823" s="16"/>
      <c r="F2823" s="14"/>
      <c r="G2823" s="14"/>
      <c r="H2823" s="14"/>
      <c r="I2823" s="15"/>
      <c r="J2823" s="77"/>
    </row>
    <row r="2824" spans="1:10" x14ac:dyDescent="0.2">
      <c r="A2824" s="14"/>
      <c r="B2824" s="305"/>
      <c r="C2824" s="305"/>
      <c r="D2824" s="16"/>
      <c r="E2824" s="16"/>
      <c r="F2824" s="14"/>
      <c r="G2824" s="14"/>
      <c r="H2824" s="14"/>
      <c r="I2824" s="15"/>
      <c r="J2824" s="77"/>
    </row>
    <row r="2825" spans="1:10" x14ac:dyDescent="0.2">
      <c r="A2825" s="14"/>
      <c r="B2825" s="305"/>
      <c r="C2825" s="305"/>
      <c r="D2825" s="16"/>
      <c r="E2825" s="16"/>
      <c r="F2825" s="14"/>
      <c r="G2825" s="14"/>
      <c r="H2825" s="14"/>
      <c r="I2825" s="15"/>
      <c r="J2825" s="77"/>
    </row>
    <row r="2826" spans="1:10" x14ac:dyDescent="0.2">
      <c r="A2826" s="14"/>
      <c r="B2826" s="305"/>
      <c r="C2826" s="305"/>
      <c r="D2826" s="16"/>
      <c r="E2826" s="16"/>
      <c r="F2826" s="14"/>
      <c r="G2826" s="14"/>
      <c r="H2826" s="14"/>
      <c r="I2826" s="15"/>
      <c r="J2826" s="77"/>
    </row>
    <row r="2827" spans="1:10" x14ac:dyDescent="0.2">
      <c r="A2827" s="14"/>
      <c r="B2827" s="305"/>
      <c r="C2827" s="305"/>
      <c r="D2827" s="16"/>
      <c r="E2827" s="16"/>
      <c r="F2827" s="14"/>
      <c r="G2827" s="14"/>
      <c r="H2827" s="14"/>
      <c r="I2827" s="15"/>
      <c r="J2827" s="77"/>
    </row>
    <row r="2828" spans="1:10" x14ac:dyDescent="0.2">
      <c r="A2828" s="14"/>
      <c r="B2828" s="305"/>
      <c r="C2828" s="305"/>
      <c r="D2828" s="16"/>
      <c r="E2828" s="16"/>
      <c r="F2828" s="14"/>
      <c r="G2828" s="14"/>
      <c r="H2828" s="14"/>
      <c r="I2828" s="15"/>
      <c r="J2828" s="77"/>
    </row>
    <row r="2829" spans="1:10" x14ac:dyDescent="0.2">
      <c r="A2829" s="14"/>
      <c r="B2829" s="305"/>
      <c r="C2829" s="305"/>
      <c r="D2829" s="16"/>
      <c r="E2829" s="16"/>
      <c r="F2829" s="14"/>
      <c r="G2829" s="14"/>
      <c r="H2829" s="14"/>
      <c r="I2829" s="15"/>
      <c r="J2829" s="77"/>
    </row>
    <row r="2830" spans="1:10" x14ac:dyDescent="0.2">
      <c r="A2830" s="14"/>
      <c r="B2830" s="305"/>
      <c r="C2830" s="305"/>
      <c r="D2830" s="16"/>
      <c r="E2830" s="16"/>
      <c r="F2830" s="14"/>
      <c r="G2830" s="14"/>
      <c r="H2830" s="14"/>
      <c r="I2830" s="15"/>
      <c r="J2830" s="77"/>
    </row>
    <row r="2831" spans="1:10" x14ac:dyDescent="0.2">
      <c r="A2831" s="14"/>
      <c r="B2831" s="305"/>
      <c r="C2831" s="305"/>
      <c r="D2831" s="16"/>
      <c r="E2831" s="16"/>
      <c r="F2831" s="14"/>
      <c r="G2831" s="14"/>
      <c r="H2831" s="14"/>
      <c r="I2831" s="15"/>
      <c r="J2831" s="77"/>
    </row>
    <row r="2832" spans="1:10" x14ac:dyDescent="0.2">
      <c r="A2832" s="14"/>
      <c r="B2832" s="305"/>
      <c r="C2832" s="305"/>
      <c r="D2832" s="16"/>
      <c r="E2832" s="16"/>
      <c r="F2832" s="14"/>
      <c r="G2832" s="14"/>
      <c r="H2832" s="14"/>
      <c r="I2832" s="15"/>
      <c r="J2832" s="77"/>
    </row>
    <row r="2833" spans="1:10" x14ac:dyDescent="0.2">
      <c r="A2833" s="14"/>
      <c r="B2833" s="305"/>
      <c r="C2833" s="305"/>
      <c r="D2833" s="16"/>
      <c r="E2833" s="16"/>
      <c r="F2833" s="14"/>
      <c r="G2833" s="14"/>
      <c r="H2833" s="14"/>
      <c r="I2833" s="15"/>
      <c r="J2833" s="77"/>
    </row>
    <row r="2834" spans="1:10" x14ac:dyDescent="0.2">
      <c r="A2834" s="14"/>
      <c r="B2834" s="305"/>
      <c r="C2834" s="305"/>
      <c r="D2834" s="16"/>
      <c r="E2834" s="16"/>
      <c r="F2834" s="14"/>
      <c r="G2834" s="14"/>
      <c r="H2834" s="14"/>
      <c r="I2834" s="15"/>
      <c r="J2834" s="77"/>
    </row>
    <row r="2835" spans="1:10" x14ac:dyDescent="0.2">
      <c r="A2835" s="14"/>
      <c r="B2835" s="305"/>
      <c r="C2835" s="305"/>
      <c r="D2835" s="16"/>
      <c r="E2835" s="16"/>
      <c r="F2835" s="14"/>
      <c r="G2835" s="14"/>
      <c r="H2835" s="14"/>
      <c r="I2835" s="15"/>
      <c r="J2835" s="77"/>
    </row>
    <row r="2836" spans="1:10" x14ac:dyDescent="0.2">
      <c r="A2836" s="14"/>
      <c r="B2836" s="305"/>
      <c r="C2836" s="305"/>
      <c r="D2836" s="16"/>
      <c r="E2836" s="16"/>
      <c r="F2836" s="14"/>
      <c r="G2836" s="14"/>
      <c r="H2836" s="14"/>
      <c r="I2836" s="15"/>
      <c r="J2836" s="77"/>
    </row>
    <row r="2837" spans="1:10" x14ac:dyDescent="0.2">
      <c r="A2837" s="14"/>
      <c r="B2837" s="305"/>
      <c r="C2837" s="305"/>
      <c r="D2837" s="16"/>
      <c r="E2837" s="16"/>
      <c r="F2837" s="14"/>
      <c r="G2837" s="14"/>
      <c r="H2837" s="14"/>
      <c r="I2837" s="15"/>
      <c r="J2837" s="77"/>
    </row>
    <row r="2838" spans="1:10" x14ac:dyDescent="0.2">
      <c r="A2838" s="14"/>
      <c r="B2838" s="305"/>
      <c r="C2838" s="305"/>
      <c r="D2838" s="16"/>
      <c r="E2838" s="16"/>
      <c r="F2838" s="14"/>
      <c r="G2838" s="14"/>
      <c r="H2838" s="14"/>
      <c r="I2838" s="15"/>
      <c r="J2838" s="77"/>
    </row>
    <row r="2839" spans="1:10" x14ac:dyDescent="0.2">
      <c r="A2839" s="14"/>
      <c r="B2839" s="305"/>
      <c r="C2839" s="305"/>
      <c r="D2839" s="16"/>
      <c r="E2839" s="16"/>
      <c r="F2839" s="14"/>
      <c r="G2839" s="14"/>
      <c r="H2839" s="14"/>
      <c r="I2839" s="15"/>
      <c r="J2839" s="77"/>
    </row>
    <row r="2840" spans="1:10" x14ac:dyDescent="0.2">
      <c r="A2840" s="14"/>
      <c r="B2840" s="305"/>
      <c r="C2840" s="305"/>
      <c r="D2840" s="16"/>
      <c r="E2840" s="16"/>
      <c r="F2840" s="14"/>
      <c r="G2840" s="14"/>
      <c r="H2840" s="14"/>
      <c r="I2840" s="15"/>
      <c r="J2840" s="77"/>
    </row>
    <row r="2841" spans="1:10" x14ac:dyDescent="0.2">
      <c r="A2841" s="14"/>
      <c r="B2841" s="305"/>
      <c r="C2841" s="305"/>
      <c r="D2841" s="16"/>
      <c r="E2841" s="16"/>
      <c r="F2841" s="14"/>
      <c r="G2841" s="14"/>
      <c r="H2841" s="14"/>
      <c r="I2841" s="15"/>
      <c r="J2841" s="77"/>
    </row>
    <row r="2842" spans="1:10" x14ac:dyDescent="0.2">
      <c r="A2842" s="14"/>
      <c r="B2842" s="305"/>
      <c r="C2842" s="305"/>
      <c r="D2842" s="16"/>
      <c r="E2842" s="16"/>
      <c r="F2842" s="14"/>
      <c r="G2842" s="14"/>
      <c r="H2842" s="14"/>
      <c r="I2842" s="15"/>
      <c r="J2842" s="77"/>
    </row>
    <row r="2843" spans="1:10" x14ac:dyDescent="0.2">
      <c r="A2843" s="14"/>
      <c r="B2843" s="305"/>
      <c r="C2843" s="305"/>
      <c r="D2843" s="16"/>
      <c r="E2843" s="16"/>
      <c r="F2843" s="14"/>
      <c r="G2843" s="14"/>
      <c r="H2843" s="14"/>
      <c r="I2843" s="15"/>
      <c r="J2843" s="77"/>
    </row>
    <row r="2844" spans="1:10" x14ac:dyDescent="0.2">
      <c r="A2844" s="14"/>
      <c r="B2844" s="305"/>
      <c r="C2844" s="305"/>
      <c r="D2844" s="16"/>
      <c r="E2844" s="16"/>
      <c r="F2844" s="14"/>
      <c r="G2844" s="14"/>
      <c r="H2844" s="14"/>
      <c r="I2844" s="15"/>
      <c r="J2844" s="77"/>
    </row>
    <row r="2845" spans="1:10" x14ac:dyDescent="0.2">
      <c r="A2845" s="14"/>
      <c r="B2845" s="305"/>
      <c r="C2845" s="305"/>
      <c r="D2845" s="16"/>
      <c r="E2845" s="16"/>
      <c r="F2845" s="14"/>
      <c r="G2845" s="14"/>
      <c r="H2845" s="14"/>
      <c r="I2845" s="15"/>
      <c r="J2845" s="77"/>
    </row>
    <row r="2846" spans="1:10" x14ac:dyDescent="0.2">
      <c r="A2846" s="14"/>
      <c r="B2846" s="305"/>
      <c r="C2846" s="305"/>
      <c r="D2846" s="16"/>
      <c r="E2846" s="16"/>
      <c r="F2846" s="14"/>
      <c r="G2846" s="14"/>
      <c r="H2846" s="14"/>
      <c r="I2846" s="15"/>
      <c r="J2846" s="77"/>
    </row>
    <row r="2847" spans="1:10" x14ac:dyDescent="0.2">
      <c r="A2847" s="14"/>
      <c r="B2847" s="305"/>
      <c r="C2847" s="305"/>
      <c r="D2847" s="16"/>
      <c r="E2847" s="16"/>
      <c r="F2847" s="14"/>
      <c r="G2847" s="14"/>
      <c r="H2847" s="14"/>
      <c r="I2847" s="15"/>
      <c r="J2847" s="77"/>
    </row>
    <row r="2848" spans="1:10" x14ac:dyDescent="0.2">
      <c r="A2848" s="14"/>
      <c r="B2848" s="305"/>
      <c r="C2848" s="305"/>
      <c r="D2848" s="16"/>
      <c r="E2848" s="16"/>
      <c r="F2848" s="14"/>
      <c r="G2848" s="14"/>
      <c r="H2848" s="14"/>
      <c r="I2848" s="15"/>
      <c r="J2848" s="77"/>
    </row>
    <row r="2849" spans="1:10" x14ac:dyDescent="0.2">
      <c r="A2849" s="14"/>
      <c r="B2849" s="305"/>
      <c r="C2849" s="305"/>
      <c r="D2849" s="16"/>
      <c r="E2849" s="16"/>
      <c r="F2849" s="14"/>
      <c r="G2849" s="14"/>
      <c r="H2849" s="14"/>
      <c r="I2849" s="15"/>
      <c r="J2849" s="77"/>
    </row>
    <row r="2850" spans="1:10" x14ac:dyDescent="0.2">
      <c r="A2850" s="14"/>
      <c r="B2850" s="305"/>
      <c r="C2850" s="305"/>
      <c r="D2850" s="16"/>
      <c r="E2850" s="16"/>
      <c r="F2850" s="14"/>
      <c r="G2850" s="14"/>
      <c r="H2850" s="14"/>
      <c r="I2850" s="15"/>
      <c r="J2850" s="77"/>
    </row>
    <row r="2851" spans="1:10" x14ac:dyDescent="0.2">
      <c r="A2851" s="14"/>
      <c r="B2851" s="305"/>
      <c r="C2851" s="305"/>
      <c r="D2851" s="16"/>
      <c r="E2851" s="16"/>
      <c r="F2851" s="14"/>
      <c r="G2851" s="14"/>
      <c r="H2851" s="14"/>
      <c r="I2851" s="15"/>
      <c r="J2851" s="77"/>
    </row>
    <row r="2852" spans="1:10" x14ac:dyDescent="0.2">
      <c r="A2852" s="14"/>
      <c r="B2852" s="305"/>
      <c r="C2852" s="305"/>
      <c r="D2852" s="16"/>
      <c r="E2852" s="16"/>
      <c r="F2852" s="14"/>
      <c r="G2852" s="14"/>
      <c r="H2852" s="14"/>
      <c r="I2852" s="15"/>
      <c r="J2852" s="77"/>
    </row>
    <row r="2853" spans="1:10" x14ac:dyDescent="0.2">
      <c r="A2853" s="14"/>
      <c r="B2853" s="305"/>
      <c r="C2853" s="305"/>
      <c r="D2853" s="16"/>
      <c r="E2853" s="16"/>
      <c r="F2853" s="14"/>
      <c r="G2853" s="14"/>
      <c r="H2853" s="14"/>
      <c r="I2853" s="15"/>
      <c r="J2853" s="77"/>
    </row>
    <row r="2854" spans="1:10" x14ac:dyDescent="0.2">
      <c r="A2854" s="14"/>
      <c r="B2854" s="305"/>
      <c r="C2854" s="305"/>
      <c r="D2854" s="16"/>
      <c r="E2854" s="16"/>
      <c r="F2854" s="14"/>
      <c r="G2854" s="14"/>
      <c r="H2854" s="14"/>
      <c r="I2854" s="15"/>
      <c r="J2854" s="77"/>
    </row>
    <row r="2855" spans="1:10" x14ac:dyDescent="0.2">
      <c r="A2855" s="14"/>
      <c r="B2855" s="305"/>
      <c r="C2855" s="305"/>
      <c r="D2855" s="16"/>
      <c r="E2855" s="16"/>
      <c r="F2855" s="14"/>
      <c r="G2855" s="14"/>
      <c r="H2855" s="14"/>
      <c r="I2855" s="15"/>
      <c r="J2855" s="77"/>
    </row>
    <row r="2856" spans="1:10" x14ac:dyDescent="0.2">
      <c r="A2856" s="14"/>
      <c r="B2856" s="305"/>
      <c r="C2856" s="305"/>
      <c r="D2856" s="16"/>
      <c r="E2856" s="16"/>
      <c r="F2856" s="14"/>
      <c r="G2856" s="14"/>
      <c r="H2856" s="14"/>
      <c r="I2856" s="15"/>
      <c r="J2856" s="77"/>
    </row>
    <row r="2857" spans="1:10" x14ac:dyDescent="0.2">
      <c r="A2857" s="14"/>
      <c r="B2857" s="305"/>
      <c r="C2857" s="305"/>
      <c r="D2857" s="16"/>
      <c r="E2857" s="16"/>
      <c r="F2857" s="14"/>
      <c r="G2857" s="14"/>
      <c r="H2857" s="14"/>
      <c r="I2857" s="15"/>
      <c r="J2857" s="77"/>
    </row>
    <row r="2858" spans="1:10" x14ac:dyDescent="0.2">
      <c r="A2858" s="14"/>
      <c r="B2858" s="305"/>
      <c r="C2858" s="305"/>
      <c r="D2858" s="16"/>
      <c r="E2858" s="16"/>
      <c r="F2858" s="14"/>
      <c r="G2858" s="14"/>
      <c r="H2858" s="14"/>
      <c r="I2858" s="15"/>
      <c r="J2858" s="77"/>
    </row>
    <row r="2859" spans="1:10" x14ac:dyDescent="0.2">
      <c r="A2859" s="14"/>
      <c r="B2859" s="305"/>
      <c r="C2859" s="305"/>
      <c r="D2859" s="16"/>
      <c r="E2859" s="16"/>
      <c r="F2859" s="14"/>
      <c r="G2859" s="14"/>
      <c r="H2859" s="14"/>
      <c r="I2859" s="15"/>
      <c r="J2859" s="77"/>
    </row>
    <row r="2860" spans="1:10" x14ac:dyDescent="0.2">
      <c r="A2860" s="14"/>
      <c r="B2860" s="305"/>
      <c r="C2860" s="305"/>
      <c r="D2860" s="16"/>
      <c r="E2860" s="16"/>
      <c r="F2860" s="14"/>
      <c r="G2860" s="14"/>
      <c r="H2860" s="14"/>
      <c r="I2860" s="15"/>
      <c r="J2860" s="77"/>
    </row>
    <row r="2861" spans="1:10" x14ac:dyDescent="0.2">
      <c r="A2861" s="14"/>
      <c r="B2861" s="305"/>
      <c r="C2861" s="305"/>
      <c r="D2861" s="16"/>
      <c r="E2861" s="16"/>
      <c r="F2861" s="14"/>
      <c r="G2861" s="14"/>
      <c r="H2861" s="14"/>
      <c r="I2861" s="15"/>
      <c r="J2861" s="77"/>
    </row>
    <row r="2862" spans="1:10" x14ac:dyDescent="0.2">
      <c r="A2862" s="14"/>
      <c r="B2862" s="305"/>
      <c r="C2862" s="305"/>
      <c r="D2862" s="16"/>
      <c r="E2862" s="16"/>
      <c r="F2862" s="14"/>
      <c r="G2862" s="14"/>
      <c r="H2862" s="14"/>
      <c r="I2862" s="15"/>
      <c r="J2862" s="77"/>
    </row>
    <row r="2863" spans="1:10" x14ac:dyDescent="0.2">
      <c r="A2863" s="14"/>
      <c r="B2863" s="305"/>
      <c r="C2863" s="305"/>
      <c r="D2863" s="16"/>
      <c r="E2863" s="16"/>
      <c r="F2863" s="14"/>
      <c r="G2863" s="14"/>
      <c r="H2863" s="14"/>
      <c r="I2863" s="15"/>
      <c r="J2863" s="77"/>
    </row>
    <row r="2864" spans="1:10" x14ac:dyDescent="0.2">
      <c r="A2864" s="14"/>
      <c r="B2864" s="305"/>
      <c r="C2864" s="305"/>
      <c r="D2864" s="16"/>
      <c r="E2864" s="16"/>
      <c r="F2864" s="14"/>
      <c r="G2864" s="14"/>
      <c r="H2864" s="14"/>
      <c r="I2864" s="15"/>
      <c r="J2864" s="77"/>
    </row>
    <row r="2865" spans="1:10" x14ac:dyDescent="0.2">
      <c r="A2865" s="14"/>
      <c r="B2865" s="305"/>
      <c r="C2865" s="305"/>
      <c r="D2865" s="16"/>
      <c r="E2865" s="16"/>
      <c r="F2865" s="14"/>
      <c r="G2865" s="14"/>
      <c r="H2865" s="14"/>
      <c r="I2865" s="15"/>
      <c r="J2865" s="77"/>
    </row>
    <row r="2866" spans="1:10" x14ac:dyDescent="0.2">
      <c r="A2866" s="14"/>
      <c r="B2866" s="305"/>
      <c r="C2866" s="305"/>
      <c r="D2866" s="16"/>
      <c r="E2866" s="16"/>
      <c r="F2866" s="14"/>
      <c r="G2866" s="14"/>
      <c r="H2866" s="14"/>
      <c r="I2866" s="15"/>
      <c r="J2866" s="77"/>
    </row>
    <row r="2867" spans="1:10" x14ac:dyDescent="0.2">
      <c r="A2867" s="14"/>
      <c r="B2867" s="305"/>
      <c r="C2867" s="305"/>
      <c r="D2867" s="16"/>
      <c r="E2867" s="16"/>
      <c r="F2867" s="14"/>
      <c r="G2867" s="14"/>
      <c r="H2867" s="14"/>
      <c r="I2867" s="15"/>
      <c r="J2867" s="77"/>
    </row>
    <row r="2868" spans="1:10" x14ac:dyDescent="0.2">
      <c r="A2868" s="14"/>
      <c r="B2868" s="305"/>
      <c r="C2868" s="305"/>
      <c r="D2868" s="16"/>
      <c r="E2868" s="16"/>
      <c r="F2868" s="14"/>
      <c r="G2868" s="14"/>
      <c r="H2868" s="14"/>
      <c r="I2868" s="15"/>
      <c r="J2868" s="77"/>
    </row>
    <row r="2869" spans="1:10" x14ac:dyDescent="0.2">
      <c r="A2869" s="14"/>
      <c r="B2869" s="305"/>
      <c r="C2869" s="305"/>
      <c r="D2869" s="16"/>
      <c r="E2869" s="16"/>
      <c r="F2869" s="14"/>
      <c r="G2869" s="14"/>
      <c r="H2869" s="14"/>
      <c r="I2869" s="15"/>
      <c r="J2869" s="77"/>
    </row>
    <row r="2870" spans="1:10" x14ac:dyDescent="0.2">
      <c r="A2870" s="14"/>
      <c r="B2870" s="305"/>
      <c r="C2870" s="305"/>
      <c r="D2870" s="16"/>
      <c r="E2870" s="16"/>
      <c r="F2870" s="14"/>
      <c r="G2870" s="14"/>
      <c r="H2870" s="14"/>
      <c r="I2870" s="15"/>
      <c r="J2870" s="77"/>
    </row>
    <row r="2871" spans="1:10" x14ac:dyDescent="0.2">
      <c r="A2871" s="14"/>
      <c r="B2871" s="305"/>
      <c r="C2871" s="305"/>
      <c r="D2871" s="16"/>
      <c r="E2871" s="16"/>
      <c r="F2871" s="14"/>
      <c r="G2871" s="14"/>
      <c r="H2871" s="14"/>
      <c r="I2871" s="15"/>
      <c r="J2871" s="77"/>
    </row>
    <row r="2872" spans="1:10" x14ac:dyDescent="0.2">
      <c r="A2872" s="14"/>
      <c r="B2872" s="305"/>
      <c r="C2872" s="305"/>
      <c r="D2872" s="16"/>
      <c r="E2872" s="16"/>
      <c r="F2872" s="14"/>
      <c r="G2872" s="14"/>
      <c r="H2872" s="14"/>
      <c r="I2872" s="15"/>
      <c r="J2872" s="77"/>
    </row>
    <row r="2873" spans="1:10" x14ac:dyDescent="0.2">
      <c r="A2873" s="14"/>
      <c r="B2873" s="305"/>
      <c r="C2873" s="305"/>
      <c r="D2873" s="16"/>
      <c r="E2873" s="16"/>
      <c r="F2873" s="14"/>
      <c r="G2873" s="14"/>
      <c r="H2873" s="14"/>
      <c r="I2873" s="15"/>
      <c r="J2873" s="77"/>
    </row>
    <row r="2874" spans="1:10" x14ac:dyDescent="0.2">
      <c r="A2874" s="14"/>
      <c r="B2874" s="305"/>
      <c r="C2874" s="305"/>
      <c r="D2874" s="16"/>
      <c r="E2874" s="16"/>
      <c r="F2874" s="14"/>
      <c r="G2874" s="14"/>
      <c r="H2874" s="14"/>
      <c r="I2874" s="15"/>
      <c r="J2874" s="77"/>
    </row>
    <row r="2875" spans="1:10" x14ac:dyDescent="0.2">
      <c r="A2875" s="14"/>
      <c r="B2875" s="305"/>
      <c r="C2875" s="305"/>
      <c r="D2875" s="16"/>
      <c r="E2875" s="16"/>
      <c r="F2875" s="14"/>
      <c r="G2875" s="14"/>
      <c r="H2875" s="14"/>
      <c r="I2875" s="15"/>
      <c r="J2875" s="77"/>
    </row>
    <row r="2876" spans="1:10" x14ac:dyDescent="0.2">
      <c r="A2876" s="14"/>
      <c r="B2876" s="305"/>
      <c r="C2876" s="305"/>
      <c r="D2876" s="16"/>
      <c r="E2876" s="16"/>
      <c r="F2876" s="14"/>
      <c r="G2876" s="14"/>
      <c r="H2876" s="14"/>
      <c r="I2876" s="15"/>
      <c r="J2876" s="77"/>
    </row>
    <row r="2877" spans="1:10" x14ac:dyDescent="0.2">
      <c r="A2877" s="14"/>
      <c r="B2877" s="305"/>
      <c r="C2877" s="305"/>
      <c r="D2877" s="16"/>
      <c r="E2877" s="16"/>
      <c r="F2877" s="14"/>
      <c r="G2877" s="14"/>
      <c r="H2877" s="14"/>
      <c r="I2877" s="15"/>
      <c r="J2877" s="77"/>
    </row>
    <row r="2878" spans="1:10" x14ac:dyDescent="0.2">
      <c r="A2878" s="14"/>
      <c r="B2878" s="305"/>
      <c r="C2878" s="305"/>
      <c r="D2878" s="16"/>
      <c r="E2878" s="16"/>
      <c r="F2878" s="14"/>
      <c r="G2878" s="14"/>
      <c r="H2878" s="14"/>
      <c r="I2878" s="15"/>
      <c r="J2878" s="77"/>
    </row>
    <row r="2879" spans="1:10" x14ac:dyDescent="0.2">
      <c r="A2879" s="14"/>
      <c r="B2879" s="305"/>
      <c r="C2879" s="305"/>
      <c r="D2879" s="16"/>
      <c r="E2879" s="16"/>
      <c r="F2879" s="14"/>
      <c r="G2879" s="14"/>
      <c r="H2879" s="14"/>
      <c r="I2879" s="15"/>
      <c r="J2879" s="77"/>
    </row>
    <row r="2880" spans="1:10" x14ac:dyDescent="0.2">
      <c r="A2880" s="14"/>
      <c r="B2880" s="305"/>
      <c r="C2880" s="305"/>
      <c r="D2880" s="16"/>
      <c r="E2880" s="16"/>
      <c r="F2880" s="14"/>
      <c r="G2880" s="14"/>
      <c r="H2880" s="14"/>
      <c r="I2880" s="15"/>
      <c r="J2880" s="77"/>
    </row>
    <row r="2881" spans="1:10" x14ac:dyDescent="0.2">
      <c r="A2881" s="14"/>
      <c r="B2881" s="305"/>
      <c r="C2881" s="305"/>
      <c r="D2881" s="16"/>
      <c r="E2881" s="16"/>
      <c r="F2881" s="14"/>
      <c r="G2881" s="14"/>
      <c r="H2881" s="14"/>
      <c r="I2881" s="15"/>
      <c r="J2881" s="77"/>
    </row>
    <row r="2882" spans="1:10" x14ac:dyDescent="0.2">
      <c r="A2882" s="14"/>
      <c r="B2882" s="305"/>
      <c r="C2882" s="305"/>
      <c r="D2882" s="16"/>
      <c r="E2882" s="16"/>
      <c r="F2882" s="14"/>
      <c r="G2882" s="14"/>
      <c r="H2882" s="14"/>
      <c r="I2882" s="15"/>
      <c r="J2882" s="77"/>
    </row>
    <row r="2883" spans="1:10" x14ac:dyDescent="0.2">
      <c r="A2883" s="14"/>
      <c r="B2883" s="305"/>
      <c r="C2883" s="305"/>
      <c r="D2883" s="16"/>
      <c r="E2883" s="16"/>
      <c r="F2883" s="14"/>
      <c r="G2883" s="14"/>
      <c r="H2883" s="14"/>
      <c r="I2883" s="15"/>
      <c r="J2883" s="77"/>
    </row>
    <row r="2884" spans="1:10" x14ac:dyDescent="0.2">
      <c r="A2884" s="14"/>
      <c r="B2884" s="305"/>
      <c r="C2884" s="305"/>
      <c r="D2884" s="16"/>
      <c r="E2884" s="16"/>
      <c r="F2884" s="14"/>
      <c r="G2884" s="14"/>
      <c r="H2884" s="14"/>
      <c r="I2884" s="15"/>
      <c r="J2884" s="77"/>
    </row>
    <row r="2885" spans="1:10" x14ac:dyDescent="0.2">
      <c r="A2885" s="14"/>
      <c r="B2885" s="305"/>
      <c r="C2885" s="305"/>
      <c r="D2885" s="16"/>
      <c r="E2885" s="16"/>
      <c r="F2885" s="14"/>
      <c r="G2885" s="14"/>
      <c r="H2885" s="14"/>
      <c r="I2885" s="15"/>
      <c r="J2885" s="77"/>
    </row>
    <row r="2886" spans="1:10" x14ac:dyDescent="0.2">
      <c r="A2886" s="14"/>
      <c r="B2886" s="305"/>
      <c r="C2886" s="305"/>
      <c r="D2886" s="16"/>
      <c r="E2886" s="16"/>
      <c r="F2886" s="14"/>
      <c r="G2886" s="14"/>
      <c r="H2886" s="14"/>
      <c r="I2886" s="15"/>
      <c r="J2886" s="77"/>
    </row>
    <row r="2887" spans="1:10" x14ac:dyDescent="0.2">
      <c r="A2887" s="14"/>
      <c r="B2887" s="305"/>
      <c r="C2887" s="305"/>
      <c r="D2887" s="16"/>
      <c r="E2887" s="16"/>
      <c r="F2887" s="14"/>
      <c r="G2887" s="14"/>
      <c r="H2887" s="14"/>
      <c r="I2887" s="15"/>
      <c r="J2887" s="77"/>
    </row>
    <row r="2888" spans="1:10" x14ac:dyDescent="0.2">
      <c r="A2888" s="14"/>
      <c r="B2888" s="305"/>
      <c r="C2888" s="305"/>
      <c r="D2888" s="16"/>
      <c r="E2888" s="16"/>
      <c r="F2888" s="14"/>
      <c r="G2888" s="14"/>
      <c r="H2888" s="14"/>
      <c r="I2888" s="15"/>
      <c r="J2888" s="77"/>
    </row>
    <row r="2889" spans="1:10" x14ac:dyDescent="0.2">
      <c r="A2889" s="14"/>
      <c r="B2889" s="305"/>
      <c r="C2889" s="305"/>
      <c r="D2889" s="16"/>
      <c r="E2889" s="16"/>
      <c r="F2889" s="14"/>
      <c r="G2889" s="14"/>
      <c r="H2889" s="14"/>
      <c r="I2889" s="15"/>
      <c r="J2889" s="77"/>
    </row>
    <row r="2890" spans="1:10" x14ac:dyDescent="0.2">
      <c r="A2890" s="14"/>
      <c r="B2890" s="305"/>
      <c r="C2890" s="305"/>
      <c r="D2890" s="16"/>
      <c r="E2890" s="16"/>
      <c r="F2890" s="14"/>
      <c r="G2890" s="14"/>
      <c r="H2890" s="14"/>
      <c r="I2890" s="15"/>
      <c r="J2890" s="77"/>
    </row>
    <row r="2891" spans="1:10" x14ac:dyDescent="0.2">
      <c r="A2891" s="14"/>
      <c r="B2891" s="305"/>
      <c r="C2891" s="305"/>
      <c r="D2891" s="16"/>
      <c r="E2891" s="16"/>
      <c r="F2891" s="14"/>
      <c r="G2891" s="14"/>
      <c r="H2891" s="14"/>
      <c r="I2891" s="15"/>
      <c r="J2891" s="77"/>
    </row>
    <row r="2892" spans="1:10" x14ac:dyDescent="0.2">
      <c r="A2892" s="14"/>
      <c r="B2892" s="305"/>
      <c r="C2892" s="305"/>
      <c r="D2892" s="16"/>
      <c r="E2892" s="16"/>
      <c r="F2892" s="14"/>
      <c r="G2892" s="14"/>
      <c r="H2892" s="14"/>
      <c r="I2892" s="15"/>
      <c r="J2892" s="77"/>
    </row>
    <row r="2893" spans="1:10" x14ac:dyDescent="0.2">
      <c r="A2893" s="14"/>
      <c r="B2893" s="305"/>
      <c r="C2893" s="305"/>
      <c r="D2893" s="16"/>
      <c r="E2893" s="16"/>
      <c r="F2893" s="14"/>
      <c r="G2893" s="14"/>
      <c r="H2893" s="14"/>
      <c r="I2893" s="15"/>
      <c r="J2893" s="77"/>
    </row>
    <row r="2894" spans="1:10" x14ac:dyDescent="0.2">
      <c r="A2894" s="14"/>
      <c r="B2894" s="305"/>
      <c r="C2894" s="305"/>
      <c r="D2894" s="16"/>
      <c r="E2894" s="16"/>
      <c r="F2894" s="14"/>
      <c r="G2894" s="14"/>
      <c r="H2894" s="14"/>
      <c r="I2894" s="15"/>
      <c r="J2894" s="77"/>
    </row>
    <row r="2895" spans="1:10" x14ac:dyDescent="0.2">
      <c r="A2895" s="14"/>
      <c r="B2895" s="305"/>
      <c r="C2895" s="305"/>
      <c r="D2895" s="16"/>
      <c r="E2895" s="16"/>
      <c r="F2895" s="14"/>
      <c r="G2895" s="14"/>
      <c r="H2895" s="14"/>
      <c r="I2895" s="15"/>
      <c r="J2895" s="77"/>
    </row>
    <row r="2896" spans="1:10" x14ac:dyDescent="0.2">
      <c r="A2896" s="14"/>
      <c r="B2896" s="305"/>
      <c r="C2896" s="305"/>
      <c r="D2896" s="16"/>
      <c r="E2896" s="16"/>
      <c r="F2896" s="14"/>
      <c r="G2896" s="14"/>
      <c r="H2896" s="14"/>
      <c r="I2896" s="15"/>
      <c r="J2896" s="77"/>
    </row>
    <row r="2897" spans="1:10" x14ac:dyDescent="0.2">
      <c r="A2897" s="14"/>
      <c r="B2897" s="305"/>
      <c r="C2897" s="305"/>
      <c r="D2897" s="16"/>
      <c r="E2897" s="16"/>
      <c r="F2897" s="14"/>
      <c r="G2897" s="14"/>
      <c r="H2897" s="14"/>
      <c r="I2897" s="15"/>
      <c r="J2897" s="77"/>
    </row>
    <row r="2898" spans="1:10" x14ac:dyDescent="0.2">
      <c r="A2898" s="14"/>
      <c r="B2898" s="305"/>
      <c r="C2898" s="305"/>
      <c r="D2898" s="16"/>
      <c r="E2898" s="16"/>
      <c r="F2898" s="14"/>
      <c r="G2898" s="14"/>
      <c r="H2898" s="14"/>
      <c r="I2898" s="15"/>
      <c r="J2898" s="77"/>
    </row>
    <row r="2899" spans="1:10" x14ac:dyDescent="0.2">
      <c r="A2899" s="14"/>
      <c r="B2899" s="305"/>
      <c r="C2899" s="305"/>
      <c r="D2899" s="16"/>
      <c r="E2899" s="16"/>
      <c r="F2899" s="14"/>
      <c r="G2899" s="14"/>
      <c r="H2899" s="14"/>
      <c r="I2899" s="15"/>
      <c r="J2899" s="77"/>
    </row>
    <row r="2900" spans="1:10" x14ac:dyDescent="0.2">
      <c r="A2900" s="14"/>
      <c r="B2900" s="305"/>
      <c r="C2900" s="305"/>
      <c r="D2900" s="16"/>
      <c r="E2900" s="16"/>
      <c r="F2900" s="14"/>
      <c r="G2900" s="14"/>
      <c r="H2900" s="14"/>
      <c r="I2900" s="15"/>
      <c r="J2900" s="77"/>
    </row>
    <row r="2901" spans="1:10" x14ac:dyDescent="0.2">
      <c r="A2901" s="14"/>
      <c r="B2901" s="305"/>
      <c r="C2901" s="305"/>
      <c r="D2901" s="16"/>
      <c r="E2901" s="16"/>
      <c r="F2901" s="14"/>
      <c r="G2901" s="14"/>
      <c r="H2901" s="14"/>
      <c r="I2901" s="15"/>
      <c r="J2901" s="77"/>
    </row>
    <row r="2902" spans="1:10" x14ac:dyDescent="0.2">
      <c r="A2902" s="14"/>
      <c r="B2902" s="305"/>
      <c r="C2902" s="305"/>
      <c r="D2902" s="16"/>
      <c r="E2902" s="16"/>
      <c r="F2902" s="14"/>
      <c r="G2902" s="14"/>
      <c r="H2902" s="14"/>
      <c r="I2902" s="15"/>
      <c r="J2902" s="77"/>
    </row>
    <row r="2903" spans="1:10" x14ac:dyDescent="0.2">
      <c r="A2903" s="14"/>
      <c r="B2903" s="305"/>
      <c r="C2903" s="305"/>
      <c r="D2903" s="16"/>
      <c r="E2903" s="16"/>
      <c r="F2903" s="14"/>
      <c r="G2903" s="14"/>
      <c r="H2903" s="14"/>
      <c r="I2903" s="15"/>
      <c r="J2903" s="77"/>
    </row>
    <row r="2904" spans="1:10" x14ac:dyDescent="0.2">
      <c r="A2904" s="14"/>
      <c r="B2904" s="305"/>
      <c r="C2904" s="305"/>
      <c r="D2904" s="16"/>
      <c r="E2904" s="16"/>
      <c r="F2904" s="14"/>
      <c r="G2904" s="14"/>
      <c r="H2904" s="14"/>
      <c r="I2904" s="15"/>
      <c r="J2904" s="77"/>
    </row>
    <row r="2905" spans="1:10" x14ac:dyDescent="0.2">
      <c r="A2905" s="14"/>
      <c r="B2905" s="305"/>
      <c r="C2905" s="305"/>
      <c r="D2905" s="16"/>
      <c r="E2905" s="16"/>
      <c r="F2905" s="14"/>
      <c r="G2905" s="14"/>
      <c r="H2905" s="14"/>
      <c r="I2905" s="15"/>
      <c r="J2905" s="77"/>
    </row>
    <row r="2906" spans="1:10" x14ac:dyDescent="0.2">
      <c r="A2906" s="14"/>
      <c r="B2906" s="305"/>
      <c r="C2906" s="305"/>
      <c r="D2906" s="16"/>
      <c r="E2906" s="16"/>
      <c r="F2906" s="14"/>
      <c r="G2906" s="14"/>
      <c r="H2906" s="14"/>
      <c r="I2906" s="15"/>
      <c r="J2906" s="77"/>
    </row>
    <row r="2907" spans="1:10" x14ac:dyDescent="0.2">
      <c r="A2907" s="14"/>
      <c r="B2907" s="305"/>
      <c r="C2907" s="305"/>
      <c r="D2907" s="16"/>
      <c r="E2907" s="16"/>
      <c r="F2907" s="14"/>
      <c r="G2907" s="14"/>
      <c r="H2907" s="14"/>
      <c r="I2907" s="15"/>
      <c r="J2907" s="77"/>
    </row>
    <row r="2908" spans="1:10" x14ac:dyDescent="0.2">
      <c r="A2908" s="14"/>
      <c r="B2908" s="305"/>
      <c r="C2908" s="305"/>
      <c r="D2908" s="16"/>
      <c r="E2908" s="16"/>
      <c r="F2908" s="14"/>
      <c r="G2908" s="14"/>
      <c r="H2908" s="14"/>
      <c r="I2908" s="15"/>
      <c r="J2908" s="77"/>
    </row>
    <row r="2909" spans="1:10" x14ac:dyDescent="0.2">
      <c r="A2909" s="14"/>
      <c r="B2909" s="305"/>
      <c r="C2909" s="305"/>
      <c r="D2909" s="16"/>
      <c r="E2909" s="16"/>
      <c r="F2909" s="14"/>
      <c r="G2909" s="14"/>
      <c r="H2909" s="14"/>
      <c r="I2909" s="15"/>
      <c r="J2909" s="77"/>
    </row>
    <row r="2910" spans="1:10" x14ac:dyDescent="0.2">
      <c r="A2910" s="14"/>
      <c r="B2910" s="305"/>
      <c r="C2910" s="305"/>
      <c r="D2910" s="16"/>
      <c r="E2910" s="16"/>
      <c r="F2910" s="14"/>
      <c r="G2910" s="14"/>
      <c r="H2910" s="14"/>
      <c r="I2910" s="15"/>
      <c r="J2910" s="77"/>
    </row>
    <row r="2911" spans="1:10" x14ac:dyDescent="0.2">
      <c r="A2911" s="14"/>
      <c r="B2911" s="305"/>
      <c r="C2911" s="305"/>
      <c r="D2911" s="16"/>
      <c r="E2911" s="16"/>
      <c r="F2911" s="14"/>
      <c r="G2911" s="14"/>
      <c r="H2911" s="14"/>
      <c r="I2911" s="15"/>
      <c r="J2911" s="77"/>
    </row>
    <row r="2912" spans="1:10" x14ac:dyDescent="0.2">
      <c r="A2912" s="14"/>
      <c r="B2912" s="305"/>
      <c r="C2912" s="305"/>
      <c r="D2912" s="16"/>
      <c r="E2912" s="16"/>
      <c r="F2912" s="14"/>
      <c r="G2912" s="14"/>
      <c r="H2912" s="14"/>
      <c r="I2912" s="15"/>
      <c r="J2912" s="77"/>
    </row>
    <row r="2913" spans="1:10" x14ac:dyDescent="0.2">
      <c r="A2913" s="14"/>
      <c r="B2913" s="305"/>
      <c r="C2913" s="305"/>
      <c r="D2913" s="16"/>
      <c r="E2913" s="16"/>
      <c r="F2913" s="14"/>
      <c r="G2913" s="14"/>
      <c r="H2913" s="14"/>
      <c r="I2913" s="15"/>
      <c r="J2913" s="77"/>
    </row>
    <row r="2914" spans="1:10" x14ac:dyDescent="0.2">
      <c r="A2914" s="14"/>
      <c r="B2914" s="305"/>
      <c r="C2914" s="305"/>
      <c r="D2914" s="16"/>
      <c r="E2914" s="16"/>
      <c r="F2914" s="14"/>
      <c r="G2914" s="14"/>
      <c r="H2914" s="14"/>
      <c r="I2914" s="15"/>
      <c r="J2914" s="77"/>
    </row>
    <row r="2915" spans="1:10" x14ac:dyDescent="0.2">
      <c r="A2915" s="14"/>
      <c r="B2915" s="305"/>
      <c r="C2915" s="305"/>
      <c r="D2915" s="16"/>
      <c r="E2915" s="16"/>
      <c r="F2915" s="14"/>
      <c r="G2915" s="14"/>
      <c r="H2915" s="14"/>
      <c r="I2915" s="15"/>
      <c r="J2915" s="77"/>
    </row>
    <row r="2916" spans="1:10" x14ac:dyDescent="0.2">
      <c r="A2916" s="14"/>
      <c r="B2916" s="305"/>
      <c r="C2916" s="305"/>
      <c r="D2916" s="16"/>
      <c r="E2916" s="16"/>
      <c r="F2916" s="14"/>
      <c r="G2916" s="14"/>
      <c r="H2916" s="14"/>
      <c r="I2916" s="15"/>
      <c r="J2916" s="77"/>
    </row>
    <row r="2917" spans="1:10" x14ac:dyDescent="0.2">
      <c r="A2917" s="14"/>
      <c r="B2917" s="305"/>
      <c r="C2917" s="305"/>
      <c r="D2917" s="16"/>
      <c r="E2917" s="16"/>
      <c r="F2917" s="14"/>
      <c r="G2917" s="14"/>
      <c r="H2917" s="14"/>
      <c r="I2917" s="15"/>
      <c r="J2917" s="77"/>
    </row>
    <row r="2918" spans="1:10" x14ac:dyDescent="0.2">
      <c r="A2918" s="14"/>
      <c r="B2918" s="305"/>
      <c r="C2918" s="305"/>
      <c r="D2918" s="16"/>
      <c r="E2918" s="16"/>
      <c r="F2918" s="14"/>
      <c r="G2918" s="14"/>
      <c r="H2918" s="14"/>
      <c r="I2918" s="15"/>
      <c r="J2918" s="77"/>
    </row>
    <row r="2919" spans="1:10" x14ac:dyDescent="0.2">
      <c r="A2919" s="14"/>
      <c r="B2919" s="305"/>
      <c r="C2919" s="305"/>
      <c r="D2919" s="16"/>
      <c r="E2919" s="16"/>
      <c r="F2919" s="14"/>
      <c r="G2919" s="14"/>
      <c r="H2919" s="14"/>
      <c r="I2919" s="15"/>
      <c r="J2919" s="77"/>
    </row>
    <row r="2920" spans="1:10" x14ac:dyDescent="0.2">
      <c r="A2920" s="14"/>
      <c r="B2920" s="305"/>
      <c r="C2920" s="305"/>
      <c r="D2920" s="16"/>
      <c r="E2920" s="16"/>
      <c r="F2920" s="14"/>
      <c r="G2920" s="14"/>
      <c r="H2920" s="14"/>
      <c r="I2920" s="15"/>
      <c r="J2920" s="77"/>
    </row>
    <row r="2921" spans="1:10" x14ac:dyDescent="0.2">
      <c r="A2921" s="14"/>
      <c r="B2921" s="305"/>
      <c r="C2921" s="305"/>
      <c r="D2921" s="16"/>
      <c r="E2921" s="16"/>
      <c r="F2921" s="14"/>
      <c r="G2921" s="14"/>
      <c r="H2921" s="14"/>
      <c r="I2921" s="15"/>
      <c r="J2921" s="77"/>
    </row>
    <row r="2922" spans="1:10" x14ac:dyDescent="0.2">
      <c r="A2922" s="14"/>
      <c r="B2922" s="305"/>
      <c r="C2922" s="305"/>
      <c r="D2922" s="16"/>
      <c r="E2922" s="16"/>
      <c r="F2922" s="14"/>
      <c r="G2922" s="14"/>
      <c r="H2922" s="14"/>
      <c r="I2922" s="15"/>
      <c r="J2922" s="77"/>
    </row>
    <row r="2923" spans="1:10" x14ac:dyDescent="0.2">
      <c r="A2923" s="14"/>
      <c r="B2923" s="305"/>
      <c r="C2923" s="305"/>
      <c r="D2923" s="16"/>
      <c r="E2923" s="16"/>
      <c r="F2923" s="14"/>
      <c r="G2923" s="14"/>
      <c r="H2923" s="14"/>
      <c r="I2923" s="15"/>
      <c r="J2923" s="77"/>
    </row>
    <row r="2924" spans="1:10" x14ac:dyDescent="0.2">
      <c r="A2924" s="14"/>
      <c r="B2924" s="305"/>
      <c r="C2924" s="305"/>
      <c r="D2924" s="16"/>
      <c r="E2924" s="16"/>
      <c r="F2924" s="14"/>
      <c r="G2924" s="14"/>
      <c r="H2924" s="14"/>
      <c r="I2924" s="15"/>
      <c r="J2924" s="77"/>
    </row>
    <row r="2925" spans="1:10" x14ac:dyDescent="0.2">
      <c r="A2925" s="14"/>
      <c r="B2925" s="305"/>
      <c r="C2925" s="305"/>
      <c r="D2925" s="16"/>
      <c r="E2925" s="16"/>
      <c r="F2925" s="14"/>
      <c r="G2925" s="14"/>
      <c r="H2925" s="14"/>
      <c r="I2925" s="15"/>
      <c r="J2925" s="77"/>
    </row>
    <row r="2926" spans="1:10" x14ac:dyDescent="0.2">
      <c r="A2926" s="14"/>
      <c r="B2926" s="305"/>
      <c r="C2926" s="305"/>
      <c r="D2926" s="16"/>
      <c r="E2926" s="16"/>
      <c r="F2926" s="14"/>
      <c r="G2926" s="14"/>
      <c r="H2926" s="14"/>
      <c r="I2926" s="15"/>
      <c r="J2926" s="77"/>
    </row>
    <row r="2927" spans="1:10" x14ac:dyDescent="0.2">
      <c r="A2927" s="14"/>
      <c r="B2927" s="305"/>
      <c r="C2927" s="305"/>
      <c r="D2927" s="16"/>
      <c r="E2927" s="16"/>
      <c r="F2927" s="14"/>
      <c r="G2927" s="14"/>
      <c r="H2927" s="14"/>
      <c r="I2927" s="15"/>
      <c r="J2927" s="77"/>
    </row>
    <row r="2928" spans="1:10" x14ac:dyDescent="0.2">
      <c r="A2928" s="14"/>
      <c r="B2928" s="305"/>
      <c r="C2928" s="305"/>
      <c r="D2928" s="16"/>
      <c r="E2928" s="16"/>
      <c r="F2928" s="14"/>
      <c r="G2928" s="14"/>
      <c r="H2928" s="14"/>
      <c r="I2928" s="15"/>
      <c r="J2928" s="77"/>
    </row>
    <row r="2929" spans="1:10" x14ac:dyDescent="0.2">
      <c r="A2929" s="14"/>
      <c r="B2929" s="305"/>
      <c r="C2929" s="305"/>
      <c r="D2929" s="16"/>
      <c r="E2929" s="16"/>
      <c r="F2929" s="14"/>
      <c r="G2929" s="14"/>
      <c r="H2929" s="14"/>
      <c r="I2929" s="15"/>
      <c r="J2929" s="77"/>
    </row>
    <row r="2930" spans="1:10" x14ac:dyDescent="0.2">
      <c r="A2930" s="14"/>
      <c r="B2930" s="305"/>
      <c r="C2930" s="305"/>
      <c r="D2930" s="16"/>
      <c r="E2930" s="16"/>
      <c r="F2930" s="14"/>
      <c r="G2930" s="14"/>
      <c r="H2930" s="14"/>
      <c r="I2930" s="15"/>
      <c r="J2930" s="77"/>
    </row>
    <row r="2931" spans="1:10" x14ac:dyDescent="0.2">
      <c r="A2931" s="14"/>
      <c r="B2931" s="305"/>
      <c r="C2931" s="305"/>
      <c r="D2931" s="16"/>
      <c r="E2931" s="16"/>
      <c r="F2931" s="14"/>
      <c r="G2931" s="14"/>
      <c r="H2931" s="14"/>
      <c r="I2931" s="15"/>
      <c r="J2931" s="77"/>
    </row>
    <row r="2932" spans="1:10" x14ac:dyDescent="0.2">
      <c r="A2932" s="14"/>
      <c r="B2932" s="305"/>
      <c r="C2932" s="305"/>
      <c r="D2932" s="16"/>
      <c r="E2932" s="16"/>
      <c r="F2932" s="14"/>
      <c r="G2932" s="14"/>
      <c r="H2932" s="14"/>
      <c r="I2932" s="15"/>
      <c r="J2932" s="77"/>
    </row>
    <row r="2933" spans="1:10" x14ac:dyDescent="0.2">
      <c r="A2933" s="14"/>
      <c r="B2933" s="305"/>
      <c r="C2933" s="305"/>
      <c r="D2933" s="16"/>
      <c r="E2933" s="16"/>
      <c r="F2933" s="14"/>
      <c r="G2933" s="14"/>
      <c r="H2933" s="14"/>
      <c r="I2933" s="15"/>
      <c r="J2933" s="77"/>
    </row>
    <row r="2934" spans="1:10" x14ac:dyDescent="0.2">
      <c r="A2934" s="14"/>
      <c r="B2934" s="305"/>
      <c r="C2934" s="305"/>
      <c r="D2934" s="16"/>
      <c r="E2934" s="16"/>
      <c r="F2934" s="14"/>
      <c r="G2934" s="14"/>
      <c r="H2934" s="14"/>
      <c r="I2934" s="15"/>
      <c r="J2934" s="77"/>
    </row>
    <row r="2935" spans="1:10" x14ac:dyDescent="0.2">
      <c r="A2935" s="14"/>
      <c r="B2935" s="305"/>
      <c r="C2935" s="305"/>
      <c r="D2935" s="16"/>
      <c r="E2935" s="16"/>
      <c r="F2935" s="14"/>
      <c r="G2935" s="14"/>
      <c r="H2935" s="14"/>
      <c r="I2935" s="15"/>
      <c r="J2935" s="77"/>
    </row>
    <row r="2936" spans="1:10" x14ac:dyDescent="0.2">
      <c r="A2936" s="14"/>
      <c r="B2936" s="305"/>
      <c r="C2936" s="305"/>
      <c r="D2936" s="16"/>
      <c r="E2936" s="16"/>
      <c r="F2936" s="14"/>
      <c r="G2936" s="14"/>
      <c r="H2936" s="14"/>
      <c r="I2936" s="15"/>
      <c r="J2936" s="77"/>
    </row>
    <row r="2937" spans="1:10" x14ac:dyDescent="0.2">
      <c r="A2937" s="14"/>
      <c r="B2937" s="305"/>
      <c r="C2937" s="305"/>
      <c r="D2937" s="16"/>
      <c r="E2937" s="16"/>
      <c r="F2937" s="14"/>
      <c r="G2937" s="14"/>
      <c r="H2937" s="14"/>
      <c r="I2937" s="15"/>
      <c r="J2937" s="77"/>
    </row>
    <row r="2938" spans="1:10" x14ac:dyDescent="0.2">
      <c r="A2938" s="14"/>
      <c r="B2938" s="305"/>
      <c r="C2938" s="305"/>
      <c r="D2938" s="16"/>
      <c r="E2938" s="16"/>
      <c r="F2938" s="14"/>
      <c r="G2938" s="14"/>
      <c r="H2938" s="14"/>
      <c r="I2938" s="15"/>
      <c r="J2938" s="77"/>
    </row>
    <row r="2939" spans="1:10" x14ac:dyDescent="0.2">
      <c r="A2939" s="14"/>
      <c r="B2939" s="305"/>
      <c r="C2939" s="305"/>
      <c r="D2939" s="16"/>
      <c r="E2939" s="16"/>
      <c r="F2939" s="14"/>
      <c r="G2939" s="14"/>
      <c r="H2939" s="14"/>
      <c r="I2939" s="15"/>
      <c r="J2939" s="77"/>
    </row>
    <row r="2940" spans="1:10" x14ac:dyDescent="0.2">
      <c r="A2940" s="14"/>
      <c r="B2940" s="305"/>
      <c r="C2940" s="305"/>
      <c r="D2940" s="16"/>
      <c r="E2940" s="16"/>
      <c r="F2940" s="14"/>
      <c r="G2940" s="14"/>
      <c r="H2940" s="14"/>
      <c r="I2940" s="15"/>
      <c r="J2940" s="77"/>
    </row>
    <row r="2941" spans="1:10" x14ac:dyDescent="0.2">
      <c r="A2941" s="14"/>
      <c r="B2941" s="305"/>
      <c r="C2941" s="305"/>
      <c r="D2941" s="16"/>
      <c r="E2941" s="16"/>
      <c r="F2941" s="14"/>
      <c r="G2941" s="14"/>
      <c r="H2941" s="14"/>
      <c r="I2941" s="15"/>
      <c r="J2941" s="77"/>
    </row>
    <row r="2942" spans="1:10" x14ac:dyDescent="0.2">
      <c r="A2942" s="14"/>
      <c r="B2942" s="305"/>
      <c r="C2942" s="305"/>
      <c r="D2942" s="16"/>
      <c r="E2942" s="16"/>
      <c r="F2942" s="14"/>
      <c r="G2942" s="14"/>
      <c r="H2942" s="14"/>
      <c r="I2942" s="15"/>
      <c r="J2942" s="77"/>
    </row>
    <row r="2943" spans="1:10" x14ac:dyDescent="0.2">
      <c r="A2943" s="14"/>
      <c r="B2943" s="305"/>
      <c r="C2943" s="305"/>
      <c r="D2943" s="16"/>
      <c r="E2943" s="16"/>
      <c r="F2943" s="14"/>
      <c r="G2943" s="14"/>
      <c r="H2943" s="14"/>
      <c r="I2943" s="15"/>
      <c r="J2943" s="77"/>
    </row>
    <row r="2944" spans="1:10" x14ac:dyDescent="0.2">
      <c r="A2944" s="14"/>
      <c r="B2944" s="305"/>
      <c r="C2944" s="305"/>
      <c r="D2944" s="16"/>
      <c r="E2944" s="16"/>
      <c r="F2944" s="14"/>
      <c r="G2944" s="14"/>
      <c r="H2944" s="14"/>
      <c r="I2944" s="15"/>
      <c r="J2944" s="77"/>
    </row>
    <row r="2945" spans="1:10" x14ac:dyDescent="0.2">
      <c r="A2945" s="14"/>
      <c r="B2945" s="305"/>
      <c r="C2945" s="305"/>
      <c r="D2945" s="16"/>
      <c r="E2945" s="16"/>
      <c r="F2945" s="14"/>
      <c r="G2945" s="14"/>
      <c r="H2945" s="14"/>
      <c r="I2945" s="15"/>
      <c r="J2945" s="77"/>
    </row>
    <row r="2946" spans="1:10" x14ac:dyDescent="0.2">
      <c r="A2946" s="14"/>
      <c r="B2946" s="305"/>
      <c r="C2946" s="305"/>
      <c r="D2946" s="16"/>
      <c r="E2946" s="16"/>
      <c r="F2946" s="14"/>
      <c r="G2946" s="14"/>
      <c r="H2946" s="14"/>
      <c r="I2946" s="15"/>
      <c r="J2946" s="77"/>
    </row>
    <row r="2947" spans="1:10" x14ac:dyDescent="0.2">
      <c r="A2947" s="14"/>
      <c r="B2947" s="305"/>
      <c r="C2947" s="305"/>
      <c r="D2947" s="16"/>
      <c r="E2947" s="16"/>
      <c r="F2947" s="14"/>
      <c r="G2947" s="14"/>
      <c r="H2947" s="14"/>
      <c r="I2947" s="15"/>
      <c r="J2947" s="77"/>
    </row>
    <row r="2948" spans="1:10" x14ac:dyDescent="0.2">
      <c r="A2948" s="14"/>
      <c r="B2948" s="305"/>
      <c r="C2948" s="305"/>
      <c r="D2948" s="16"/>
      <c r="E2948" s="16"/>
      <c r="F2948" s="14"/>
      <c r="G2948" s="14"/>
      <c r="H2948" s="14"/>
      <c r="I2948" s="15"/>
      <c r="J2948" s="77"/>
    </row>
    <row r="2949" spans="1:10" x14ac:dyDescent="0.2">
      <c r="A2949" s="14"/>
      <c r="B2949" s="305"/>
      <c r="C2949" s="305"/>
      <c r="D2949" s="16"/>
      <c r="E2949" s="16"/>
      <c r="F2949" s="14"/>
      <c r="G2949" s="14"/>
      <c r="H2949" s="14"/>
      <c r="I2949" s="15"/>
      <c r="J2949" s="77"/>
    </row>
    <row r="2950" spans="1:10" x14ac:dyDescent="0.2">
      <c r="A2950" s="14"/>
      <c r="B2950" s="305"/>
      <c r="C2950" s="305"/>
      <c r="D2950" s="16"/>
      <c r="E2950" s="16"/>
      <c r="F2950" s="14"/>
      <c r="G2950" s="14"/>
      <c r="H2950" s="14"/>
      <c r="I2950" s="15"/>
      <c r="J2950" s="77"/>
    </row>
    <row r="2951" spans="1:10" x14ac:dyDescent="0.2">
      <c r="A2951" s="14"/>
      <c r="B2951" s="305"/>
      <c r="C2951" s="305"/>
      <c r="D2951" s="16"/>
      <c r="E2951" s="16"/>
      <c r="F2951" s="14"/>
      <c r="G2951" s="14"/>
      <c r="H2951" s="14"/>
      <c r="I2951" s="15"/>
      <c r="J2951" s="77"/>
    </row>
    <row r="2952" spans="1:10" x14ac:dyDescent="0.2">
      <c r="A2952" s="14"/>
      <c r="B2952" s="305"/>
      <c r="C2952" s="305"/>
      <c r="D2952" s="16"/>
      <c r="E2952" s="16"/>
      <c r="F2952" s="14"/>
      <c r="G2952" s="14"/>
      <c r="H2952" s="14"/>
      <c r="I2952" s="15"/>
      <c r="J2952" s="77"/>
    </row>
    <row r="2953" spans="1:10" x14ac:dyDescent="0.2">
      <c r="A2953" s="14"/>
      <c r="B2953" s="305"/>
      <c r="C2953" s="305"/>
      <c r="D2953" s="16"/>
      <c r="E2953" s="16"/>
      <c r="F2953" s="14"/>
      <c r="G2953" s="14"/>
      <c r="H2953" s="14"/>
      <c r="I2953" s="15"/>
      <c r="J2953" s="77"/>
    </row>
    <row r="2954" spans="1:10" x14ac:dyDescent="0.2">
      <c r="A2954" s="14"/>
      <c r="B2954" s="305"/>
      <c r="C2954" s="305"/>
      <c r="D2954" s="16"/>
      <c r="E2954" s="16"/>
      <c r="F2954" s="14"/>
      <c r="G2954" s="14"/>
      <c r="H2954" s="14"/>
      <c r="I2954" s="15"/>
      <c r="J2954" s="77"/>
    </row>
    <row r="2955" spans="1:10" x14ac:dyDescent="0.2">
      <c r="A2955" s="14"/>
      <c r="B2955" s="305"/>
      <c r="C2955" s="305"/>
      <c r="D2955" s="16"/>
      <c r="E2955" s="16"/>
      <c r="F2955" s="14"/>
      <c r="G2955" s="14"/>
      <c r="H2955" s="14"/>
      <c r="I2955" s="15"/>
      <c r="J2955" s="77"/>
    </row>
    <row r="2956" spans="1:10" x14ac:dyDescent="0.2">
      <c r="A2956" s="14"/>
      <c r="B2956" s="305"/>
      <c r="C2956" s="305"/>
      <c r="D2956" s="16"/>
      <c r="E2956" s="16"/>
      <c r="F2956" s="14"/>
      <c r="G2956" s="14"/>
      <c r="H2956" s="14"/>
      <c r="I2956" s="15"/>
      <c r="J2956" s="77"/>
    </row>
    <row r="2957" spans="1:10" x14ac:dyDescent="0.2">
      <c r="A2957" s="14"/>
      <c r="B2957" s="305"/>
      <c r="C2957" s="305"/>
      <c r="D2957" s="16"/>
      <c r="E2957" s="16"/>
      <c r="F2957" s="14"/>
      <c r="G2957" s="14"/>
      <c r="H2957" s="14"/>
      <c r="I2957" s="15"/>
      <c r="J2957" s="77"/>
    </row>
    <row r="2958" spans="1:10" x14ac:dyDescent="0.2">
      <c r="A2958" s="14"/>
      <c r="B2958" s="305"/>
      <c r="C2958" s="305"/>
      <c r="D2958" s="16"/>
      <c r="E2958" s="16"/>
      <c r="F2958" s="14"/>
      <c r="G2958" s="14"/>
      <c r="H2958" s="14"/>
      <c r="I2958" s="15"/>
      <c r="J2958" s="77"/>
    </row>
    <row r="2959" spans="1:10" x14ac:dyDescent="0.2">
      <c r="A2959" s="14"/>
      <c r="B2959" s="305"/>
      <c r="C2959" s="305"/>
      <c r="D2959" s="16"/>
      <c r="E2959" s="16"/>
      <c r="F2959" s="14"/>
      <c r="G2959" s="14"/>
      <c r="H2959" s="14"/>
      <c r="I2959" s="15"/>
      <c r="J2959" s="77"/>
    </row>
    <row r="2960" spans="1:10" x14ac:dyDescent="0.2">
      <c r="A2960" s="14"/>
      <c r="B2960" s="305"/>
      <c r="C2960" s="305"/>
      <c r="D2960" s="16"/>
      <c r="E2960" s="16"/>
      <c r="F2960" s="14"/>
      <c r="G2960" s="14"/>
      <c r="H2960" s="14"/>
      <c r="I2960" s="15"/>
      <c r="J2960" s="77"/>
    </row>
    <row r="2961" spans="1:10" x14ac:dyDescent="0.2">
      <c r="A2961" s="14"/>
      <c r="B2961" s="305"/>
      <c r="C2961" s="305"/>
      <c r="D2961" s="16"/>
      <c r="E2961" s="16"/>
      <c r="F2961" s="14"/>
      <c r="G2961" s="14"/>
      <c r="H2961" s="14"/>
      <c r="I2961" s="15"/>
      <c r="J2961" s="77"/>
    </row>
    <row r="2962" spans="1:10" x14ac:dyDescent="0.2">
      <c r="A2962" s="14"/>
      <c r="B2962" s="305"/>
      <c r="C2962" s="305"/>
      <c r="D2962" s="16"/>
      <c r="E2962" s="16"/>
      <c r="F2962" s="14"/>
      <c r="G2962" s="14"/>
      <c r="H2962" s="14"/>
      <c r="I2962" s="15"/>
      <c r="J2962" s="77"/>
    </row>
    <row r="2963" spans="1:10" x14ac:dyDescent="0.2">
      <c r="A2963" s="14"/>
      <c r="B2963" s="305"/>
      <c r="C2963" s="305"/>
      <c r="D2963" s="16"/>
      <c r="E2963" s="16"/>
      <c r="F2963" s="14"/>
      <c r="G2963" s="14"/>
      <c r="H2963" s="14"/>
      <c r="I2963" s="15"/>
      <c r="J2963" s="77"/>
    </row>
    <row r="2964" spans="1:10" x14ac:dyDescent="0.2">
      <c r="A2964" s="14"/>
      <c r="B2964" s="305"/>
      <c r="C2964" s="305"/>
      <c r="D2964" s="16"/>
      <c r="E2964" s="16"/>
      <c r="F2964" s="14"/>
      <c r="G2964" s="14"/>
      <c r="H2964" s="14"/>
      <c r="I2964" s="15"/>
      <c r="J2964" s="77"/>
    </row>
    <row r="2965" spans="1:10" x14ac:dyDescent="0.2">
      <c r="A2965" s="14"/>
      <c r="B2965" s="305"/>
      <c r="C2965" s="305"/>
      <c r="D2965" s="16"/>
      <c r="E2965" s="16"/>
      <c r="F2965" s="14"/>
      <c r="G2965" s="14"/>
      <c r="H2965" s="14"/>
      <c r="I2965" s="15"/>
      <c r="J2965" s="77"/>
    </row>
    <row r="2966" spans="1:10" x14ac:dyDescent="0.2">
      <c r="A2966" s="14"/>
      <c r="B2966" s="305"/>
      <c r="C2966" s="305"/>
      <c r="D2966" s="16"/>
      <c r="E2966" s="16"/>
      <c r="F2966" s="14"/>
      <c r="G2966" s="14"/>
      <c r="H2966" s="14"/>
      <c r="I2966" s="15"/>
      <c r="J2966" s="77"/>
    </row>
    <row r="2967" spans="1:10" x14ac:dyDescent="0.2">
      <c r="A2967" s="14"/>
      <c r="B2967" s="305"/>
      <c r="C2967" s="305"/>
      <c r="D2967" s="16"/>
      <c r="E2967" s="16"/>
      <c r="F2967" s="14"/>
      <c r="G2967" s="14"/>
      <c r="H2967" s="14"/>
      <c r="I2967" s="15"/>
      <c r="J2967" s="77"/>
    </row>
    <row r="2968" spans="1:10" x14ac:dyDescent="0.2">
      <c r="A2968" s="14"/>
      <c r="B2968" s="305"/>
      <c r="C2968" s="305"/>
      <c r="D2968" s="16"/>
      <c r="E2968" s="16"/>
      <c r="F2968" s="14"/>
      <c r="G2968" s="14"/>
      <c r="H2968" s="14"/>
      <c r="I2968" s="15"/>
      <c r="J2968" s="77"/>
    </row>
    <row r="2969" spans="1:10" x14ac:dyDescent="0.2">
      <c r="A2969" s="14"/>
      <c r="B2969" s="305"/>
      <c r="C2969" s="305"/>
      <c r="D2969" s="16"/>
      <c r="E2969" s="16"/>
      <c r="F2969" s="14"/>
      <c r="G2969" s="14"/>
      <c r="H2969" s="14"/>
      <c r="I2969" s="15"/>
      <c r="J2969" s="77"/>
    </row>
    <row r="2970" spans="1:10" x14ac:dyDescent="0.2">
      <c r="A2970" s="14"/>
      <c r="B2970" s="305"/>
      <c r="C2970" s="305"/>
      <c r="D2970" s="16"/>
      <c r="E2970" s="16"/>
      <c r="F2970" s="14"/>
      <c r="G2970" s="14"/>
      <c r="H2970" s="14"/>
      <c r="I2970" s="15"/>
      <c r="J2970" s="77"/>
    </row>
    <row r="2971" spans="1:10" x14ac:dyDescent="0.2">
      <c r="A2971" s="14"/>
      <c r="B2971" s="305"/>
      <c r="C2971" s="305"/>
      <c r="D2971" s="16"/>
      <c r="E2971" s="16"/>
      <c r="F2971" s="14"/>
      <c r="G2971" s="14"/>
      <c r="H2971" s="14"/>
      <c r="I2971" s="15"/>
      <c r="J2971" s="77"/>
    </row>
    <row r="2972" spans="1:10" x14ac:dyDescent="0.2">
      <c r="A2972" s="14"/>
      <c r="B2972" s="305"/>
      <c r="C2972" s="305"/>
      <c r="D2972" s="16"/>
      <c r="E2972" s="16"/>
      <c r="F2972" s="14"/>
      <c r="G2972" s="14"/>
      <c r="H2972" s="14"/>
      <c r="I2972" s="15"/>
      <c r="J2972" s="77"/>
    </row>
    <row r="2973" spans="1:10" x14ac:dyDescent="0.2">
      <c r="A2973" s="14"/>
      <c r="B2973" s="305"/>
      <c r="C2973" s="305"/>
      <c r="D2973" s="16"/>
      <c r="E2973" s="16"/>
      <c r="F2973" s="14"/>
      <c r="G2973" s="14"/>
      <c r="H2973" s="14"/>
      <c r="I2973" s="15"/>
      <c r="J2973" s="77"/>
    </row>
    <row r="2974" spans="1:10" x14ac:dyDescent="0.2">
      <c r="A2974" s="14"/>
      <c r="B2974" s="305"/>
      <c r="C2974" s="305"/>
      <c r="D2974" s="16"/>
      <c r="E2974" s="16"/>
      <c r="F2974" s="14"/>
      <c r="G2974" s="14"/>
      <c r="H2974" s="14"/>
      <c r="I2974" s="15"/>
      <c r="J2974" s="77"/>
    </row>
    <row r="2975" spans="1:10" x14ac:dyDescent="0.2">
      <c r="A2975" s="14"/>
      <c r="B2975" s="305"/>
      <c r="C2975" s="305"/>
      <c r="D2975" s="16"/>
      <c r="E2975" s="16"/>
      <c r="F2975" s="14"/>
      <c r="G2975" s="14"/>
      <c r="H2975" s="14"/>
      <c r="I2975" s="15"/>
      <c r="J2975" s="77"/>
    </row>
    <row r="2976" spans="1:10" x14ac:dyDescent="0.2">
      <c r="A2976" s="14"/>
      <c r="B2976" s="305"/>
      <c r="C2976" s="305"/>
      <c r="D2976" s="16"/>
      <c r="E2976" s="16"/>
      <c r="F2976" s="14"/>
      <c r="G2976" s="14"/>
      <c r="H2976" s="14"/>
      <c r="I2976" s="15"/>
      <c r="J2976" s="77"/>
    </row>
    <row r="2977" spans="1:10" x14ac:dyDescent="0.2">
      <c r="A2977" s="14"/>
      <c r="B2977" s="305"/>
      <c r="C2977" s="305"/>
      <c r="D2977" s="16"/>
      <c r="E2977" s="16"/>
      <c r="F2977" s="14"/>
      <c r="G2977" s="14"/>
      <c r="H2977" s="14"/>
      <c r="I2977" s="15"/>
      <c r="J2977" s="77"/>
    </row>
    <row r="2978" spans="1:10" x14ac:dyDescent="0.2">
      <c r="A2978" s="14"/>
      <c r="B2978" s="305"/>
      <c r="C2978" s="305"/>
      <c r="D2978" s="16"/>
      <c r="E2978" s="16"/>
      <c r="F2978" s="14"/>
      <c r="G2978" s="14"/>
      <c r="H2978" s="14"/>
      <c r="I2978" s="15"/>
      <c r="J2978" s="77"/>
    </row>
    <row r="2979" spans="1:10" x14ac:dyDescent="0.2">
      <c r="A2979" s="14"/>
      <c r="B2979" s="305"/>
      <c r="C2979" s="305"/>
      <c r="D2979" s="16"/>
      <c r="E2979" s="16"/>
      <c r="F2979" s="14"/>
      <c r="G2979" s="14"/>
      <c r="H2979" s="14"/>
      <c r="I2979" s="15"/>
      <c r="J2979" s="77"/>
    </row>
    <row r="2980" spans="1:10" x14ac:dyDescent="0.2">
      <c r="A2980" s="14"/>
      <c r="B2980" s="305"/>
      <c r="C2980" s="305"/>
      <c r="D2980" s="16"/>
      <c r="E2980" s="16"/>
      <c r="F2980" s="14"/>
      <c r="G2980" s="14"/>
      <c r="H2980" s="14"/>
      <c r="I2980" s="15"/>
      <c r="J2980" s="77"/>
    </row>
    <row r="2981" spans="1:10" x14ac:dyDescent="0.2">
      <c r="A2981" s="14"/>
      <c r="B2981" s="305"/>
      <c r="C2981" s="305"/>
      <c r="D2981" s="16"/>
      <c r="E2981" s="16"/>
      <c r="F2981" s="14"/>
      <c r="G2981" s="14"/>
      <c r="H2981" s="14"/>
      <c r="I2981" s="15"/>
      <c r="J2981" s="77"/>
    </row>
    <row r="2982" spans="1:10" x14ac:dyDescent="0.2">
      <c r="A2982" s="14"/>
      <c r="B2982" s="305"/>
      <c r="C2982" s="305"/>
      <c r="D2982" s="16"/>
      <c r="E2982" s="16"/>
      <c r="F2982" s="14"/>
      <c r="G2982" s="14"/>
      <c r="H2982" s="14"/>
      <c r="I2982" s="15"/>
      <c r="J2982" s="77"/>
    </row>
    <row r="2983" spans="1:10" x14ac:dyDescent="0.2">
      <c r="A2983" s="14"/>
      <c r="B2983" s="305"/>
      <c r="C2983" s="305"/>
      <c r="D2983" s="16"/>
      <c r="E2983" s="16"/>
      <c r="F2983" s="14"/>
      <c r="G2983" s="14"/>
      <c r="H2983" s="14"/>
      <c r="I2983" s="15"/>
      <c r="J2983" s="77"/>
    </row>
    <row r="2984" spans="1:10" x14ac:dyDescent="0.2">
      <c r="A2984" s="14"/>
      <c r="B2984" s="305"/>
      <c r="C2984" s="305"/>
      <c r="D2984" s="16"/>
      <c r="E2984" s="16"/>
      <c r="F2984" s="14"/>
      <c r="G2984" s="14"/>
      <c r="H2984" s="14"/>
      <c r="I2984" s="15"/>
      <c r="J2984" s="77"/>
    </row>
    <row r="2985" spans="1:10" x14ac:dyDescent="0.2">
      <c r="A2985" s="14"/>
      <c r="B2985" s="305"/>
      <c r="C2985" s="305"/>
      <c r="D2985" s="16"/>
      <c r="E2985" s="16"/>
      <c r="F2985" s="14"/>
      <c r="G2985" s="14"/>
      <c r="H2985" s="14"/>
      <c r="I2985" s="15"/>
      <c r="J2985" s="77"/>
    </row>
    <row r="2986" spans="1:10" x14ac:dyDescent="0.2">
      <c r="A2986" s="14"/>
      <c r="B2986" s="305"/>
      <c r="C2986" s="305"/>
      <c r="D2986" s="16"/>
      <c r="E2986" s="16"/>
      <c r="F2986" s="14"/>
      <c r="G2986" s="14"/>
      <c r="H2986" s="14"/>
      <c r="I2986" s="15"/>
      <c r="J2986" s="77"/>
    </row>
    <row r="2987" spans="1:10" x14ac:dyDescent="0.2">
      <c r="A2987" s="14"/>
      <c r="B2987" s="305"/>
      <c r="C2987" s="305"/>
      <c r="D2987" s="16"/>
      <c r="E2987" s="16"/>
      <c r="F2987" s="14"/>
      <c r="G2987" s="14"/>
      <c r="H2987" s="14"/>
      <c r="I2987" s="15"/>
      <c r="J2987" s="77"/>
    </row>
    <row r="2988" spans="1:10" x14ac:dyDescent="0.2">
      <c r="A2988" s="14"/>
      <c r="B2988" s="305"/>
      <c r="C2988" s="305"/>
      <c r="D2988" s="16"/>
      <c r="E2988" s="16"/>
      <c r="F2988" s="14"/>
      <c r="G2988" s="14"/>
      <c r="H2988" s="14"/>
      <c r="I2988" s="15"/>
      <c r="J2988" s="77"/>
    </row>
    <row r="2989" spans="1:10" x14ac:dyDescent="0.2">
      <c r="A2989" s="14"/>
      <c r="B2989" s="305"/>
      <c r="C2989" s="305"/>
      <c r="D2989" s="16"/>
      <c r="E2989" s="16"/>
      <c r="F2989" s="14"/>
      <c r="G2989" s="14"/>
      <c r="H2989" s="14"/>
      <c r="I2989" s="15"/>
      <c r="J2989" s="77"/>
    </row>
    <row r="2990" spans="1:10" x14ac:dyDescent="0.2">
      <c r="A2990" s="14"/>
      <c r="B2990" s="305"/>
      <c r="C2990" s="305"/>
      <c r="D2990" s="16"/>
      <c r="E2990" s="16"/>
      <c r="F2990" s="14"/>
      <c r="G2990" s="14"/>
      <c r="H2990" s="14"/>
      <c r="I2990" s="15"/>
      <c r="J2990" s="77"/>
    </row>
    <row r="2991" spans="1:10" x14ac:dyDescent="0.2">
      <c r="A2991" s="14"/>
      <c r="B2991" s="305"/>
      <c r="C2991" s="305"/>
      <c r="D2991" s="16"/>
      <c r="E2991" s="16"/>
      <c r="F2991" s="14"/>
      <c r="G2991" s="14"/>
      <c r="H2991" s="14"/>
      <c r="I2991" s="15"/>
      <c r="J2991" s="77"/>
    </row>
    <row r="2992" spans="1:10" x14ac:dyDescent="0.2">
      <c r="A2992" s="14"/>
      <c r="B2992" s="305"/>
      <c r="C2992" s="305"/>
      <c r="D2992" s="16"/>
      <c r="E2992" s="16"/>
      <c r="F2992" s="14"/>
      <c r="G2992" s="14"/>
      <c r="H2992" s="14"/>
      <c r="I2992" s="15"/>
      <c r="J2992" s="77"/>
    </row>
    <row r="2993" spans="1:10" x14ac:dyDescent="0.2">
      <c r="A2993" s="14"/>
      <c r="B2993" s="305"/>
      <c r="C2993" s="305"/>
      <c r="D2993" s="16"/>
      <c r="E2993" s="16"/>
      <c r="F2993" s="14"/>
      <c r="G2993" s="14"/>
      <c r="H2993" s="14"/>
      <c r="I2993" s="15"/>
      <c r="J2993" s="77"/>
    </row>
    <row r="2994" spans="1:10" x14ac:dyDescent="0.2">
      <c r="A2994" s="14"/>
      <c r="B2994" s="305"/>
      <c r="C2994" s="305"/>
      <c r="D2994" s="16"/>
      <c r="E2994" s="16"/>
      <c r="F2994" s="14"/>
      <c r="G2994" s="14"/>
      <c r="H2994" s="14"/>
      <c r="I2994" s="15"/>
      <c r="J2994" s="77"/>
    </row>
    <row r="2995" spans="1:10" x14ac:dyDescent="0.2">
      <c r="A2995" s="14"/>
      <c r="B2995" s="305"/>
      <c r="C2995" s="305"/>
      <c r="D2995" s="16"/>
      <c r="E2995" s="16"/>
      <c r="F2995" s="14"/>
      <c r="G2995" s="14"/>
      <c r="H2995" s="14"/>
      <c r="I2995" s="15"/>
      <c r="J2995" s="77"/>
    </row>
    <row r="2996" spans="1:10" x14ac:dyDescent="0.2">
      <c r="A2996" s="14"/>
      <c r="B2996" s="305"/>
      <c r="C2996" s="305"/>
      <c r="D2996" s="16"/>
      <c r="E2996" s="16"/>
      <c r="F2996" s="14"/>
      <c r="G2996" s="14"/>
      <c r="H2996" s="14"/>
      <c r="I2996" s="15"/>
      <c r="J2996" s="77"/>
    </row>
    <row r="2997" spans="1:10" x14ac:dyDescent="0.2">
      <c r="A2997" s="14"/>
      <c r="B2997" s="305"/>
      <c r="C2997" s="305"/>
      <c r="D2997" s="16"/>
      <c r="E2997" s="16"/>
      <c r="F2997" s="14"/>
      <c r="G2997" s="14"/>
      <c r="H2997" s="14"/>
      <c r="I2997" s="15"/>
      <c r="J2997" s="77"/>
    </row>
    <row r="2998" spans="1:10" x14ac:dyDescent="0.2">
      <c r="A2998" s="14"/>
      <c r="B2998" s="305"/>
      <c r="C2998" s="305"/>
      <c r="D2998" s="16"/>
      <c r="E2998" s="16"/>
      <c r="F2998" s="14"/>
      <c r="G2998" s="14"/>
      <c r="H2998" s="14"/>
      <c r="I2998" s="15"/>
      <c r="J2998" s="77"/>
    </row>
    <row r="2999" spans="1:10" x14ac:dyDescent="0.2">
      <c r="A2999" s="14"/>
      <c r="B2999" s="305"/>
      <c r="C2999" s="305"/>
      <c r="D2999" s="16"/>
      <c r="E2999" s="16"/>
      <c r="F2999" s="14"/>
      <c r="G2999" s="14"/>
      <c r="H2999" s="14"/>
      <c r="I2999" s="15"/>
      <c r="J2999" s="77"/>
    </row>
    <row r="3000" spans="1:10" x14ac:dyDescent="0.2">
      <c r="A3000" s="14"/>
      <c r="B3000" s="305"/>
      <c r="C3000" s="305"/>
      <c r="D3000" s="16"/>
      <c r="E3000" s="16"/>
      <c r="F3000" s="14"/>
      <c r="G3000" s="14"/>
      <c r="H3000" s="14"/>
      <c r="I3000" s="15"/>
      <c r="J3000" s="77"/>
    </row>
    <row r="3001" spans="1:10" x14ac:dyDescent="0.2">
      <c r="A3001" s="14"/>
      <c r="B3001" s="305"/>
      <c r="C3001" s="305"/>
      <c r="D3001" s="16"/>
      <c r="E3001" s="16"/>
      <c r="F3001" s="14"/>
      <c r="G3001" s="14"/>
      <c r="H3001" s="14"/>
      <c r="I3001" s="15"/>
      <c r="J3001" s="77"/>
    </row>
    <row r="3002" spans="1:10" x14ac:dyDescent="0.2">
      <c r="A3002" s="14"/>
      <c r="B3002" s="305"/>
      <c r="C3002" s="305"/>
      <c r="D3002" s="16"/>
      <c r="E3002" s="16"/>
      <c r="F3002" s="14"/>
      <c r="G3002" s="14"/>
      <c r="H3002" s="14"/>
      <c r="I3002" s="15"/>
      <c r="J3002" s="77"/>
    </row>
    <row r="3003" spans="1:10" x14ac:dyDescent="0.2">
      <c r="A3003" s="14"/>
      <c r="B3003" s="305"/>
      <c r="C3003" s="305"/>
      <c r="D3003" s="16"/>
      <c r="E3003" s="16"/>
      <c r="F3003" s="14"/>
      <c r="G3003" s="14"/>
      <c r="H3003" s="14"/>
      <c r="I3003" s="15"/>
      <c r="J3003" s="77"/>
    </row>
    <row r="3004" spans="1:10" x14ac:dyDescent="0.2">
      <c r="A3004" s="14"/>
      <c r="B3004" s="305"/>
      <c r="C3004" s="305"/>
      <c r="D3004" s="16"/>
      <c r="E3004" s="16"/>
      <c r="F3004" s="14"/>
      <c r="G3004" s="14"/>
      <c r="H3004" s="14"/>
      <c r="I3004" s="15"/>
      <c r="J3004" s="77"/>
    </row>
    <row r="3005" spans="1:10" x14ac:dyDescent="0.2">
      <c r="A3005" s="14"/>
      <c r="B3005" s="305"/>
      <c r="C3005" s="305"/>
      <c r="D3005" s="16"/>
      <c r="E3005" s="16"/>
      <c r="F3005" s="14"/>
      <c r="G3005" s="14"/>
      <c r="H3005" s="14"/>
      <c r="I3005" s="15"/>
      <c r="J3005" s="77"/>
    </row>
    <row r="3006" spans="1:10" x14ac:dyDescent="0.2">
      <c r="A3006" s="14"/>
      <c r="B3006" s="305"/>
      <c r="C3006" s="305"/>
      <c r="D3006" s="16"/>
      <c r="E3006" s="16"/>
      <c r="F3006" s="14"/>
      <c r="G3006" s="14"/>
      <c r="H3006" s="14"/>
      <c r="I3006" s="15"/>
      <c r="J3006" s="77"/>
    </row>
    <row r="3007" spans="1:10" x14ac:dyDescent="0.2">
      <c r="A3007" s="14"/>
      <c r="B3007" s="305"/>
      <c r="C3007" s="305"/>
      <c r="D3007" s="16"/>
      <c r="E3007" s="16"/>
      <c r="F3007" s="14"/>
      <c r="G3007" s="14"/>
      <c r="H3007" s="14"/>
      <c r="I3007" s="15"/>
      <c r="J3007" s="77"/>
    </row>
    <row r="3008" spans="1:10" x14ac:dyDescent="0.2">
      <c r="A3008" s="14"/>
      <c r="B3008" s="305"/>
      <c r="C3008" s="305"/>
      <c r="D3008" s="16"/>
      <c r="E3008" s="16"/>
      <c r="F3008" s="14"/>
      <c r="G3008" s="14"/>
      <c r="H3008" s="14"/>
      <c r="I3008" s="15"/>
      <c r="J3008" s="77"/>
    </row>
    <row r="3009" spans="1:10" x14ac:dyDescent="0.2">
      <c r="A3009" s="14"/>
      <c r="B3009" s="305"/>
      <c r="C3009" s="305"/>
      <c r="D3009" s="16"/>
      <c r="E3009" s="16"/>
      <c r="F3009" s="14"/>
      <c r="G3009" s="14"/>
      <c r="H3009" s="14"/>
      <c r="I3009" s="15"/>
      <c r="J3009" s="77"/>
    </row>
    <row r="3010" spans="1:10" x14ac:dyDescent="0.2">
      <c r="A3010" s="14"/>
      <c r="B3010" s="305"/>
      <c r="C3010" s="305"/>
      <c r="D3010" s="16"/>
      <c r="E3010" s="16"/>
      <c r="F3010" s="14"/>
      <c r="G3010" s="14"/>
      <c r="H3010" s="14"/>
      <c r="I3010" s="15"/>
      <c r="J3010" s="77"/>
    </row>
    <row r="3011" spans="1:10" x14ac:dyDescent="0.2">
      <c r="A3011" s="14"/>
      <c r="B3011" s="305"/>
      <c r="C3011" s="305"/>
      <c r="D3011" s="16"/>
      <c r="E3011" s="16"/>
      <c r="F3011" s="14"/>
      <c r="G3011" s="14"/>
      <c r="H3011" s="14"/>
      <c r="I3011" s="15"/>
      <c r="J3011" s="77"/>
    </row>
    <row r="3012" spans="1:10" x14ac:dyDescent="0.2">
      <c r="A3012" s="14"/>
      <c r="B3012" s="305"/>
      <c r="C3012" s="305"/>
      <c r="D3012" s="16"/>
      <c r="E3012" s="16"/>
      <c r="F3012" s="14"/>
      <c r="G3012" s="14"/>
      <c r="H3012" s="14"/>
      <c r="I3012" s="15"/>
      <c r="J3012" s="77"/>
    </row>
    <row r="3013" spans="1:10" x14ac:dyDescent="0.2">
      <c r="A3013" s="14"/>
      <c r="B3013" s="305"/>
      <c r="C3013" s="305"/>
      <c r="D3013" s="16"/>
      <c r="E3013" s="16"/>
      <c r="F3013" s="14"/>
      <c r="G3013" s="14"/>
      <c r="H3013" s="14"/>
      <c r="I3013" s="15"/>
      <c r="J3013" s="77"/>
    </row>
    <row r="3014" spans="1:10" x14ac:dyDescent="0.2">
      <c r="A3014" s="14"/>
      <c r="B3014" s="305"/>
      <c r="C3014" s="305"/>
      <c r="D3014" s="16"/>
      <c r="E3014" s="16"/>
      <c r="F3014" s="14"/>
      <c r="G3014" s="14"/>
      <c r="H3014" s="14"/>
      <c r="I3014" s="15"/>
      <c r="J3014" s="77"/>
    </row>
    <row r="3015" spans="1:10" x14ac:dyDescent="0.2">
      <c r="A3015" s="14"/>
      <c r="B3015" s="305"/>
      <c r="C3015" s="305"/>
      <c r="D3015" s="16"/>
      <c r="E3015" s="16"/>
      <c r="F3015" s="14"/>
      <c r="G3015" s="14"/>
      <c r="H3015" s="14"/>
      <c r="I3015" s="15"/>
      <c r="J3015" s="77"/>
    </row>
    <row r="3016" spans="1:10" x14ac:dyDescent="0.2">
      <c r="A3016" s="14"/>
      <c r="B3016" s="305"/>
      <c r="C3016" s="305"/>
      <c r="D3016" s="16"/>
      <c r="E3016" s="16"/>
      <c r="F3016" s="14"/>
      <c r="G3016" s="14"/>
      <c r="H3016" s="14"/>
      <c r="I3016" s="15"/>
      <c r="J3016" s="77"/>
    </row>
    <row r="3017" spans="1:10" x14ac:dyDescent="0.2">
      <c r="A3017" s="14"/>
      <c r="B3017" s="305"/>
      <c r="C3017" s="305"/>
      <c r="D3017" s="16"/>
      <c r="E3017" s="16"/>
      <c r="F3017" s="14"/>
      <c r="G3017" s="14"/>
      <c r="H3017" s="14"/>
      <c r="I3017" s="15"/>
      <c r="J3017" s="77"/>
    </row>
    <row r="3018" spans="1:10" x14ac:dyDescent="0.2">
      <c r="A3018" s="14"/>
      <c r="B3018" s="305"/>
      <c r="C3018" s="305"/>
      <c r="D3018" s="16"/>
      <c r="E3018" s="16"/>
      <c r="F3018" s="14"/>
      <c r="G3018" s="14"/>
      <c r="H3018" s="14"/>
      <c r="I3018" s="15"/>
      <c r="J3018" s="77"/>
    </row>
    <row r="3019" spans="1:10" x14ac:dyDescent="0.2">
      <c r="A3019" s="14"/>
      <c r="B3019" s="305"/>
      <c r="C3019" s="305"/>
      <c r="D3019" s="16"/>
      <c r="E3019" s="16"/>
      <c r="F3019" s="14"/>
      <c r="G3019" s="14"/>
      <c r="H3019" s="14"/>
      <c r="I3019" s="15"/>
      <c r="J3019" s="77"/>
    </row>
    <row r="3020" spans="1:10" x14ac:dyDescent="0.2">
      <c r="A3020" s="14"/>
      <c r="B3020" s="305"/>
      <c r="C3020" s="305"/>
      <c r="D3020" s="16"/>
      <c r="E3020" s="16"/>
      <c r="F3020" s="14"/>
      <c r="G3020" s="14"/>
      <c r="H3020" s="14"/>
      <c r="I3020" s="15"/>
      <c r="J3020" s="77"/>
    </row>
    <row r="3021" spans="1:10" x14ac:dyDescent="0.2">
      <c r="A3021" s="14"/>
      <c r="B3021" s="305"/>
      <c r="C3021" s="305"/>
      <c r="D3021" s="16"/>
      <c r="E3021" s="16"/>
      <c r="F3021" s="14"/>
      <c r="G3021" s="14"/>
      <c r="H3021" s="14"/>
      <c r="I3021" s="15"/>
      <c r="J3021" s="77"/>
    </row>
    <row r="3022" spans="1:10" x14ac:dyDescent="0.2">
      <c r="A3022" s="14"/>
      <c r="B3022" s="305"/>
      <c r="C3022" s="305"/>
      <c r="D3022" s="16"/>
      <c r="E3022" s="16"/>
      <c r="F3022" s="14"/>
      <c r="G3022" s="14"/>
      <c r="H3022" s="14"/>
      <c r="I3022" s="15"/>
      <c r="J3022" s="77"/>
    </row>
    <row r="3023" spans="1:10" x14ac:dyDescent="0.2">
      <c r="A3023" s="14"/>
      <c r="B3023" s="305"/>
      <c r="C3023" s="305"/>
      <c r="D3023" s="16"/>
      <c r="E3023" s="16"/>
      <c r="F3023" s="14"/>
      <c r="G3023" s="14"/>
      <c r="H3023" s="14"/>
      <c r="I3023" s="15"/>
      <c r="J3023" s="77"/>
    </row>
    <row r="3024" spans="1:10" x14ac:dyDescent="0.2">
      <c r="A3024" s="14"/>
      <c r="B3024" s="305"/>
      <c r="C3024" s="305"/>
      <c r="D3024" s="16"/>
      <c r="E3024" s="16"/>
      <c r="F3024" s="14"/>
      <c r="G3024" s="14"/>
      <c r="H3024" s="14"/>
      <c r="I3024" s="15"/>
      <c r="J3024" s="77"/>
    </row>
    <row r="3025" spans="1:10" x14ac:dyDescent="0.2">
      <c r="A3025" s="14"/>
      <c r="B3025" s="305"/>
      <c r="C3025" s="305"/>
      <c r="D3025" s="16"/>
      <c r="E3025" s="16"/>
      <c r="F3025" s="14"/>
      <c r="G3025" s="14"/>
      <c r="H3025" s="14"/>
      <c r="I3025" s="15"/>
      <c r="J3025" s="77"/>
    </row>
    <row r="3026" spans="1:10" x14ac:dyDescent="0.2">
      <c r="A3026" s="14"/>
      <c r="B3026" s="305"/>
      <c r="C3026" s="305"/>
      <c r="D3026" s="16"/>
      <c r="E3026" s="16"/>
      <c r="F3026" s="14"/>
      <c r="G3026" s="14"/>
      <c r="H3026" s="14"/>
      <c r="I3026" s="15"/>
      <c r="J3026" s="77"/>
    </row>
    <row r="3027" spans="1:10" x14ac:dyDescent="0.2">
      <c r="A3027" s="14"/>
      <c r="B3027" s="305"/>
      <c r="C3027" s="305"/>
      <c r="D3027" s="16"/>
      <c r="E3027" s="16"/>
      <c r="F3027" s="14"/>
      <c r="G3027" s="14"/>
      <c r="H3027" s="14"/>
      <c r="I3027" s="15"/>
      <c r="J3027" s="77"/>
    </row>
    <row r="3028" spans="1:10" x14ac:dyDescent="0.2">
      <c r="A3028" s="14"/>
      <c r="B3028" s="305"/>
      <c r="C3028" s="305"/>
      <c r="D3028" s="16"/>
      <c r="E3028" s="16"/>
      <c r="F3028" s="14"/>
      <c r="G3028" s="14"/>
      <c r="H3028" s="14"/>
      <c r="I3028" s="15"/>
      <c r="J3028" s="77"/>
    </row>
    <row r="3029" spans="1:10" x14ac:dyDescent="0.2">
      <c r="A3029" s="14"/>
      <c r="B3029" s="305"/>
      <c r="C3029" s="305"/>
      <c r="D3029" s="16"/>
      <c r="E3029" s="16"/>
      <c r="F3029" s="14"/>
      <c r="G3029" s="14"/>
      <c r="H3029" s="14"/>
      <c r="I3029" s="15"/>
      <c r="J3029" s="77"/>
    </row>
    <row r="3030" spans="1:10" x14ac:dyDescent="0.2">
      <c r="A3030" s="14"/>
      <c r="B3030" s="305"/>
      <c r="C3030" s="305"/>
      <c r="D3030" s="16"/>
      <c r="E3030" s="16"/>
      <c r="F3030" s="14"/>
      <c r="G3030" s="14"/>
      <c r="H3030" s="14"/>
      <c r="I3030" s="15"/>
      <c r="J3030" s="77"/>
    </row>
    <row r="3031" spans="1:10" x14ac:dyDescent="0.2">
      <c r="A3031" s="14"/>
      <c r="B3031" s="305"/>
      <c r="C3031" s="305"/>
      <c r="D3031" s="16"/>
      <c r="E3031" s="16"/>
      <c r="F3031" s="14"/>
      <c r="G3031" s="14"/>
      <c r="H3031" s="14"/>
      <c r="I3031" s="15"/>
      <c r="J3031" s="77"/>
    </row>
    <row r="3032" spans="1:10" x14ac:dyDescent="0.2">
      <c r="A3032" s="14"/>
      <c r="B3032" s="305"/>
      <c r="C3032" s="305"/>
      <c r="D3032" s="16"/>
      <c r="E3032" s="16"/>
      <c r="F3032" s="14"/>
      <c r="G3032" s="14"/>
      <c r="H3032" s="14"/>
      <c r="I3032" s="15"/>
      <c r="J3032" s="77"/>
    </row>
    <row r="3033" spans="1:10" x14ac:dyDescent="0.2">
      <c r="A3033" s="14"/>
      <c r="B3033" s="305"/>
      <c r="C3033" s="305"/>
      <c r="D3033" s="16"/>
      <c r="E3033" s="16"/>
      <c r="F3033" s="14"/>
      <c r="G3033" s="14"/>
      <c r="H3033" s="14"/>
      <c r="I3033" s="15"/>
      <c r="J3033" s="77"/>
    </row>
    <row r="3034" spans="1:10" x14ac:dyDescent="0.2">
      <c r="A3034" s="14"/>
      <c r="B3034" s="305"/>
      <c r="C3034" s="305"/>
      <c r="D3034" s="16"/>
      <c r="E3034" s="16"/>
      <c r="F3034" s="14"/>
      <c r="G3034" s="14"/>
      <c r="H3034" s="14"/>
      <c r="I3034" s="15"/>
      <c r="J3034" s="77"/>
    </row>
    <row r="3035" spans="1:10" x14ac:dyDescent="0.2">
      <c r="A3035" s="14"/>
      <c r="B3035" s="305"/>
      <c r="C3035" s="305"/>
      <c r="D3035" s="16"/>
      <c r="E3035" s="16"/>
      <c r="F3035" s="14"/>
      <c r="G3035" s="14"/>
      <c r="H3035" s="14"/>
      <c r="I3035" s="15"/>
      <c r="J3035" s="77"/>
    </row>
    <row r="3036" spans="1:10" x14ac:dyDescent="0.2">
      <c r="A3036" s="14"/>
      <c r="B3036" s="305"/>
      <c r="C3036" s="305"/>
      <c r="D3036" s="16"/>
      <c r="E3036" s="16"/>
      <c r="F3036" s="14"/>
      <c r="G3036" s="14"/>
      <c r="H3036" s="14"/>
      <c r="I3036" s="15"/>
      <c r="J3036" s="77"/>
    </row>
    <row r="3037" spans="1:10" x14ac:dyDescent="0.2">
      <c r="A3037" s="14"/>
      <c r="B3037" s="305"/>
      <c r="C3037" s="305"/>
      <c r="D3037" s="16"/>
      <c r="E3037" s="16"/>
      <c r="F3037" s="14"/>
      <c r="G3037" s="14"/>
      <c r="H3037" s="14"/>
      <c r="I3037" s="15"/>
      <c r="J3037" s="77"/>
    </row>
    <row r="3038" spans="1:10" x14ac:dyDescent="0.2">
      <c r="A3038" s="14"/>
      <c r="B3038" s="305"/>
      <c r="C3038" s="305"/>
      <c r="D3038" s="16"/>
      <c r="E3038" s="16"/>
      <c r="F3038" s="14"/>
      <c r="G3038" s="14"/>
      <c r="H3038" s="14"/>
      <c r="I3038" s="15"/>
      <c r="J3038" s="77"/>
    </row>
    <row r="3039" spans="1:10" x14ac:dyDescent="0.2">
      <c r="A3039" s="14"/>
      <c r="B3039" s="305"/>
      <c r="C3039" s="305"/>
      <c r="D3039" s="16"/>
      <c r="E3039" s="16"/>
      <c r="F3039" s="14"/>
      <c r="G3039" s="14"/>
      <c r="H3039" s="14"/>
      <c r="I3039" s="15"/>
      <c r="J3039" s="77"/>
    </row>
    <row r="3040" spans="1:10" x14ac:dyDescent="0.2">
      <c r="A3040" s="14"/>
      <c r="B3040" s="305"/>
      <c r="C3040" s="305"/>
      <c r="D3040" s="16"/>
      <c r="E3040" s="16"/>
      <c r="F3040" s="14"/>
      <c r="G3040" s="14"/>
      <c r="H3040" s="14"/>
      <c r="I3040" s="15"/>
      <c r="J3040" s="77"/>
    </row>
    <row r="3041" spans="1:10" x14ac:dyDescent="0.2">
      <c r="A3041" s="14"/>
      <c r="B3041" s="305"/>
      <c r="C3041" s="305"/>
      <c r="D3041" s="16"/>
      <c r="E3041" s="16"/>
      <c r="F3041" s="14"/>
      <c r="G3041" s="14"/>
      <c r="H3041" s="14"/>
      <c r="I3041" s="15"/>
      <c r="J3041" s="77"/>
    </row>
    <row r="3042" spans="1:10" x14ac:dyDescent="0.2">
      <c r="A3042" s="14"/>
      <c r="B3042" s="305"/>
      <c r="C3042" s="305"/>
      <c r="D3042" s="16"/>
      <c r="E3042" s="16"/>
      <c r="F3042" s="14"/>
      <c r="G3042" s="14"/>
      <c r="H3042" s="14"/>
      <c r="I3042" s="15"/>
      <c r="J3042" s="77"/>
    </row>
    <row r="3043" spans="1:10" x14ac:dyDescent="0.2">
      <c r="A3043" s="14"/>
      <c r="B3043" s="305"/>
      <c r="C3043" s="305"/>
      <c r="D3043" s="16"/>
      <c r="E3043" s="16"/>
      <c r="F3043" s="14"/>
      <c r="G3043" s="14"/>
      <c r="H3043" s="14"/>
      <c r="I3043" s="15"/>
      <c r="J3043" s="77"/>
    </row>
    <row r="3044" spans="1:10" x14ac:dyDescent="0.2">
      <c r="A3044" s="14"/>
      <c r="B3044" s="305"/>
      <c r="C3044" s="305"/>
      <c r="D3044" s="16"/>
      <c r="E3044" s="16"/>
      <c r="F3044" s="14"/>
      <c r="G3044" s="14"/>
      <c r="H3044" s="14"/>
      <c r="I3044" s="15"/>
      <c r="J3044" s="77"/>
    </row>
    <row r="3045" spans="1:10" x14ac:dyDescent="0.2">
      <c r="A3045" s="14"/>
      <c r="B3045" s="305"/>
      <c r="C3045" s="305"/>
      <c r="D3045" s="16"/>
      <c r="E3045" s="16"/>
      <c r="F3045" s="14"/>
      <c r="G3045" s="14"/>
      <c r="H3045" s="14"/>
      <c r="I3045" s="15"/>
      <c r="J3045" s="77"/>
    </row>
    <row r="3046" spans="1:10" x14ac:dyDescent="0.2">
      <c r="A3046" s="14"/>
      <c r="B3046" s="305"/>
      <c r="C3046" s="305"/>
      <c r="D3046" s="16"/>
      <c r="E3046" s="16"/>
      <c r="F3046" s="14"/>
      <c r="G3046" s="14"/>
      <c r="H3046" s="14"/>
      <c r="I3046" s="15"/>
      <c r="J3046" s="77"/>
    </row>
    <row r="3047" spans="1:10" x14ac:dyDescent="0.2">
      <c r="A3047" s="14"/>
      <c r="B3047" s="305"/>
      <c r="C3047" s="305"/>
      <c r="D3047" s="16"/>
      <c r="E3047" s="16"/>
      <c r="F3047" s="14"/>
      <c r="G3047" s="14"/>
      <c r="H3047" s="14"/>
      <c r="I3047" s="15"/>
      <c r="J3047" s="77"/>
    </row>
    <row r="3048" spans="1:10" x14ac:dyDescent="0.2">
      <c r="A3048" s="14"/>
      <c r="B3048" s="305"/>
      <c r="C3048" s="305"/>
      <c r="D3048" s="16"/>
      <c r="E3048" s="16"/>
      <c r="F3048" s="14"/>
      <c r="G3048" s="14"/>
      <c r="H3048" s="14"/>
      <c r="I3048" s="15"/>
      <c r="J3048" s="77"/>
    </row>
    <row r="3049" spans="1:10" x14ac:dyDescent="0.2">
      <c r="A3049" s="14"/>
      <c r="B3049" s="305"/>
      <c r="C3049" s="305"/>
      <c r="D3049" s="16"/>
      <c r="E3049" s="16"/>
      <c r="F3049" s="14"/>
      <c r="G3049" s="14"/>
      <c r="H3049" s="14"/>
      <c r="I3049" s="15"/>
      <c r="J3049" s="77"/>
    </row>
    <row r="3050" spans="1:10" x14ac:dyDescent="0.2">
      <c r="A3050" s="14"/>
      <c r="B3050" s="305"/>
      <c r="C3050" s="305"/>
      <c r="D3050" s="16"/>
      <c r="E3050" s="16"/>
      <c r="F3050" s="14"/>
      <c r="G3050" s="14"/>
      <c r="H3050" s="14"/>
      <c r="I3050" s="15"/>
      <c r="J3050" s="77"/>
    </row>
    <row r="3051" spans="1:10" x14ac:dyDescent="0.2">
      <c r="A3051" s="14"/>
      <c r="B3051" s="305"/>
      <c r="C3051" s="305"/>
      <c r="D3051" s="16"/>
      <c r="E3051" s="16"/>
      <c r="F3051" s="14"/>
      <c r="G3051" s="14"/>
      <c r="H3051" s="14"/>
      <c r="I3051" s="15"/>
      <c r="J3051" s="77"/>
    </row>
    <row r="3052" spans="1:10" x14ac:dyDescent="0.2">
      <c r="A3052" s="14"/>
      <c r="B3052" s="305"/>
      <c r="C3052" s="305"/>
      <c r="D3052" s="16"/>
      <c r="E3052" s="16"/>
      <c r="F3052" s="14"/>
      <c r="G3052" s="14"/>
      <c r="H3052" s="14"/>
      <c r="I3052" s="15"/>
      <c r="J3052" s="77"/>
    </row>
    <row r="3053" spans="1:10" x14ac:dyDescent="0.2">
      <c r="A3053" s="14"/>
      <c r="B3053" s="305"/>
      <c r="C3053" s="305"/>
      <c r="D3053" s="16"/>
      <c r="E3053" s="16"/>
      <c r="F3053" s="14"/>
      <c r="G3053" s="14"/>
      <c r="H3053" s="14"/>
      <c r="I3053" s="15"/>
      <c r="J3053" s="77"/>
    </row>
    <row r="3054" spans="1:10" x14ac:dyDescent="0.2">
      <c r="A3054" s="14"/>
      <c r="B3054" s="305"/>
      <c r="C3054" s="305"/>
      <c r="D3054" s="16"/>
      <c r="E3054" s="16"/>
      <c r="F3054" s="14"/>
      <c r="G3054" s="14"/>
      <c r="H3054" s="14"/>
      <c r="I3054" s="15"/>
      <c r="J3054" s="77"/>
    </row>
    <row r="3055" spans="1:10" x14ac:dyDescent="0.2">
      <c r="A3055" s="14"/>
      <c r="B3055" s="305"/>
      <c r="C3055" s="305"/>
      <c r="D3055" s="16"/>
      <c r="E3055" s="16"/>
      <c r="F3055" s="14"/>
      <c r="G3055" s="14"/>
      <c r="H3055" s="14"/>
      <c r="I3055" s="15"/>
      <c r="J3055" s="77"/>
    </row>
    <row r="3056" spans="1:10" x14ac:dyDescent="0.2">
      <c r="A3056" s="14"/>
      <c r="B3056" s="305"/>
      <c r="C3056" s="305"/>
      <c r="D3056" s="16"/>
      <c r="E3056" s="16"/>
      <c r="F3056" s="14"/>
      <c r="G3056" s="14"/>
      <c r="H3056" s="14"/>
      <c r="I3056" s="15"/>
      <c r="J3056" s="77"/>
    </row>
    <row r="3057" spans="1:10" x14ac:dyDescent="0.2">
      <c r="A3057" s="14"/>
      <c r="B3057" s="305"/>
      <c r="C3057" s="305"/>
      <c r="D3057" s="16"/>
      <c r="E3057" s="16"/>
      <c r="F3057" s="14"/>
      <c r="G3057" s="14"/>
      <c r="H3057" s="14"/>
      <c r="I3057" s="15"/>
      <c r="J3057" s="77"/>
    </row>
    <row r="3058" spans="1:10" x14ac:dyDescent="0.2">
      <c r="A3058" s="14"/>
      <c r="B3058" s="305"/>
      <c r="C3058" s="305"/>
      <c r="D3058" s="16"/>
      <c r="E3058" s="16"/>
      <c r="F3058" s="14"/>
      <c r="G3058" s="14"/>
      <c r="H3058" s="14"/>
      <c r="I3058" s="15"/>
      <c r="J3058" s="77"/>
    </row>
    <row r="3059" spans="1:10" x14ac:dyDescent="0.2">
      <c r="A3059" s="14"/>
      <c r="B3059" s="305"/>
      <c r="C3059" s="305"/>
      <c r="D3059" s="16"/>
      <c r="E3059" s="16"/>
      <c r="F3059" s="14"/>
      <c r="G3059" s="14"/>
      <c r="H3059" s="14"/>
      <c r="I3059" s="15"/>
      <c r="J3059" s="77"/>
    </row>
    <row r="3060" spans="1:10" x14ac:dyDescent="0.2">
      <c r="A3060" s="14"/>
      <c r="B3060" s="305"/>
      <c r="C3060" s="305"/>
      <c r="D3060" s="16"/>
      <c r="E3060" s="16"/>
      <c r="F3060" s="14"/>
      <c r="G3060" s="14"/>
      <c r="H3060" s="14"/>
      <c r="I3060" s="15"/>
      <c r="J3060" s="77"/>
    </row>
    <row r="3061" spans="1:10" x14ac:dyDescent="0.2">
      <c r="A3061" s="14"/>
      <c r="B3061" s="305"/>
      <c r="C3061" s="305"/>
      <c r="D3061" s="16"/>
      <c r="E3061" s="16"/>
      <c r="F3061" s="14"/>
      <c r="G3061" s="14"/>
      <c r="H3061" s="14"/>
      <c r="I3061" s="15"/>
      <c r="J3061" s="77"/>
    </row>
    <row r="3062" spans="1:10" x14ac:dyDescent="0.2">
      <c r="A3062" s="14"/>
      <c r="B3062" s="305"/>
      <c r="C3062" s="305"/>
      <c r="D3062" s="16"/>
      <c r="E3062" s="16"/>
      <c r="F3062" s="14"/>
      <c r="G3062" s="14"/>
      <c r="H3062" s="14"/>
      <c r="I3062" s="15"/>
      <c r="J3062" s="77"/>
    </row>
    <row r="3063" spans="1:10" x14ac:dyDescent="0.2">
      <c r="A3063" s="14"/>
      <c r="B3063" s="305"/>
      <c r="C3063" s="305"/>
      <c r="D3063" s="16"/>
      <c r="E3063" s="16"/>
      <c r="F3063" s="14"/>
      <c r="G3063" s="14"/>
      <c r="H3063" s="14"/>
      <c r="I3063" s="15"/>
      <c r="J3063" s="77"/>
    </row>
    <row r="3064" spans="1:10" x14ac:dyDescent="0.2">
      <c r="A3064" s="14"/>
      <c r="B3064" s="305"/>
      <c r="C3064" s="305"/>
      <c r="D3064" s="16"/>
      <c r="E3064" s="16"/>
      <c r="F3064" s="14"/>
      <c r="G3064" s="14"/>
      <c r="H3064" s="14"/>
      <c r="I3064" s="15"/>
      <c r="J3064" s="77"/>
    </row>
    <row r="3065" spans="1:10" x14ac:dyDescent="0.2">
      <c r="A3065" s="14"/>
      <c r="B3065" s="305"/>
      <c r="C3065" s="305"/>
      <c r="D3065" s="16"/>
      <c r="E3065" s="16"/>
      <c r="F3065" s="14"/>
      <c r="G3065" s="14"/>
      <c r="H3065" s="14"/>
      <c r="I3065" s="15"/>
      <c r="J3065" s="77"/>
    </row>
    <row r="3066" spans="1:10" x14ac:dyDescent="0.2">
      <c r="A3066" s="14"/>
      <c r="B3066" s="305"/>
      <c r="C3066" s="305"/>
      <c r="D3066" s="16"/>
      <c r="E3066" s="16"/>
      <c r="F3066" s="14"/>
      <c r="G3066" s="14"/>
      <c r="H3066" s="14"/>
      <c r="I3066" s="15"/>
      <c r="J3066" s="77"/>
    </row>
    <row r="3067" spans="1:10" x14ac:dyDescent="0.2">
      <c r="A3067" s="14"/>
      <c r="B3067" s="305"/>
      <c r="C3067" s="305"/>
      <c r="D3067" s="16"/>
      <c r="E3067" s="16"/>
      <c r="F3067" s="14"/>
      <c r="G3067" s="14"/>
      <c r="H3067" s="14"/>
      <c r="I3067" s="15"/>
      <c r="J3067" s="77"/>
    </row>
    <row r="3068" spans="1:10" x14ac:dyDescent="0.2">
      <c r="A3068" s="14"/>
      <c r="B3068" s="305"/>
      <c r="C3068" s="305"/>
      <c r="D3068" s="16"/>
      <c r="E3068" s="16"/>
      <c r="F3068" s="14"/>
      <c r="G3068" s="14"/>
      <c r="H3068" s="14"/>
      <c r="I3068" s="15"/>
      <c r="J3068" s="77"/>
    </row>
    <row r="3069" spans="1:10" x14ac:dyDescent="0.2">
      <c r="A3069" s="14"/>
      <c r="B3069" s="305"/>
      <c r="C3069" s="305"/>
      <c r="D3069" s="16"/>
      <c r="E3069" s="16"/>
      <c r="F3069" s="14"/>
      <c r="G3069" s="14"/>
      <c r="H3069" s="14"/>
      <c r="I3069" s="15"/>
      <c r="J3069" s="77"/>
    </row>
    <row r="3070" spans="1:10" x14ac:dyDescent="0.2">
      <c r="A3070" s="14"/>
      <c r="B3070" s="305"/>
      <c r="C3070" s="305"/>
      <c r="D3070" s="16"/>
      <c r="E3070" s="16"/>
      <c r="F3070" s="14"/>
      <c r="G3070" s="14"/>
      <c r="H3070" s="14"/>
      <c r="I3070" s="15"/>
      <c r="J3070" s="77"/>
    </row>
    <row r="3071" spans="1:10" x14ac:dyDescent="0.2">
      <c r="A3071" s="14"/>
      <c r="B3071" s="305"/>
      <c r="C3071" s="305"/>
      <c r="D3071" s="16"/>
      <c r="E3071" s="16"/>
      <c r="F3071" s="14"/>
      <c r="G3071" s="14"/>
      <c r="H3071" s="14"/>
      <c r="I3071" s="15"/>
      <c r="J3071" s="77"/>
    </row>
    <row r="3072" spans="1:10" x14ac:dyDescent="0.2">
      <c r="A3072" s="14"/>
      <c r="B3072" s="305"/>
      <c r="C3072" s="305"/>
      <c r="D3072" s="16"/>
      <c r="E3072" s="16"/>
      <c r="F3072" s="14"/>
      <c r="G3072" s="14"/>
      <c r="H3072" s="14"/>
      <c r="I3072" s="15"/>
      <c r="J3072" s="77"/>
    </row>
    <row r="3073" spans="1:10" x14ac:dyDescent="0.2">
      <c r="A3073" s="14"/>
      <c r="B3073" s="305"/>
      <c r="C3073" s="305"/>
      <c r="D3073" s="16"/>
      <c r="E3073" s="16"/>
      <c r="F3073" s="14"/>
      <c r="G3073" s="14"/>
      <c r="H3073" s="14"/>
      <c r="I3073" s="15"/>
      <c r="J3073" s="77"/>
    </row>
    <row r="3074" spans="1:10" x14ac:dyDescent="0.2">
      <c r="A3074" s="14"/>
      <c r="B3074" s="305"/>
      <c r="C3074" s="305"/>
      <c r="D3074" s="16"/>
      <c r="E3074" s="16"/>
      <c r="F3074" s="14"/>
      <c r="G3074" s="14"/>
      <c r="H3074" s="14"/>
      <c r="I3074" s="15"/>
      <c r="J3074" s="77"/>
    </row>
    <row r="3075" spans="1:10" x14ac:dyDescent="0.2">
      <c r="A3075" s="14"/>
      <c r="B3075" s="305"/>
      <c r="C3075" s="305"/>
      <c r="D3075" s="16"/>
      <c r="E3075" s="16"/>
      <c r="F3075" s="14"/>
      <c r="G3075" s="14"/>
      <c r="H3075" s="14"/>
      <c r="I3075" s="15"/>
      <c r="J3075" s="77"/>
    </row>
    <row r="3076" spans="1:10" x14ac:dyDescent="0.2">
      <c r="A3076" s="14"/>
      <c r="B3076" s="305"/>
      <c r="C3076" s="305"/>
      <c r="D3076" s="16"/>
      <c r="E3076" s="16"/>
      <c r="F3076" s="14"/>
      <c r="G3076" s="14"/>
      <c r="H3076" s="14"/>
      <c r="I3076" s="15"/>
      <c r="J3076" s="77"/>
    </row>
    <row r="3077" spans="1:10" x14ac:dyDescent="0.2">
      <c r="A3077" s="14"/>
      <c r="B3077" s="305"/>
      <c r="C3077" s="305"/>
      <c r="D3077" s="16"/>
      <c r="E3077" s="16"/>
      <c r="F3077" s="14"/>
      <c r="G3077" s="14"/>
      <c r="H3077" s="14"/>
      <c r="I3077" s="15"/>
      <c r="J3077" s="77"/>
    </row>
    <row r="3078" spans="1:10" x14ac:dyDescent="0.2">
      <c r="A3078" s="14"/>
      <c r="B3078" s="305"/>
      <c r="C3078" s="305"/>
      <c r="D3078" s="16"/>
      <c r="E3078" s="16"/>
      <c r="F3078" s="14"/>
      <c r="G3078" s="14"/>
      <c r="H3078" s="14"/>
      <c r="I3078" s="15"/>
      <c r="J3078" s="77"/>
    </row>
    <row r="3079" spans="1:10" x14ac:dyDescent="0.2">
      <c r="A3079" s="14"/>
      <c r="B3079" s="305"/>
      <c r="C3079" s="305"/>
      <c r="D3079" s="16"/>
      <c r="E3079" s="16"/>
      <c r="F3079" s="14"/>
      <c r="G3079" s="14"/>
      <c r="H3079" s="14"/>
      <c r="I3079" s="15"/>
      <c r="J3079" s="77"/>
    </row>
    <row r="3080" spans="1:10" x14ac:dyDescent="0.2">
      <c r="A3080" s="14"/>
      <c r="B3080" s="305"/>
      <c r="C3080" s="305"/>
      <c r="D3080" s="16"/>
      <c r="E3080" s="16"/>
      <c r="F3080" s="14"/>
      <c r="G3080" s="14"/>
      <c r="H3080" s="14"/>
      <c r="I3080" s="15"/>
      <c r="J3080" s="77"/>
    </row>
    <row r="3081" spans="1:10" x14ac:dyDescent="0.2">
      <c r="A3081" s="14"/>
      <c r="B3081" s="305"/>
      <c r="C3081" s="305"/>
      <c r="D3081" s="16"/>
      <c r="E3081" s="16"/>
      <c r="F3081" s="14"/>
      <c r="G3081" s="14"/>
      <c r="H3081" s="14"/>
      <c r="I3081" s="15"/>
      <c r="J3081" s="77"/>
    </row>
    <row r="3082" spans="1:10" x14ac:dyDescent="0.2">
      <c r="A3082" s="14"/>
      <c r="B3082" s="305"/>
      <c r="C3082" s="305"/>
      <c r="D3082" s="16"/>
      <c r="E3082" s="16"/>
      <c r="F3082" s="14"/>
      <c r="G3082" s="14"/>
      <c r="H3082" s="14"/>
      <c r="I3082" s="15"/>
      <c r="J3082" s="77"/>
    </row>
    <row r="3083" spans="1:10" x14ac:dyDescent="0.2">
      <c r="A3083" s="14"/>
      <c r="B3083" s="305"/>
      <c r="C3083" s="305"/>
      <c r="D3083" s="16"/>
      <c r="E3083" s="16"/>
      <c r="F3083" s="14"/>
      <c r="G3083" s="14"/>
      <c r="H3083" s="14"/>
      <c r="I3083" s="15"/>
      <c r="J3083" s="77"/>
    </row>
    <row r="3084" spans="1:10" x14ac:dyDescent="0.2">
      <c r="A3084" s="14"/>
      <c r="B3084" s="305"/>
      <c r="C3084" s="305"/>
      <c r="D3084" s="16"/>
      <c r="E3084" s="16"/>
      <c r="F3084" s="14"/>
      <c r="G3084" s="14"/>
      <c r="H3084" s="14"/>
      <c r="I3084" s="15"/>
      <c r="J3084" s="77"/>
    </row>
    <row r="3085" spans="1:10" x14ac:dyDescent="0.2">
      <c r="A3085" s="14"/>
      <c r="B3085" s="305"/>
      <c r="C3085" s="305"/>
      <c r="D3085" s="16"/>
      <c r="E3085" s="16"/>
      <c r="F3085" s="14"/>
      <c r="G3085" s="14"/>
      <c r="H3085" s="14"/>
      <c r="I3085" s="15"/>
      <c r="J3085" s="77"/>
    </row>
    <row r="3086" spans="1:10" x14ac:dyDescent="0.2">
      <c r="A3086" s="14"/>
      <c r="B3086" s="305"/>
      <c r="C3086" s="305"/>
      <c r="D3086" s="16"/>
      <c r="E3086" s="16"/>
      <c r="F3086" s="14"/>
      <c r="G3086" s="14"/>
      <c r="H3086" s="14"/>
      <c r="I3086" s="15"/>
      <c r="J3086" s="77"/>
    </row>
    <row r="3087" spans="1:10" x14ac:dyDescent="0.2">
      <c r="A3087" s="14"/>
      <c r="B3087" s="305"/>
      <c r="C3087" s="305"/>
      <c r="D3087" s="16"/>
      <c r="E3087" s="16"/>
      <c r="F3087" s="14"/>
      <c r="G3087" s="14"/>
      <c r="H3087" s="14"/>
      <c r="I3087" s="15"/>
      <c r="J3087" s="77"/>
    </row>
    <row r="3088" spans="1:10" x14ac:dyDescent="0.2">
      <c r="A3088" s="14"/>
      <c r="B3088" s="305"/>
      <c r="C3088" s="305"/>
      <c r="D3088" s="16"/>
      <c r="E3088" s="16"/>
      <c r="F3088" s="14"/>
      <c r="G3088" s="14"/>
      <c r="H3088" s="14"/>
      <c r="I3088" s="15"/>
      <c r="J3088" s="77"/>
    </row>
    <row r="3089" spans="1:10" x14ac:dyDescent="0.2">
      <c r="A3089" s="14"/>
      <c r="B3089" s="305"/>
      <c r="C3089" s="305"/>
      <c r="D3089" s="16"/>
      <c r="E3089" s="16"/>
      <c r="F3089" s="14"/>
      <c r="G3089" s="14"/>
      <c r="H3089" s="14"/>
      <c r="I3089" s="15"/>
      <c r="J3089" s="77"/>
    </row>
    <row r="3090" spans="1:10" x14ac:dyDescent="0.2">
      <c r="A3090" s="14"/>
      <c r="B3090" s="305"/>
      <c r="C3090" s="305"/>
      <c r="D3090" s="16"/>
      <c r="E3090" s="16"/>
      <c r="F3090" s="14"/>
      <c r="G3090" s="14"/>
      <c r="H3090" s="14"/>
      <c r="I3090" s="15"/>
      <c r="J3090" s="77"/>
    </row>
    <row r="3091" spans="1:10" x14ac:dyDescent="0.2">
      <c r="A3091" s="14"/>
      <c r="B3091" s="305"/>
      <c r="C3091" s="305"/>
      <c r="D3091" s="16"/>
      <c r="E3091" s="16"/>
      <c r="F3091" s="14"/>
      <c r="G3091" s="14"/>
      <c r="H3091" s="14"/>
      <c r="I3091" s="15"/>
      <c r="J3091" s="77"/>
    </row>
    <row r="3092" spans="1:10" x14ac:dyDescent="0.2">
      <c r="A3092" s="14"/>
      <c r="B3092" s="305"/>
      <c r="C3092" s="305"/>
      <c r="D3092" s="16"/>
      <c r="E3092" s="16"/>
      <c r="F3092" s="14"/>
      <c r="G3092" s="14"/>
      <c r="H3092" s="14"/>
      <c r="I3092" s="15"/>
      <c r="J3092" s="77"/>
    </row>
    <row r="3093" spans="1:10" x14ac:dyDescent="0.2">
      <c r="A3093" s="14"/>
      <c r="B3093" s="305"/>
      <c r="C3093" s="305"/>
      <c r="D3093" s="16"/>
      <c r="E3093" s="16"/>
      <c r="F3093" s="14"/>
      <c r="G3093" s="14"/>
      <c r="H3093" s="14"/>
      <c r="I3093" s="15"/>
      <c r="J3093" s="77"/>
    </row>
    <row r="3094" spans="1:10" x14ac:dyDescent="0.2">
      <c r="A3094" s="14"/>
      <c r="B3094" s="305"/>
      <c r="C3094" s="305"/>
      <c r="D3094" s="16"/>
      <c r="E3094" s="16"/>
      <c r="F3094" s="14"/>
      <c r="G3094" s="14"/>
      <c r="H3094" s="14"/>
      <c r="I3094" s="15"/>
      <c r="J3094" s="77"/>
    </row>
    <row r="3095" spans="1:10" x14ac:dyDescent="0.2">
      <c r="A3095" s="14"/>
      <c r="B3095" s="305"/>
      <c r="C3095" s="305"/>
      <c r="D3095" s="16"/>
      <c r="E3095" s="16"/>
      <c r="F3095" s="14"/>
      <c r="G3095" s="14"/>
      <c r="H3095" s="14"/>
      <c r="I3095" s="15"/>
      <c r="J3095" s="77"/>
    </row>
    <row r="3096" spans="1:10" x14ac:dyDescent="0.2">
      <c r="A3096" s="14"/>
      <c r="B3096" s="305"/>
      <c r="C3096" s="305"/>
      <c r="D3096" s="16"/>
      <c r="E3096" s="16"/>
      <c r="F3096" s="14"/>
      <c r="G3096" s="14"/>
      <c r="H3096" s="14"/>
      <c r="I3096" s="15"/>
      <c r="J3096" s="77"/>
    </row>
    <row r="3097" spans="1:10" x14ac:dyDescent="0.2">
      <c r="A3097" s="14"/>
      <c r="B3097" s="305"/>
      <c r="C3097" s="305"/>
      <c r="D3097" s="16"/>
      <c r="E3097" s="16"/>
      <c r="F3097" s="14"/>
      <c r="G3097" s="14"/>
      <c r="H3097" s="14"/>
      <c r="I3097" s="15"/>
      <c r="J3097" s="77"/>
    </row>
    <row r="3098" spans="1:10" x14ac:dyDescent="0.2">
      <c r="A3098" s="14"/>
      <c r="B3098" s="305"/>
      <c r="C3098" s="305"/>
      <c r="D3098" s="16"/>
      <c r="E3098" s="16"/>
      <c r="F3098" s="14"/>
      <c r="G3098" s="14"/>
      <c r="H3098" s="14"/>
      <c r="I3098" s="15"/>
      <c r="J3098" s="77"/>
    </row>
    <row r="3099" spans="1:10" x14ac:dyDescent="0.2">
      <c r="A3099" s="14"/>
      <c r="B3099" s="305"/>
      <c r="C3099" s="305"/>
      <c r="D3099" s="16"/>
      <c r="E3099" s="16"/>
      <c r="F3099" s="14"/>
      <c r="G3099" s="14"/>
      <c r="H3099" s="14"/>
      <c r="I3099" s="15"/>
      <c r="J3099" s="77"/>
    </row>
    <row r="3100" spans="1:10" x14ac:dyDescent="0.2">
      <c r="A3100" s="14"/>
      <c r="B3100" s="305"/>
      <c r="C3100" s="305"/>
      <c r="D3100" s="16"/>
      <c r="E3100" s="16"/>
      <c r="F3100" s="14"/>
      <c r="G3100" s="14"/>
      <c r="H3100" s="14"/>
      <c r="I3100" s="15"/>
      <c r="J3100" s="77"/>
    </row>
    <row r="3101" spans="1:10" x14ac:dyDescent="0.2">
      <c r="A3101" s="14"/>
      <c r="B3101" s="305"/>
      <c r="C3101" s="305"/>
      <c r="D3101" s="16"/>
      <c r="E3101" s="16"/>
      <c r="F3101" s="14"/>
      <c r="G3101" s="14"/>
      <c r="H3101" s="14"/>
      <c r="I3101" s="15"/>
      <c r="J3101" s="77"/>
    </row>
    <row r="3102" spans="1:10" x14ac:dyDescent="0.2">
      <c r="A3102" s="14"/>
      <c r="B3102" s="305"/>
      <c r="C3102" s="305"/>
      <c r="D3102" s="16"/>
      <c r="E3102" s="16"/>
      <c r="F3102" s="14"/>
      <c r="G3102" s="14"/>
      <c r="H3102" s="14"/>
      <c r="I3102" s="15"/>
      <c r="J3102" s="77"/>
    </row>
    <row r="3103" spans="1:10" x14ac:dyDescent="0.2">
      <c r="A3103" s="14"/>
      <c r="B3103" s="305"/>
      <c r="C3103" s="305"/>
      <c r="D3103" s="16"/>
      <c r="E3103" s="16"/>
      <c r="F3103" s="14"/>
      <c r="G3103" s="14"/>
      <c r="H3103" s="14"/>
      <c r="I3103" s="15"/>
      <c r="J3103" s="77"/>
    </row>
    <row r="3104" spans="1:10" x14ac:dyDescent="0.2">
      <c r="A3104" s="14"/>
      <c r="B3104" s="305"/>
      <c r="C3104" s="305"/>
      <c r="D3104" s="16"/>
      <c r="E3104" s="16"/>
      <c r="F3104" s="14"/>
      <c r="G3104" s="14"/>
      <c r="H3104" s="14"/>
      <c r="I3104" s="15"/>
      <c r="J3104" s="77"/>
    </row>
    <row r="3105" spans="1:10" x14ac:dyDescent="0.2">
      <c r="A3105" s="14"/>
      <c r="B3105" s="305"/>
      <c r="C3105" s="305"/>
      <c r="D3105" s="16"/>
      <c r="E3105" s="16"/>
      <c r="F3105" s="14"/>
      <c r="G3105" s="14"/>
      <c r="H3105" s="14"/>
      <c r="I3105" s="15"/>
      <c r="J3105" s="77"/>
    </row>
    <row r="3106" spans="1:10" x14ac:dyDescent="0.2">
      <c r="A3106" s="14"/>
      <c r="B3106" s="305"/>
      <c r="C3106" s="305"/>
      <c r="D3106" s="16"/>
      <c r="E3106" s="16"/>
      <c r="F3106" s="14"/>
      <c r="G3106" s="14"/>
      <c r="H3106" s="14"/>
      <c r="I3106" s="15"/>
      <c r="J3106" s="77"/>
    </row>
    <row r="3107" spans="1:10" x14ac:dyDescent="0.2">
      <c r="A3107" s="14"/>
      <c r="B3107" s="305"/>
      <c r="C3107" s="305"/>
      <c r="D3107" s="16"/>
      <c r="E3107" s="16"/>
      <c r="F3107" s="14"/>
      <c r="G3107" s="14"/>
      <c r="H3107" s="14"/>
      <c r="I3107" s="15"/>
      <c r="J3107" s="77"/>
    </row>
    <row r="3108" spans="1:10" x14ac:dyDescent="0.2">
      <c r="A3108" s="14"/>
      <c r="B3108" s="305"/>
      <c r="C3108" s="305"/>
      <c r="D3108" s="16"/>
      <c r="E3108" s="16"/>
      <c r="F3108" s="14"/>
      <c r="G3108" s="14"/>
      <c r="H3108" s="14"/>
      <c r="I3108" s="15"/>
      <c r="J3108" s="77"/>
    </row>
    <row r="3109" spans="1:10" x14ac:dyDescent="0.2">
      <c r="A3109" s="14"/>
      <c r="B3109" s="305"/>
      <c r="C3109" s="305"/>
      <c r="D3109" s="16"/>
      <c r="E3109" s="16"/>
      <c r="F3109" s="14"/>
      <c r="G3109" s="14"/>
      <c r="H3109" s="14"/>
      <c r="I3109" s="15"/>
      <c r="J3109" s="77"/>
    </row>
    <row r="3110" spans="1:10" x14ac:dyDescent="0.2">
      <c r="A3110" s="14"/>
      <c r="B3110" s="305"/>
      <c r="C3110" s="305"/>
      <c r="D3110" s="16"/>
      <c r="E3110" s="16"/>
      <c r="F3110" s="14"/>
      <c r="G3110" s="14"/>
      <c r="H3110" s="14"/>
      <c r="I3110" s="15"/>
      <c r="J3110" s="77"/>
    </row>
    <row r="3111" spans="1:10" x14ac:dyDescent="0.2">
      <c r="A3111" s="14"/>
      <c r="B3111" s="305"/>
      <c r="C3111" s="305"/>
      <c r="D3111" s="16"/>
      <c r="E3111" s="16"/>
      <c r="F3111" s="14"/>
      <c r="G3111" s="14"/>
      <c r="H3111" s="14"/>
      <c r="I3111" s="15"/>
      <c r="J3111" s="77"/>
    </row>
    <row r="3112" spans="1:10" x14ac:dyDescent="0.2">
      <c r="A3112" s="14"/>
      <c r="B3112" s="305"/>
      <c r="C3112" s="305"/>
      <c r="D3112" s="16"/>
      <c r="E3112" s="16"/>
      <c r="F3112" s="14"/>
      <c r="G3112" s="14"/>
      <c r="H3112" s="14"/>
      <c r="I3112" s="15"/>
      <c r="J3112" s="77"/>
    </row>
    <row r="3113" spans="1:10" x14ac:dyDescent="0.2">
      <c r="A3113" s="14"/>
      <c r="B3113" s="305"/>
      <c r="C3113" s="305"/>
      <c r="D3113" s="16"/>
      <c r="E3113" s="16"/>
      <c r="F3113" s="14"/>
      <c r="G3113" s="14"/>
      <c r="H3113" s="14"/>
      <c r="I3113" s="15"/>
      <c r="J3113" s="77"/>
    </row>
    <row r="3114" spans="1:10" x14ac:dyDescent="0.2">
      <c r="A3114" s="14"/>
      <c r="B3114" s="305"/>
      <c r="C3114" s="305"/>
      <c r="D3114" s="16"/>
      <c r="E3114" s="16"/>
      <c r="F3114" s="14"/>
      <c r="G3114" s="14"/>
      <c r="H3114" s="14"/>
      <c r="I3114" s="15"/>
      <c r="J3114" s="77"/>
    </row>
    <row r="3115" spans="1:10" x14ac:dyDescent="0.2">
      <c r="A3115" s="14"/>
      <c r="B3115" s="305"/>
      <c r="C3115" s="305"/>
      <c r="D3115" s="16"/>
      <c r="E3115" s="16"/>
      <c r="F3115" s="14"/>
      <c r="G3115" s="14"/>
      <c r="H3115" s="14"/>
      <c r="I3115" s="15"/>
      <c r="J3115" s="77"/>
    </row>
    <row r="3116" spans="1:10" x14ac:dyDescent="0.2">
      <c r="A3116" s="14"/>
      <c r="B3116" s="305"/>
      <c r="C3116" s="305"/>
      <c r="D3116" s="16"/>
      <c r="E3116" s="16"/>
      <c r="F3116" s="14"/>
      <c r="G3116" s="14"/>
      <c r="H3116" s="14"/>
      <c r="I3116" s="15"/>
      <c r="J3116" s="77"/>
    </row>
    <row r="3117" spans="1:10" x14ac:dyDescent="0.2">
      <c r="A3117" s="14"/>
      <c r="B3117" s="305"/>
      <c r="C3117" s="305"/>
      <c r="D3117" s="16"/>
      <c r="E3117" s="16"/>
      <c r="F3117" s="14"/>
      <c r="G3117" s="14"/>
      <c r="H3117" s="14"/>
      <c r="I3117" s="15"/>
      <c r="J3117" s="77"/>
    </row>
    <row r="3118" spans="1:10" x14ac:dyDescent="0.2">
      <c r="A3118" s="14"/>
      <c r="B3118" s="305"/>
      <c r="C3118" s="305"/>
      <c r="D3118" s="16"/>
      <c r="E3118" s="16"/>
      <c r="F3118" s="14"/>
      <c r="G3118" s="14"/>
      <c r="H3118" s="14"/>
      <c r="I3118" s="15"/>
      <c r="J3118" s="77"/>
    </row>
    <row r="3119" spans="1:10" x14ac:dyDescent="0.2">
      <c r="A3119" s="14"/>
      <c r="B3119" s="305"/>
      <c r="C3119" s="305"/>
      <c r="D3119" s="16"/>
      <c r="E3119" s="16"/>
      <c r="F3119" s="14"/>
      <c r="G3119" s="14"/>
      <c r="H3119" s="14"/>
      <c r="I3119" s="15"/>
      <c r="J3119" s="77"/>
    </row>
    <row r="3120" spans="1:10" x14ac:dyDescent="0.2">
      <c r="A3120" s="14"/>
      <c r="B3120" s="305"/>
      <c r="C3120" s="305"/>
      <c r="D3120" s="16"/>
      <c r="E3120" s="16"/>
      <c r="F3120" s="14"/>
      <c r="G3120" s="14"/>
      <c r="H3120" s="14"/>
      <c r="I3120" s="15"/>
      <c r="J3120" s="77"/>
    </row>
    <row r="3121" spans="1:10" x14ac:dyDescent="0.2">
      <c r="A3121" s="14"/>
      <c r="B3121" s="305"/>
      <c r="C3121" s="305"/>
      <c r="D3121" s="16"/>
      <c r="E3121" s="16"/>
      <c r="F3121" s="14"/>
      <c r="G3121" s="14"/>
      <c r="H3121" s="14"/>
      <c r="I3121" s="15"/>
      <c r="J3121" s="77"/>
    </row>
    <row r="3122" spans="1:10" x14ac:dyDescent="0.2">
      <c r="A3122" s="14"/>
      <c r="B3122" s="305"/>
      <c r="C3122" s="305"/>
      <c r="D3122" s="16"/>
      <c r="E3122" s="16"/>
      <c r="F3122" s="14"/>
      <c r="G3122" s="14"/>
      <c r="H3122" s="14"/>
      <c r="I3122" s="15"/>
      <c r="J3122" s="77"/>
    </row>
    <row r="3123" spans="1:10" x14ac:dyDescent="0.2">
      <c r="A3123" s="14"/>
      <c r="B3123" s="305"/>
      <c r="C3123" s="305"/>
      <c r="D3123" s="16"/>
      <c r="E3123" s="16"/>
      <c r="F3123" s="14"/>
      <c r="G3123" s="14"/>
      <c r="H3123" s="14"/>
      <c r="I3123" s="15"/>
      <c r="J3123" s="77"/>
    </row>
    <row r="3124" spans="1:10" x14ac:dyDescent="0.2">
      <c r="A3124" s="14"/>
      <c r="B3124" s="305"/>
      <c r="C3124" s="305"/>
      <c r="D3124" s="16"/>
      <c r="E3124" s="16"/>
      <c r="F3124" s="14"/>
      <c r="G3124" s="14"/>
      <c r="H3124" s="14"/>
      <c r="I3124" s="15"/>
      <c r="J3124" s="77"/>
    </row>
    <row r="3125" spans="1:10" x14ac:dyDescent="0.2">
      <c r="A3125" s="14"/>
      <c r="B3125" s="305"/>
      <c r="C3125" s="305"/>
      <c r="D3125" s="16"/>
      <c r="E3125" s="16"/>
      <c r="F3125" s="14"/>
      <c r="G3125" s="14"/>
      <c r="H3125" s="14"/>
      <c r="I3125" s="15"/>
      <c r="J3125" s="77"/>
    </row>
    <row r="3126" spans="1:10" x14ac:dyDescent="0.2">
      <c r="A3126" s="14"/>
      <c r="B3126" s="305"/>
      <c r="C3126" s="305"/>
      <c r="D3126" s="16"/>
      <c r="E3126" s="16"/>
      <c r="F3126" s="14"/>
      <c r="G3126" s="14"/>
      <c r="H3126" s="14"/>
      <c r="I3126" s="15"/>
      <c r="J3126" s="77"/>
    </row>
    <row r="3127" spans="1:10" x14ac:dyDescent="0.2">
      <c r="A3127" s="14"/>
      <c r="B3127" s="305"/>
      <c r="C3127" s="305"/>
      <c r="D3127" s="16"/>
      <c r="E3127" s="16"/>
      <c r="F3127" s="14"/>
      <c r="G3127" s="14"/>
      <c r="H3127" s="14"/>
      <c r="I3127" s="15"/>
      <c r="J3127" s="77"/>
    </row>
    <row r="3128" spans="1:10" x14ac:dyDescent="0.2">
      <c r="A3128" s="14"/>
      <c r="B3128" s="305"/>
      <c r="C3128" s="305"/>
      <c r="D3128" s="16"/>
      <c r="E3128" s="16"/>
      <c r="F3128" s="14"/>
      <c r="G3128" s="14"/>
      <c r="H3128" s="14"/>
      <c r="I3128" s="15"/>
      <c r="J3128" s="77"/>
    </row>
    <row r="3129" spans="1:10" x14ac:dyDescent="0.2">
      <c r="A3129" s="14"/>
      <c r="B3129" s="305"/>
      <c r="C3129" s="305"/>
      <c r="D3129" s="16"/>
      <c r="E3129" s="16"/>
      <c r="F3129" s="14"/>
      <c r="G3129" s="14"/>
      <c r="H3129" s="14"/>
      <c r="I3129" s="15"/>
      <c r="J3129" s="77"/>
    </row>
    <row r="3130" spans="1:10" x14ac:dyDescent="0.2">
      <c r="A3130" s="14"/>
      <c r="B3130" s="305"/>
      <c r="C3130" s="305"/>
      <c r="D3130" s="16"/>
      <c r="E3130" s="16"/>
      <c r="F3130" s="14"/>
      <c r="G3130" s="14"/>
      <c r="H3130" s="14"/>
      <c r="I3130" s="15"/>
      <c r="J3130" s="77"/>
    </row>
    <row r="3131" spans="1:10" x14ac:dyDescent="0.2">
      <c r="A3131" s="14"/>
      <c r="B3131" s="305"/>
      <c r="C3131" s="305"/>
      <c r="D3131" s="16"/>
      <c r="E3131" s="16"/>
      <c r="F3131" s="14"/>
      <c r="G3131" s="14"/>
      <c r="H3131" s="14"/>
      <c r="I3131" s="15"/>
      <c r="J3131" s="77"/>
    </row>
    <row r="3132" spans="1:10" x14ac:dyDescent="0.2">
      <c r="A3132" s="14"/>
      <c r="B3132" s="305"/>
      <c r="C3132" s="305"/>
      <c r="D3132" s="16"/>
      <c r="E3132" s="16"/>
      <c r="F3132" s="14"/>
      <c r="G3132" s="14"/>
      <c r="H3132" s="14"/>
      <c r="I3132" s="15"/>
      <c r="J3132" s="77"/>
    </row>
    <row r="3133" spans="1:10" x14ac:dyDescent="0.2">
      <c r="A3133" s="14"/>
      <c r="B3133" s="305"/>
      <c r="C3133" s="305"/>
      <c r="D3133" s="16"/>
      <c r="E3133" s="16"/>
      <c r="F3133" s="14"/>
      <c r="G3133" s="14"/>
      <c r="H3133" s="14"/>
      <c r="I3133" s="15"/>
      <c r="J3133" s="77"/>
    </row>
    <row r="3134" spans="1:10" x14ac:dyDescent="0.2">
      <c r="A3134" s="14"/>
      <c r="B3134" s="305"/>
      <c r="C3134" s="305"/>
      <c r="D3134" s="16"/>
      <c r="E3134" s="16"/>
      <c r="F3134" s="14"/>
      <c r="G3134" s="14"/>
      <c r="H3134" s="14"/>
      <c r="I3134" s="15"/>
      <c r="J3134" s="77"/>
    </row>
    <row r="3135" spans="1:10" x14ac:dyDescent="0.2">
      <c r="A3135" s="14"/>
      <c r="B3135" s="305"/>
      <c r="C3135" s="305"/>
      <c r="D3135" s="16"/>
      <c r="E3135" s="16"/>
      <c r="F3135" s="14"/>
      <c r="G3135" s="14"/>
      <c r="H3135" s="14"/>
      <c r="I3135" s="15"/>
      <c r="J3135" s="77"/>
    </row>
    <row r="3136" spans="1:10" x14ac:dyDescent="0.2">
      <c r="A3136" s="14"/>
      <c r="B3136" s="305"/>
      <c r="C3136" s="305"/>
      <c r="D3136" s="16"/>
      <c r="E3136" s="16"/>
      <c r="F3136" s="14"/>
      <c r="G3136" s="14"/>
      <c r="H3136" s="14"/>
      <c r="I3136" s="15"/>
      <c r="J3136" s="77"/>
    </row>
    <row r="3137" spans="1:10" x14ac:dyDescent="0.2">
      <c r="A3137" s="14"/>
      <c r="B3137" s="305"/>
      <c r="C3137" s="305"/>
      <c r="D3137" s="16"/>
      <c r="E3137" s="16"/>
      <c r="F3137" s="14"/>
      <c r="G3137" s="14"/>
      <c r="H3137" s="14"/>
      <c r="I3137" s="15"/>
      <c r="J3137" s="77"/>
    </row>
    <row r="3138" spans="1:10" x14ac:dyDescent="0.2">
      <c r="A3138" s="14"/>
      <c r="B3138" s="305"/>
      <c r="C3138" s="305"/>
      <c r="D3138" s="16"/>
      <c r="E3138" s="16"/>
      <c r="F3138" s="14"/>
      <c r="G3138" s="14"/>
      <c r="H3138" s="14"/>
      <c r="I3138" s="15"/>
      <c r="J3138" s="77"/>
    </row>
    <row r="3139" spans="1:10" x14ac:dyDescent="0.2">
      <c r="A3139" s="14"/>
      <c r="B3139" s="305"/>
      <c r="C3139" s="305"/>
      <c r="D3139" s="16"/>
      <c r="E3139" s="16"/>
      <c r="F3139" s="14"/>
      <c r="G3139" s="14"/>
      <c r="H3139" s="14"/>
      <c r="I3139" s="15"/>
      <c r="J3139" s="77"/>
    </row>
    <row r="3140" spans="1:10" x14ac:dyDescent="0.2">
      <c r="A3140" s="14"/>
      <c r="B3140" s="305"/>
      <c r="C3140" s="305"/>
      <c r="D3140" s="16"/>
      <c r="E3140" s="16"/>
      <c r="F3140" s="14"/>
      <c r="G3140" s="14"/>
      <c r="H3140" s="14"/>
      <c r="I3140" s="15"/>
      <c r="J3140" s="77"/>
    </row>
    <row r="3141" spans="1:10" x14ac:dyDescent="0.2">
      <c r="A3141" s="14"/>
      <c r="B3141" s="305"/>
      <c r="C3141" s="305"/>
      <c r="D3141" s="16"/>
      <c r="E3141" s="16"/>
      <c r="F3141" s="14"/>
      <c r="G3141" s="14"/>
      <c r="H3141" s="14"/>
      <c r="I3141" s="15"/>
      <c r="J3141" s="77"/>
    </row>
    <row r="3142" spans="1:10" x14ac:dyDescent="0.2">
      <c r="A3142" s="14"/>
      <c r="B3142" s="305"/>
      <c r="C3142" s="305"/>
      <c r="D3142" s="16"/>
      <c r="E3142" s="16"/>
      <c r="F3142" s="14"/>
      <c r="G3142" s="14"/>
      <c r="H3142" s="14"/>
      <c r="I3142" s="15"/>
      <c r="J3142" s="77"/>
    </row>
    <row r="3143" spans="1:10" x14ac:dyDescent="0.2">
      <c r="A3143" s="14"/>
      <c r="B3143" s="305"/>
      <c r="C3143" s="305"/>
      <c r="D3143" s="16"/>
      <c r="E3143" s="16"/>
      <c r="F3143" s="14"/>
      <c r="G3143" s="14"/>
      <c r="H3143" s="14"/>
      <c r="I3143" s="15"/>
      <c r="J3143" s="77"/>
    </row>
    <row r="3144" spans="1:10" x14ac:dyDescent="0.2">
      <c r="A3144" s="14"/>
      <c r="B3144" s="305"/>
      <c r="C3144" s="305"/>
      <c r="D3144" s="16"/>
      <c r="E3144" s="16"/>
      <c r="F3144" s="14"/>
      <c r="G3144" s="14"/>
      <c r="H3144" s="14"/>
      <c r="I3144" s="15"/>
      <c r="J3144" s="77"/>
    </row>
    <row r="3145" spans="1:10" x14ac:dyDescent="0.2">
      <c r="A3145" s="14"/>
      <c r="B3145" s="305"/>
      <c r="C3145" s="305"/>
      <c r="D3145" s="16"/>
      <c r="E3145" s="16"/>
      <c r="F3145" s="14"/>
      <c r="G3145" s="14"/>
      <c r="H3145" s="14"/>
      <c r="I3145" s="15"/>
      <c r="J3145" s="77"/>
    </row>
    <row r="3146" spans="1:10" x14ac:dyDescent="0.2">
      <c r="A3146" s="14"/>
      <c r="B3146" s="305"/>
      <c r="C3146" s="305"/>
      <c r="D3146" s="16"/>
      <c r="E3146" s="16"/>
      <c r="F3146" s="14"/>
      <c r="G3146" s="14"/>
      <c r="H3146" s="14"/>
      <c r="I3146" s="15"/>
      <c r="J3146" s="77"/>
    </row>
    <row r="3147" spans="1:10" x14ac:dyDescent="0.2">
      <c r="A3147" s="14"/>
      <c r="B3147" s="305"/>
      <c r="C3147" s="305"/>
      <c r="D3147" s="16"/>
      <c r="E3147" s="16"/>
      <c r="F3147" s="14"/>
      <c r="G3147" s="14"/>
      <c r="H3147" s="14"/>
      <c r="I3147" s="15"/>
      <c r="J3147" s="77"/>
    </row>
    <row r="3148" spans="1:10" x14ac:dyDescent="0.2">
      <c r="A3148" s="14"/>
      <c r="B3148" s="305"/>
      <c r="C3148" s="305"/>
      <c r="D3148" s="16"/>
      <c r="E3148" s="16"/>
      <c r="F3148" s="14"/>
      <c r="G3148" s="14"/>
      <c r="H3148" s="14"/>
      <c r="I3148" s="15"/>
      <c r="J3148" s="77"/>
    </row>
    <row r="3149" spans="1:10" x14ac:dyDescent="0.2">
      <c r="A3149" s="14"/>
      <c r="B3149" s="305"/>
      <c r="C3149" s="305"/>
      <c r="D3149" s="16"/>
      <c r="E3149" s="16"/>
      <c r="F3149" s="14"/>
      <c r="G3149" s="14"/>
      <c r="H3149" s="14"/>
      <c r="I3149" s="15"/>
      <c r="J3149" s="77"/>
    </row>
    <row r="3150" spans="1:10" x14ac:dyDescent="0.2">
      <c r="A3150" s="14"/>
      <c r="B3150" s="305"/>
      <c r="C3150" s="305"/>
      <c r="D3150" s="16"/>
      <c r="E3150" s="16"/>
      <c r="F3150" s="14"/>
      <c r="G3150" s="14"/>
      <c r="H3150" s="14"/>
      <c r="I3150" s="15"/>
      <c r="J3150" s="77"/>
    </row>
    <row r="3151" spans="1:10" x14ac:dyDescent="0.2">
      <c r="A3151" s="14"/>
      <c r="B3151" s="305"/>
      <c r="C3151" s="305"/>
      <c r="D3151" s="16"/>
      <c r="E3151" s="16"/>
      <c r="F3151" s="14"/>
      <c r="G3151" s="14"/>
      <c r="H3151" s="14"/>
      <c r="I3151" s="15"/>
      <c r="J3151" s="77"/>
    </row>
    <row r="3152" spans="1:10" x14ac:dyDescent="0.2">
      <c r="A3152" s="14"/>
      <c r="B3152" s="305"/>
      <c r="C3152" s="305"/>
      <c r="D3152" s="16"/>
      <c r="E3152" s="16"/>
      <c r="F3152" s="14"/>
      <c r="G3152" s="14"/>
      <c r="H3152" s="14"/>
      <c r="I3152" s="15"/>
      <c r="J3152" s="77"/>
    </row>
    <row r="3153" spans="1:10" x14ac:dyDescent="0.2">
      <c r="A3153" s="14"/>
      <c r="B3153" s="305"/>
      <c r="C3153" s="305"/>
      <c r="D3153" s="16"/>
      <c r="E3153" s="16"/>
      <c r="F3153" s="14"/>
      <c r="G3153" s="14"/>
      <c r="H3153" s="14"/>
      <c r="I3153" s="15"/>
      <c r="J3153" s="77"/>
    </row>
    <row r="3154" spans="1:10" x14ac:dyDescent="0.2">
      <c r="A3154" s="14"/>
      <c r="B3154" s="305"/>
      <c r="C3154" s="305"/>
      <c r="D3154" s="16"/>
      <c r="E3154" s="16"/>
      <c r="F3154" s="14"/>
      <c r="G3154" s="14"/>
      <c r="H3154" s="14"/>
      <c r="I3154" s="15"/>
      <c r="J3154" s="77"/>
    </row>
    <row r="3155" spans="1:10" x14ac:dyDescent="0.2">
      <c r="A3155" s="14"/>
      <c r="B3155" s="305"/>
      <c r="C3155" s="305"/>
      <c r="D3155" s="16"/>
      <c r="E3155" s="16"/>
      <c r="F3155" s="14"/>
      <c r="G3155" s="14"/>
      <c r="H3155" s="14"/>
      <c r="I3155" s="15"/>
      <c r="J3155" s="77"/>
    </row>
    <row r="3156" spans="1:10" x14ac:dyDescent="0.2">
      <c r="A3156" s="14"/>
      <c r="B3156" s="305"/>
      <c r="C3156" s="305"/>
      <c r="D3156" s="16"/>
      <c r="E3156" s="16"/>
      <c r="F3156" s="14"/>
      <c r="G3156" s="14"/>
      <c r="H3156" s="14"/>
      <c r="I3156" s="15"/>
      <c r="J3156" s="77"/>
    </row>
    <row r="3157" spans="1:10" x14ac:dyDescent="0.2">
      <c r="A3157" s="14"/>
      <c r="B3157" s="305"/>
      <c r="C3157" s="305"/>
      <c r="D3157" s="16"/>
      <c r="E3157" s="16"/>
      <c r="F3157" s="14"/>
      <c r="G3157" s="14"/>
      <c r="H3157" s="14"/>
      <c r="I3157" s="15"/>
      <c r="J3157" s="77"/>
    </row>
    <row r="3158" spans="1:10" x14ac:dyDescent="0.2">
      <c r="A3158" s="14"/>
      <c r="B3158" s="305"/>
      <c r="C3158" s="305"/>
      <c r="D3158" s="16"/>
      <c r="E3158" s="16"/>
      <c r="F3158" s="14"/>
      <c r="G3158" s="14"/>
      <c r="H3158" s="14"/>
      <c r="I3158" s="15"/>
      <c r="J3158" s="77"/>
    </row>
    <row r="3159" spans="1:10" x14ac:dyDescent="0.2">
      <c r="A3159" s="14"/>
      <c r="B3159" s="305"/>
      <c r="C3159" s="305"/>
      <c r="D3159" s="16"/>
      <c r="E3159" s="16"/>
      <c r="F3159" s="14"/>
      <c r="G3159" s="14"/>
      <c r="H3159" s="14"/>
      <c r="I3159" s="15"/>
      <c r="J3159" s="77"/>
    </row>
    <row r="3160" spans="1:10" x14ac:dyDescent="0.2">
      <c r="A3160" s="14"/>
      <c r="B3160" s="305"/>
      <c r="C3160" s="305"/>
      <c r="D3160" s="16"/>
      <c r="E3160" s="16"/>
      <c r="F3160" s="14"/>
      <c r="G3160" s="14"/>
      <c r="H3160" s="14"/>
      <c r="I3160" s="15"/>
      <c r="J3160" s="77"/>
    </row>
    <row r="3161" spans="1:10" x14ac:dyDescent="0.2">
      <c r="A3161" s="14"/>
      <c r="B3161" s="305"/>
      <c r="C3161" s="305"/>
      <c r="D3161" s="16"/>
      <c r="E3161" s="16"/>
      <c r="F3161" s="14"/>
      <c r="G3161" s="14"/>
      <c r="H3161" s="14"/>
      <c r="I3161" s="15"/>
      <c r="J3161" s="77"/>
    </row>
    <row r="3162" spans="1:10" x14ac:dyDescent="0.2">
      <c r="A3162" s="14"/>
      <c r="B3162" s="305"/>
      <c r="C3162" s="305"/>
      <c r="D3162" s="16"/>
      <c r="E3162" s="16"/>
      <c r="F3162" s="14"/>
      <c r="G3162" s="14"/>
      <c r="H3162" s="14"/>
      <c r="I3162" s="15"/>
      <c r="J3162" s="77"/>
    </row>
    <row r="3163" spans="1:10" x14ac:dyDescent="0.2">
      <c r="A3163" s="14"/>
      <c r="B3163" s="305"/>
      <c r="C3163" s="305"/>
      <c r="D3163" s="16"/>
      <c r="E3163" s="16"/>
      <c r="F3163" s="14"/>
      <c r="G3163" s="14"/>
      <c r="H3163" s="14"/>
      <c r="I3163" s="15"/>
      <c r="J3163" s="77"/>
    </row>
    <row r="3164" spans="1:10" x14ac:dyDescent="0.2">
      <c r="A3164" s="14"/>
      <c r="B3164" s="305"/>
      <c r="C3164" s="305"/>
      <c r="D3164" s="16"/>
      <c r="E3164" s="16"/>
      <c r="F3164" s="14"/>
      <c r="G3164" s="14"/>
      <c r="H3164" s="14"/>
      <c r="I3164" s="15"/>
      <c r="J3164" s="77"/>
    </row>
    <row r="3165" spans="1:10" x14ac:dyDescent="0.2">
      <c r="A3165" s="14"/>
      <c r="B3165" s="305"/>
      <c r="C3165" s="305"/>
      <c r="D3165" s="16"/>
      <c r="E3165" s="16"/>
      <c r="F3165" s="14"/>
      <c r="G3165" s="14"/>
      <c r="H3165" s="14"/>
      <c r="I3165" s="15"/>
      <c r="J3165" s="77"/>
    </row>
    <row r="3166" spans="1:10" x14ac:dyDescent="0.2">
      <c r="A3166" s="14"/>
      <c r="B3166" s="305"/>
      <c r="C3166" s="305"/>
      <c r="D3166" s="16"/>
      <c r="E3166" s="16"/>
      <c r="F3166" s="14"/>
      <c r="G3166" s="14"/>
      <c r="H3166" s="14"/>
      <c r="I3166" s="15"/>
      <c r="J3166" s="77"/>
    </row>
    <row r="3167" spans="1:10" x14ac:dyDescent="0.2">
      <c r="A3167" s="14"/>
      <c r="B3167" s="305"/>
      <c r="C3167" s="305"/>
      <c r="D3167" s="16"/>
      <c r="E3167" s="16"/>
      <c r="F3167" s="14"/>
      <c r="G3167" s="14"/>
      <c r="H3167" s="14"/>
      <c r="I3167" s="15"/>
      <c r="J3167" s="77"/>
    </row>
  </sheetData>
  <autoFilter ref="A106:K1745" xr:uid="{00000000-0009-0000-0000-000004000000}">
    <sortState xmlns:xlrd2="http://schemas.microsoft.com/office/spreadsheetml/2017/richdata2" ref="A107:K1745">
      <sortCondition ref="B106:B1745"/>
    </sortState>
  </autoFilter>
  <sortState xmlns:xlrd2="http://schemas.microsoft.com/office/spreadsheetml/2017/richdata2" ref="A107:K1695">
    <sortCondition ref="B107:B1695"/>
    <sortCondition ref="D107:D1695"/>
  </sortState>
  <dataConsolidate/>
  <mergeCells count="5">
    <mergeCell ref="A100:H100"/>
    <mergeCell ref="I101:J101"/>
    <mergeCell ref="I100:J100"/>
    <mergeCell ref="A101:H101"/>
    <mergeCell ref="A105:J105"/>
  </mergeCells>
  <phoneticPr fontId="1" type="noConversion"/>
  <conditionalFormatting sqref="A1561:A1564">
    <cfRule type="expression" dxfId="54" priority="69" stopIfTrue="1">
      <formula>$A1561&lt;&gt;""</formula>
    </cfRule>
  </conditionalFormatting>
  <conditionalFormatting sqref="A1536:C1536 A1538:C1538 A1541:C1541 A1543:C1543 A1546:C1546 A1549:C1549 A1552:C1552 A1555:C1555 A1558:E1558 A1560:C1560">
    <cfRule type="expression" dxfId="53" priority="73" stopIfTrue="1">
      <formula>$A1536&lt;&gt;""</formula>
    </cfRule>
  </conditionalFormatting>
  <conditionalFormatting sqref="A1689:F1692 A1534:A1535 A1542">
    <cfRule type="expression" dxfId="52" priority="75" stopIfTrue="1">
      <formula>$A1534&lt;&gt;""</formula>
    </cfRule>
  </conditionalFormatting>
  <conditionalFormatting sqref="A107:J1532 A1533:C1533 A1565:J1688 F1458:F1564 I1458:J1564 G1533:H1564 A1537">
    <cfRule type="expression" dxfId="51" priority="78" stopIfTrue="1">
      <formula>$A107&lt;&gt;""</formula>
    </cfRule>
  </conditionalFormatting>
  <conditionalFormatting sqref="A1693:J1694">
    <cfRule type="expression" dxfId="50" priority="15" stopIfTrue="1">
      <formula>$A1693&lt;&gt;""</formula>
    </cfRule>
  </conditionalFormatting>
  <conditionalFormatting sqref="A1695:J1695">
    <cfRule type="expression" dxfId="49" priority="13" stopIfTrue="1">
      <formula>$A1695&lt;&gt;""</formula>
    </cfRule>
  </conditionalFormatting>
  <conditionalFormatting sqref="A1696:J1744 A1746:J3167 A1539:A1540 A1544:A1545 A1547:A1548 A1550:A1551 A1553:A1554 A1556:A1557">
    <cfRule type="expression" dxfId="48" priority="72" stopIfTrue="1">
      <formula>$A1539&lt;&gt;""</formula>
    </cfRule>
  </conditionalFormatting>
  <conditionalFormatting sqref="A1745:J1745">
    <cfRule type="expression" dxfId="47" priority="1" stopIfTrue="1">
      <formula>$A1745&lt;&gt;""</formula>
    </cfRule>
  </conditionalFormatting>
  <conditionalFormatting sqref="B1562:B1563">
    <cfRule type="expression" dxfId="46" priority="67" stopIfTrue="1">
      <formula>$A1562&lt;&gt;""</formula>
    </cfRule>
  </conditionalFormatting>
  <conditionalFormatting sqref="B1565:B1686">
    <cfRule type="duplicateValues" dxfId="45" priority="386"/>
  </conditionalFormatting>
  <conditionalFormatting sqref="B1694">
    <cfRule type="duplicateValues" dxfId="44" priority="14"/>
  </conditionalFormatting>
  <conditionalFormatting sqref="B1695">
    <cfRule type="duplicateValues" dxfId="43" priority="12"/>
  </conditionalFormatting>
  <conditionalFormatting sqref="B1696:B1734">
    <cfRule type="duplicateValues" dxfId="42" priority="319"/>
  </conditionalFormatting>
  <conditionalFormatting sqref="B1735:B1744">
    <cfRule type="duplicateValues" dxfId="41" priority="331"/>
  </conditionalFormatting>
  <conditionalFormatting sqref="B1742:B1744 B1687:B1692 B1:B106 B1746:B1048576">
    <cfRule type="duplicateValues" dxfId="40" priority="82"/>
  </conditionalFormatting>
  <conditionalFormatting sqref="B1742:B1048576 B1:B1693">
    <cfRule type="duplicateValues" dxfId="39" priority="28"/>
  </conditionalFormatting>
  <conditionalFormatting sqref="B1533:D1534">
    <cfRule type="expression" dxfId="38" priority="65" stopIfTrue="1">
      <formula>$A1533&lt;&gt;""</formula>
    </cfRule>
  </conditionalFormatting>
  <conditionalFormatting sqref="B1536:E1539">
    <cfRule type="expression" dxfId="37" priority="64" stopIfTrue="1">
      <formula>$A1536&lt;&gt;""</formula>
    </cfRule>
  </conditionalFormatting>
  <conditionalFormatting sqref="B1541:E1544">
    <cfRule type="expression" dxfId="36" priority="63" stopIfTrue="1">
      <formula>$A1541&lt;&gt;""</formula>
    </cfRule>
  </conditionalFormatting>
  <conditionalFormatting sqref="B1546:E1547 B1564:C1564">
    <cfRule type="expression" dxfId="35" priority="71" stopIfTrue="1">
      <formula>$A1546&lt;&gt;""</formula>
    </cfRule>
  </conditionalFormatting>
  <conditionalFormatting sqref="B1549:E1553">
    <cfRule type="expression" dxfId="34" priority="70" stopIfTrue="1">
      <formula>$A1549&lt;&gt;""</formula>
    </cfRule>
  </conditionalFormatting>
  <conditionalFormatting sqref="B1555:E1556">
    <cfRule type="expression" dxfId="33" priority="62" stopIfTrue="1">
      <formula>$A1555&lt;&gt;""</formula>
    </cfRule>
  </conditionalFormatting>
  <conditionalFormatting sqref="B1560:E1561">
    <cfRule type="expression" dxfId="32" priority="59" stopIfTrue="1">
      <formula>$A1560&lt;&gt;""</formula>
    </cfRule>
  </conditionalFormatting>
  <conditionalFormatting sqref="B1570:E1580">
    <cfRule type="expression" dxfId="31" priority="45" stopIfTrue="1">
      <formula>$A1570&lt;&gt;""</formula>
    </cfRule>
  </conditionalFormatting>
  <conditionalFormatting sqref="B1613:E1613">
    <cfRule type="expression" dxfId="30" priority="41" stopIfTrue="1">
      <formula>$A1613&lt;&gt;""</formula>
    </cfRule>
  </conditionalFormatting>
  <conditionalFormatting sqref="B1647:E1647">
    <cfRule type="expression" dxfId="29" priority="34" stopIfTrue="1">
      <formula>$A1647&lt;&gt;""</formula>
    </cfRule>
  </conditionalFormatting>
  <conditionalFormatting sqref="B1654:E1655">
    <cfRule type="expression" dxfId="28" priority="30" stopIfTrue="1">
      <formula>$A1654&lt;&gt;""</formula>
    </cfRule>
  </conditionalFormatting>
  <conditionalFormatting sqref="B1535:F1535 B1540:F1540 B1545:F1545 B1548:F1548 B1554:F1554 B1557:F1557 A1559:F1559 C1562:F1562">
    <cfRule type="expression" dxfId="27" priority="74" stopIfTrue="1">
      <formula>$A1535&lt;&gt;""</formula>
    </cfRule>
  </conditionalFormatting>
  <conditionalFormatting sqref="B1648:G1651 F1576:I1580 J1613:J1615 I1646:J1651 H1647:H1651">
    <cfRule type="expression" dxfId="26" priority="50" stopIfTrue="1">
      <formula>$A1576&lt;&gt;""</formula>
    </cfRule>
  </conditionalFormatting>
  <conditionalFormatting sqref="B1614:H1614">
    <cfRule type="expression" dxfId="25" priority="40" stopIfTrue="1">
      <formula>$A1614&lt;&gt;""</formula>
    </cfRule>
  </conditionalFormatting>
  <conditionalFormatting sqref="B1615:I1615">
    <cfRule type="expression" dxfId="24" priority="39" stopIfTrue="1">
      <formula>$A1615&lt;&gt;""</formula>
    </cfRule>
  </conditionalFormatting>
  <conditionalFormatting sqref="B1627:I1627">
    <cfRule type="expression" dxfId="23" priority="36" stopIfTrue="1">
      <formula>$A1627&lt;&gt;""</formula>
    </cfRule>
  </conditionalFormatting>
  <conditionalFormatting sqref="B1656:I1656">
    <cfRule type="expression" dxfId="22" priority="29" stopIfTrue="1">
      <formula>$A1656&lt;&gt;""</formula>
    </cfRule>
  </conditionalFormatting>
  <conditionalFormatting sqref="B1652:J1653">
    <cfRule type="expression" dxfId="21" priority="33" stopIfTrue="1">
      <formula>$A1652&lt;&gt;""</formula>
    </cfRule>
  </conditionalFormatting>
  <conditionalFormatting sqref="C1563">
    <cfRule type="expression" dxfId="20" priority="66" stopIfTrue="1">
      <formula>$A1563&lt;&gt;""</formula>
    </cfRule>
  </conditionalFormatting>
  <conditionalFormatting sqref="C1689">
    <cfRule type="duplicateValues" dxfId="19" priority="24"/>
    <cfRule type="duplicateValues" dxfId="18" priority="25"/>
  </conditionalFormatting>
  <conditionalFormatting sqref="C1690">
    <cfRule type="duplicateValues" dxfId="17" priority="22"/>
    <cfRule type="duplicateValues" dxfId="16" priority="23"/>
  </conditionalFormatting>
  <conditionalFormatting sqref="C1691:C1692">
    <cfRule type="duplicateValues" dxfId="15" priority="20"/>
    <cfRule type="duplicateValues" dxfId="14" priority="19"/>
  </conditionalFormatting>
  <conditionalFormatting sqref="C1742:C1744">
    <cfRule type="duplicateValues" dxfId="13" priority="278"/>
    <cfRule type="duplicateValues" dxfId="12" priority="279"/>
    <cfRule type="duplicateValues" dxfId="11" priority="280"/>
  </conditionalFormatting>
  <conditionalFormatting sqref="D1563:E1564">
    <cfRule type="expression" dxfId="10" priority="58" stopIfTrue="1">
      <formula>$A1563&lt;&gt;""</formula>
    </cfRule>
  </conditionalFormatting>
  <conditionalFormatting sqref="E1534">
    <cfRule type="expression" dxfId="9" priority="76" stopIfTrue="1">
      <formula>$A1534&lt;&gt;""</formula>
    </cfRule>
  </conditionalFormatting>
  <conditionalFormatting sqref="E1533:F1533">
    <cfRule type="expression" dxfId="8" priority="77" stopIfTrue="1">
      <formula>$A1533&lt;&gt;""</formula>
    </cfRule>
  </conditionalFormatting>
  <conditionalFormatting sqref="F1570:H1570">
    <cfRule type="expression" dxfId="7" priority="48" stopIfTrue="1">
      <formula>$A1570&lt;&gt;""</formula>
    </cfRule>
  </conditionalFormatting>
  <conditionalFormatting sqref="G1689:J1692">
    <cfRule type="expression" dxfId="6" priority="21" stopIfTrue="1">
      <formula>$A1689&lt;&gt;""</formula>
    </cfRule>
  </conditionalFormatting>
  <conditionalFormatting sqref="H1571:H1575">
    <cfRule type="expression" dxfId="5" priority="46" stopIfTrue="1">
      <formula>$A1571&lt;&gt;""</formula>
    </cfRule>
  </conditionalFormatting>
  <conditionalFormatting sqref="H1613">
    <cfRule type="expression" dxfId="4" priority="43" stopIfTrue="1">
      <formula>$A1613&lt;&gt;""</formula>
    </cfRule>
  </conditionalFormatting>
  <conditionalFormatting sqref="H1654:I1655">
    <cfRule type="expression" dxfId="3" priority="31" stopIfTrue="1">
      <formula>$A1654&lt;&gt;""</formula>
    </cfRule>
  </conditionalFormatting>
  <conditionalFormatting sqref="I1613:I1614">
    <cfRule type="expression" dxfId="2" priority="42" stopIfTrue="1">
      <formula>$A1613&lt;&gt;""</formula>
    </cfRule>
  </conditionalFormatting>
  <conditionalFormatting sqref="I1570:J1575">
    <cfRule type="expression" dxfId="1" priority="49" stopIfTrue="1">
      <formula>$A1570&lt;&gt;""</formula>
    </cfRule>
  </conditionalFormatting>
  <conditionalFormatting sqref="J1654:J1656">
    <cfRule type="expression" dxfId="0" priority="32" stopIfTrue="1">
      <formula>$A1654&lt;&gt;""</formula>
    </cfRule>
  </conditionalFormatting>
  <dataValidations disablePrompts="1" count="7">
    <dataValidation type="date" allowBlank="1" showInputMessage="1" showErrorMessage="1" sqref="D102:E102 D3168:E63703 D106:E106" xr:uid="{00000000-0002-0000-0400-000000000000}">
      <formula1>42370</formula1>
      <formula2>42735</formula2>
    </dataValidation>
    <dataValidation type="list" allowBlank="1" showInputMessage="1" showErrorMessage="1" sqref="A1745:A3167 A107:A1531 A1565:A1734" xr:uid="{00000000-0002-0000-0400-000001000000}">
      <formula1>OFFSET($A$1,0,0,$B$3,1)</formula1>
    </dataValidation>
    <dataValidation type="list" allowBlank="1" sqref="F1746:F3167 F1565:F1692" xr:uid="{00000000-0002-0000-0400-000003000000}">
      <formula1>$F$96:$F$99</formula1>
    </dataValidation>
    <dataValidation allowBlank="1" sqref="G1565:G1641 G1746:G3167 G1643:G1686" xr:uid="{00000000-0002-0000-0400-000004000000}"/>
    <dataValidation type="list" allowBlank="1" showInputMessage="1" showErrorMessage="1" errorTitle="Chyba !" error="zadajte (vyberte zo zoznamu) platný analytický kód podľa nápovedy k bunke I104" sqref="J1745:J8167 J1565:J1692" xr:uid="{00000000-0002-0000-0400-000005000000}">
      <formula1>"1,2,3,4,5,10,99"</formula1>
    </dataValidation>
    <dataValidation type="list" allowBlank="1" showInputMessage="1" showErrorMessage="1" sqref="A1735:A1744" xr:uid="{92E31A30-DEFD-41C5-BC33-BFE2173CBAD0}">
      <formula1>OFFSET($A$1,0,0,#REF!,1)</formula1>
    </dataValidation>
    <dataValidation type="list" allowBlank="1" showInputMessage="1" showErrorMessage="1" sqref="A1532:A1564" xr:uid="{00000000-0002-0000-0400-000002000000}">
      <formula1>OFFSET($A$2,0,0,$B$4,1)</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31750</xdr:colOff>
                    <xdr:row>101</xdr:row>
                    <xdr:rowOff>0</xdr:rowOff>
                  </from>
                  <to>
                    <xdr:col>5</xdr:col>
                    <xdr:colOff>1905000</xdr:colOff>
                    <xdr:row>102</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160"/>
  <sheetViews>
    <sheetView zoomScaleNormal="100" workbookViewId="0">
      <pane ySplit="1" topLeftCell="A2" activePane="bottomLeft" state="frozen"/>
      <selection activeCell="I2" sqref="I2:L73"/>
      <selection pane="bottomLeft" activeCell="N61" sqref="N61"/>
    </sheetView>
  </sheetViews>
  <sheetFormatPr defaultColWidth="9.08984375" defaultRowHeight="10" x14ac:dyDescent="0.2"/>
  <cols>
    <col min="1" max="1" width="9.54296875" style="174" bestFit="1" customWidth="1"/>
    <col min="2" max="2" width="46.08984375" style="175" bestFit="1" customWidth="1"/>
    <col min="3" max="3" width="15.453125" style="175" bestFit="1" customWidth="1"/>
    <col min="4" max="4" width="20.54296875" style="175" customWidth="1"/>
    <col min="5" max="5" width="21" style="175" bestFit="1" customWidth="1"/>
    <col min="6" max="6" width="6.08984375" style="175" bestFit="1" customWidth="1"/>
    <col min="7" max="7" width="22.90625" style="175" customWidth="1"/>
    <col min="8" max="8" width="23.6328125" style="175" customWidth="1"/>
    <col min="9" max="9" width="26.90625" style="175" customWidth="1"/>
    <col min="10" max="10" width="19" style="175" customWidth="1"/>
    <col min="11" max="11" width="19.90625" style="175" bestFit="1" customWidth="1"/>
    <col min="12" max="12" width="14.453125" style="176" customWidth="1"/>
    <col min="13" max="14" width="24.90625" style="175" bestFit="1" customWidth="1"/>
    <col min="15" max="15" width="24.453125" style="175" bestFit="1" customWidth="1"/>
    <col min="16" max="16" width="24.90625" style="175" bestFit="1" customWidth="1"/>
    <col min="17" max="16384" width="9.08984375" style="175"/>
  </cols>
  <sheetData>
    <row r="1" spans="1:18" s="207" customFormat="1" ht="19.5" customHeight="1" x14ac:dyDescent="0.25">
      <c r="A1" s="157" t="s">
        <v>0</v>
      </c>
      <c r="B1" s="158" t="s">
        <v>241</v>
      </c>
      <c r="C1" s="158" t="s">
        <v>242</v>
      </c>
      <c r="D1" s="158" t="s">
        <v>243</v>
      </c>
      <c r="E1" s="158" t="s">
        <v>244</v>
      </c>
      <c r="F1" s="158" t="s">
        <v>245</v>
      </c>
      <c r="G1" s="158" t="s">
        <v>246</v>
      </c>
      <c r="H1" s="158" t="s">
        <v>247</v>
      </c>
      <c r="I1" s="158" t="s">
        <v>248</v>
      </c>
      <c r="J1" s="158" t="s">
        <v>249</v>
      </c>
      <c r="K1" s="158" t="s">
        <v>250</v>
      </c>
      <c r="L1" s="159" t="s">
        <v>251</v>
      </c>
      <c r="M1" s="272" t="s">
        <v>1437</v>
      </c>
      <c r="N1" s="272" t="s">
        <v>1438</v>
      </c>
      <c r="O1" s="272" t="s">
        <v>1439</v>
      </c>
      <c r="P1" s="272" t="s">
        <v>1440</v>
      </c>
    </row>
    <row r="2" spans="1:18" s="208" customFormat="1" x14ac:dyDescent="0.2">
      <c r="A2" s="294" t="s">
        <v>2198</v>
      </c>
      <c r="B2" s="194" t="s">
        <v>2298</v>
      </c>
      <c r="C2" s="195" t="s">
        <v>252</v>
      </c>
      <c r="D2" s="194" t="s">
        <v>1693</v>
      </c>
      <c r="E2" s="194" t="s">
        <v>268</v>
      </c>
      <c r="F2" s="194" t="s">
        <v>269</v>
      </c>
      <c r="G2" s="258" t="s">
        <v>2299</v>
      </c>
      <c r="H2" s="258" t="s">
        <v>2300</v>
      </c>
      <c r="I2" s="273" t="s">
        <v>2301</v>
      </c>
      <c r="J2" s="194" t="s">
        <v>267</v>
      </c>
      <c r="K2" s="273" t="s">
        <v>2301</v>
      </c>
      <c r="L2" s="196" t="s">
        <v>2302</v>
      </c>
      <c r="M2" s="194" t="s">
        <v>2303</v>
      </c>
      <c r="N2" s="194"/>
      <c r="O2" s="194"/>
      <c r="P2" s="194"/>
      <c r="R2" s="274" t="str">
        <f>A2</f>
        <v>00681482</v>
      </c>
    </row>
    <row r="3" spans="1:18" s="208" customFormat="1" x14ac:dyDescent="0.2">
      <c r="A3" s="193" t="s">
        <v>2497</v>
      </c>
      <c r="B3" s="194" t="s">
        <v>2305</v>
      </c>
      <c r="C3" s="195" t="s">
        <v>252</v>
      </c>
      <c r="D3" s="194" t="s">
        <v>1648</v>
      </c>
      <c r="E3" s="194" t="s">
        <v>254</v>
      </c>
      <c r="F3" s="194" t="s">
        <v>1649</v>
      </c>
      <c r="G3" s="258" t="s">
        <v>1650</v>
      </c>
      <c r="H3" s="258" t="s">
        <v>1651</v>
      </c>
      <c r="I3" s="273" t="s">
        <v>1652</v>
      </c>
      <c r="J3" s="194" t="s">
        <v>267</v>
      </c>
      <c r="K3" s="273" t="s">
        <v>1653</v>
      </c>
      <c r="L3" s="196" t="s">
        <v>2306</v>
      </c>
      <c r="M3" s="194" t="s">
        <v>2307</v>
      </c>
      <c r="N3" s="194"/>
      <c r="O3" s="194"/>
      <c r="P3" s="194"/>
      <c r="R3" s="274"/>
    </row>
    <row r="4" spans="1:18" s="208" customFormat="1" x14ac:dyDescent="0.2">
      <c r="A4" s="193" t="s">
        <v>1164</v>
      </c>
      <c r="B4" s="194" t="s">
        <v>1165</v>
      </c>
      <c r="C4" s="195" t="s">
        <v>252</v>
      </c>
      <c r="D4" s="194" t="s">
        <v>1441</v>
      </c>
      <c r="E4" s="194" t="s">
        <v>434</v>
      </c>
      <c r="F4" s="194" t="s">
        <v>435</v>
      </c>
      <c r="G4" s="258" t="s">
        <v>1166</v>
      </c>
      <c r="H4" s="258" t="s">
        <v>1167</v>
      </c>
      <c r="I4" s="273" t="s">
        <v>1168</v>
      </c>
      <c r="J4" s="194" t="s">
        <v>271</v>
      </c>
      <c r="K4" s="273" t="s">
        <v>1169</v>
      </c>
      <c r="L4" s="196" t="s">
        <v>2308</v>
      </c>
      <c r="M4" s="194" t="s">
        <v>1442</v>
      </c>
      <c r="N4" s="194"/>
      <c r="O4" s="194"/>
      <c r="P4" s="194"/>
      <c r="R4" s="274" t="str">
        <f t="shared" ref="R4:R70" si="0">A4</f>
        <v>42254388</v>
      </c>
    </row>
    <row r="5" spans="1:18" s="208" customFormat="1" x14ac:dyDescent="0.2">
      <c r="A5" s="193" t="s">
        <v>1170</v>
      </c>
      <c r="B5" s="194" t="s">
        <v>1171</v>
      </c>
      <c r="C5" s="195" t="s">
        <v>252</v>
      </c>
      <c r="D5" s="194" t="s">
        <v>1172</v>
      </c>
      <c r="E5" s="194" t="s">
        <v>1173</v>
      </c>
      <c r="F5" s="194" t="s">
        <v>1174</v>
      </c>
      <c r="G5" s="258" t="s">
        <v>1175</v>
      </c>
      <c r="H5" s="258" t="s">
        <v>1176</v>
      </c>
      <c r="I5" s="273" t="s">
        <v>1177</v>
      </c>
      <c r="J5" s="194" t="s">
        <v>271</v>
      </c>
      <c r="K5" s="273" t="s">
        <v>1177</v>
      </c>
      <c r="L5" s="196" t="s">
        <v>2309</v>
      </c>
      <c r="M5" s="194" t="s">
        <v>1443</v>
      </c>
      <c r="N5" s="194"/>
      <c r="O5" s="194"/>
      <c r="P5" s="194"/>
      <c r="R5" s="274" t="str">
        <f t="shared" si="0"/>
        <v>50642804</v>
      </c>
    </row>
    <row r="6" spans="1:18" s="208" customFormat="1" x14ac:dyDescent="0.2">
      <c r="A6" s="193" t="s">
        <v>2197</v>
      </c>
      <c r="B6" s="194" t="s">
        <v>2310</v>
      </c>
      <c r="C6" s="195" t="s">
        <v>252</v>
      </c>
      <c r="D6" s="194" t="s">
        <v>2311</v>
      </c>
      <c r="E6" s="194" t="s">
        <v>1068</v>
      </c>
      <c r="F6" s="194" t="s">
        <v>1069</v>
      </c>
      <c r="G6" s="258" t="s">
        <v>2312</v>
      </c>
      <c r="H6" s="258" t="s">
        <v>2313</v>
      </c>
      <c r="I6" s="273" t="s">
        <v>2314</v>
      </c>
      <c r="J6" s="194" t="s">
        <v>267</v>
      </c>
      <c r="K6" s="273" t="s">
        <v>2314</v>
      </c>
      <c r="L6" s="196" t="s">
        <v>2315</v>
      </c>
      <c r="M6" s="194" t="s">
        <v>2316</v>
      </c>
      <c r="N6" s="194"/>
      <c r="O6" s="194"/>
      <c r="P6" s="194"/>
      <c r="R6" s="274"/>
    </row>
    <row r="7" spans="1:18" s="208" customFormat="1" x14ac:dyDescent="0.2">
      <c r="A7" s="193" t="s">
        <v>2498</v>
      </c>
      <c r="B7" s="194" t="s">
        <v>2317</v>
      </c>
      <c r="C7" s="195" t="s">
        <v>252</v>
      </c>
      <c r="D7" s="194" t="s">
        <v>1654</v>
      </c>
      <c r="E7" s="194" t="s">
        <v>1077</v>
      </c>
      <c r="F7" s="194" t="s">
        <v>1655</v>
      </c>
      <c r="G7" s="258" t="s">
        <v>1656</v>
      </c>
      <c r="H7" s="258" t="s">
        <v>1657</v>
      </c>
      <c r="I7" s="273" t="s">
        <v>1658</v>
      </c>
      <c r="J7" s="194" t="s">
        <v>1659</v>
      </c>
      <c r="K7" s="273" t="s">
        <v>1660</v>
      </c>
      <c r="L7" s="196" t="s">
        <v>2318</v>
      </c>
      <c r="M7" s="194" t="s">
        <v>1661</v>
      </c>
      <c r="N7" s="194"/>
      <c r="O7" s="194"/>
      <c r="P7" s="194"/>
      <c r="R7" s="274" t="str">
        <f t="shared" si="0"/>
        <v>31788394</v>
      </c>
    </row>
    <row r="8" spans="1:18" s="208" customFormat="1" x14ac:dyDescent="0.2">
      <c r="A8" s="193" t="s">
        <v>2499</v>
      </c>
      <c r="B8" s="194" t="s">
        <v>2319</v>
      </c>
      <c r="C8" s="195" t="s">
        <v>252</v>
      </c>
      <c r="D8" s="194" t="s">
        <v>1662</v>
      </c>
      <c r="E8" s="194" t="s">
        <v>334</v>
      </c>
      <c r="F8" s="194" t="s">
        <v>1663</v>
      </c>
      <c r="G8" s="258" t="s">
        <v>1664</v>
      </c>
      <c r="H8" s="258" t="s">
        <v>1665</v>
      </c>
      <c r="I8" s="273" t="s">
        <v>1666</v>
      </c>
      <c r="J8" s="194" t="s">
        <v>1667</v>
      </c>
      <c r="K8" s="273" t="s">
        <v>1666</v>
      </c>
      <c r="L8" s="196" t="s">
        <v>2320</v>
      </c>
      <c r="M8" s="194" t="s">
        <v>1668</v>
      </c>
      <c r="N8" s="194"/>
      <c r="O8" s="194"/>
      <c r="P8" s="194"/>
      <c r="R8" s="274" t="str">
        <f t="shared" si="0"/>
        <v>31940803</v>
      </c>
    </row>
    <row r="9" spans="1:18" s="208" customFormat="1" x14ac:dyDescent="0.2">
      <c r="A9" s="193" t="s">
        <v>1003</v>
      </c>
      <c r="B9" s="194" t="s">
        <v>1108</v>
      </c>
      <c r="C9" s="195" t="s">
        <v>252</v>
      </c>
      <c r="D9" s="194" t="s">
        <v>1004</v>
      </c>
      <c r="E9" s="194" t="s">
        <v>268</v>
      </c>
      <c r="F9" s="194" t="s">
        <v>305</v>
      </c>
      <c r="G9" s="258" t="s">
        <v>1005</v>
      </c>
      <c r="H9" s="258" t="s">
        <v>1006</v>
      </c>
      <c r="I9" s="273" t="s">
        <v>1669</v>
      </c>
      <c r="J9" s="194" t="s">
        <v>267</v>
      </c>
      <c r="K9" s="273" t="s">
        <v>1670</v>
      </c>
      <c r="L9" s="196" t="s">
        <v>2321</v>
      </c>
      <c r="M9" s="194" t="s">
        <v>1444</v>
      </c>
      <c r="N9" s="194"/>
      <c r="O9" s="194"/>
      <c r="P9" s="194"/>
      <c r="R9" s="274" t="str">
        <f t="shared" si="0"/>
        <v>00688312</v>
      </c>
    </row>
    <row r="10" spans="1:18" s="208" customFormat="1" x14ac:dyDescent="0.2">
      <c r="A10" s="193" t="s">
        <v>1308</v>
      </c>
      <c r="B10" s="194" t="s">
        <v>1309</v>
      </c>
      <c r="C10" s="195" t="s">
        <v>1310</v>
      </c>
      <c r="D10" s="194" t="s">
        <v>1311</v>
      </c>
      <c r="E10" s="194" t="s">
        <v>1312</v>
      </c>
      <c r="F10" s="194" t="s">
        <v>1109</v>
      </c>
      <c r="G10" s="258" t="s">
        <v>1313</v>
      </c>
      <c r="H10" s="258" t="s">
        <v>1314</v>
      </c>
      <c r="I10" s="273" t="s">
        <v>1315</v>
      </c>
      <c r="J10" s="194" t="s">
        <v>1316</v>
      </c>
      <c r="K10" s="273" t="s">
        <v>2304</v>
      </c>
      <c r="L10" s="196" t="s">
        <v>2304</v>
      </c>
      <c r="M10" s="194" t="s">
        <v>1445</v>
      </c>
      <c r="N10" s="194"/>
      <c r="O10" s="194"/>
      <c r="P10" s="194"/>
      <c r="R10" s="274" t="str">
        <f t="shared" si="0"/>
        <v>47845660</v>
      </c>
    </row>
    <row r="11" spans="1:18" s="208" customFormat="1" x14ac:dyDescent="0.2">
      <c r="A11" s="193" t="s">
        <v>1178</v>
      </c>
      <c r="B11" s="194" t="s">
        <v>1179</v>
      </c>
      <c r="C11" s="195" t="s">
        <v>252</v>
      </c>
      <c r="D11" s="194" t="s">
        <v>1180</v>
      </c>
      <c r="E11" s="194" t="s">
        <v>434</v>
      </c>
      <c r="F11" s="194" t="s">
        <v>1181</v>
      </c>
      <c r="G11" s="258" t="s">
        <v>1182</v>
      </c>
      <c r="H11" s="258" t="s">
        <v>1183</v>
      </c>
      <c r="I11" s="273" t="s">
        <v>1184</v>
      </c>
      <c r="J11" s="194" t="s">
        <v>271</v>
      </c>
      <c r="K11" s="273" t="s">
        <v>1185</v>
      </c>
      <c r="L11" s="196" t="s">
        <v>2322</v>
      </c>
      <c r="M11" s="194" t="s">
        <v>1446</v>
      </c>
      <c r="N11" s="194"/>
      <c r="O11" s="194"/>
      <c r="P11" s="194"/>
      <c r="R11" s="274" t="str">
        <f t="shared" si="0"/>
        <v>42269423</v>
      </c>
    </row>
    <row r="12" spans="1:18" s="208" customFormat="1" x14ac:dyDescent="0.2">
      <c r="A12" s="193" t="s">
        <v>1671</v>
      </c>
      <c r="B12" s="194" t="s">
        <v>2323</v>
      </c>
      <c r="C12" s="195" t="s">
        <v>252</v>
      </c>
      <c r="D12" s="194" t="s">
        <v>1672</v>
      </c>
      <c r="E12" s="194" t="s">
        <v>1673</v>
      </c>
      <c r="F12" s="194" t="s">
        <v>1674</v>
      </c>
      <c r="G12" s="258" t="s">
        <v>1675</v>
      </c>
      <c r="H12" s="258" t="s">
        <v>1676</v>
      </c>
      <c r="I12" s="273" t="s">
        <v>1677</v>
      </c>
      <c r="J12" s="194" t="s">
        <v>1667</v>
      </c>
      <c r="K12" s="273" t="s">
        <v>1677</v>
      </c>
      <c r="L12" s="196" t="s">
        <v>2324</v>
      </c>
      <c r="M12" s="194" t="s">
        <v>1678</v>
      </c>
      <c r="N12" s="194"/>
      <c r="O12" s="195"/>
      <c r="P12" s="194"/>
      <c r="R12" s="274" t="str">
        <f t="shared" si="0"/>
        <v>00630616</v>
      </c>
    </row>
    <row r="13" spans="1:18" s="208" customFormat="1" x14ac:dyDescent="0.2">
      <c r="A13" s="193" t="s">
        <v>1186</v>
      </c>
      <c r="B13" s="194" t="s">
        <v>1187</v>
      </c>
      <c r="C13" s="195" t="s">
        <v>252</v>
      </c>
      <c r="D13" s="194" t="s">
        <v>1679</v>
      </c>
      <c r="E13" s="194" t="s">
        <v>419</v>
      </c>
      <c r="F13" s="194" t="s">
        <v>420</v>
      </c>
      <c r="G13" s="258" t="s">
        <v>1188</v>
      </c>
      <c r="H13" s="258" t="s">
        <v>1189</v>
      </c>
      <c r="I13" s="273" t="s">
        <v>1190</v>
      </c>
      <c r="J13" s="194" t="s">
        <v>271</v>
      </c>
      <c r="K13" s="273" t="s">
        <v>2304</v>
      </c>
      <c r="L13" s="196" t="s">
        <v>2304</v>
      </c>
      <c r="M13" s="194" t="s">
        <v>1447</v>
      </c>
      <c r="N13" s="194"/>
      <c r="O13" s="194"/>
      <c r="P13" s="194"/>
      <c r="R13" s="274" t="str">
        <f t="shared" si="0"/>
        <v>00595209</v>
      </c>
    </row>
    <row r="14" spans="1:18" s="208" customFormat="1" x14ac:dyDescent="0.2">
      <c r="A14" s="193" t="s">
        <v>2500</v>
      </c>
      <c r="B14" s="194" t="s">
        <v>2325</v>
      </c>
      <c r="C14" s="195" t="s">
        <v>252</v>
      </c>
      <c r="D14" s="194" t="s">
        <v>1680</v>
      </c>
      <c r="E14" s="194" t="s">
        <v>262</v>
      </c>
      <c r="F14" s="194" t="s">
        <v>1681</v>
      </c>
      <c r="G14" s="258" t="s">
        <v>1682</v>
      </c>
      <c r="H14" s="258" t="s">
        <v>1683</v>
      </c>
      <c r="I14" s="273" t="s">
        <v>2326</v>
      </c>
      <c r="J14" s="194" t="s">
        <v>2327</v>
      </c>
      <c r="K14" s="273" t="s">
        <v>1684</v>
      </c>
      <c r="L14" s="196" t="s">
        <v>2328</v>
      </c>
      <c r="M14" s="194" t="s">
        <v>1685</v>
      </c>
      <c r="N14" s="194"/>
      <c r="O14" s="194"/>
      <c r="P14" s="194"/>
      <c r="R14" s="274" t="str">
        <f t="shared" si="0"/>
        <v>35994134</v>
      </c>
    </row>
    <row r="15" spans="1:18" s="208" customFormat="1" x14ac:dyDescent="0.2">
      <c r="A15" s="193" t="s">
        <v>1448</v>
      </c>
      <c r="B15" s="194" t="s">
        <v>1449</v>
      </c>
      <c r="C15" s="195" t="s">
        <v>252</v>
      </c>
      <c r="D15" s="194" t="s">
        <v>1450</v>
      </c>
      <c r="E15" s="194" t="s">
        <v>282</v>
      </c>
      <c r="F15" s="194" t="s">
        <v>328</v>
      </c>
      <c r="G15" s="258" t="s">
        <v>1451</v>
      </c>
      <c r="H15" s="258" t="s">
        <v>1452</v>
      </c>
      <c r="I15" s="273" t="s">
        <v>1453</v>
      </c>
      <c r="J15" s="194" t="s">
        <v>267</v>
      </c>
      <c r="K15" s="273" t="s">
        <v>1454</v>
      </c>
      <c r="L15" s="196" t="s">
        <v>2329</v>
      </c>
      <c r="M15" s="194" t="s">
        <v>1455</v>
      </c>
      <c r="N15" s="194"/>
      <c r="O15" s="194"/>
      <c r="P15" s="194"/>
      <c r="R15" s="274" t="str">
        <f t="shared" si="0"/>
        <v>42296901</v>
      </c>
    </row>
    <row r="16" spans="1:18" s="208" customFormat="1" x14ac:dyDescent="0.2">
      <c r="A16" s="193" t="s">
        <v>2196</v>
      </c>
      <c r="B16" s="194" t="s">
        <v>2330</v>
      </c>
      <c r="C16" s="195" t="s">
        <v>252</v>
      </c>
      <c r="D16" s="194" t="s">
        <v>2331</v>
      </c>
      <c r="E16" s="194" t="s">
        <v>356</v>
      </c>
      <c r="F16" s="194" t="s">
        <v>357</v>
      </c>
      <c r="G16" s="258" t="s">
        <v>2332</v>
      </c>
      <c r="H16" s="258" t="s">
        <v>2333</v>
      </c>
      <c r="I16" s="273" t="s">
        <v>2334</v>
      </c>
      <c r="J16" s="194" t="s">
        <v>1659</v>
      </c>
      <c r="K16" s="273"/>
      <c r="L16" s="196"/>
      <c r="M16" s="194" t="s">
        <v>2335</v>
      </c>
      <c r="N16" s="194"/>
      <c r="O16" s="194"/>
      <c r="P16" s="194"/>
      <c r="R16" s="274"/>
    </row>
    <row r="17" spans="1:18" s="208" customFormat="1" x14ac:dyDescent="0.2">
      <c r="A17" s="193" t="s">
        <v>1456</v>
      </c>
      <c r="B17" s="194" t="s">
        <v>1457</v>
      </c>
      <c r="C17" s="195" t="s">
        <v>252</v>
      </c>
      <c r="D17" s="194" t="s">
        <v>1458</v>
      </c>
      <c r="E17" s="194" t="s">
        <v>282</v>
      </c>
      <c r="F17" s="194" t="s">
        <v>1459</v>
      </c>
      <c r="G17" s="258" t="s">
        <v>1460</v>
      </c>
      <c r="H17" s="258" t="s">
        <v>1461</v>
      </c>
      <c r="I17" s="273" t="s">
        <v>1462</v>
      </c>
      <c r="J17" s="194" t="s">
        <v>267</v>
      </c>
      <c r="K17" s="273" t="s">
        <v>1463</v>
      </c>
      <c r="L17" s="196" t="s">
        <v>2336</v>
      </c>
      <c r="M17" s="194" t="s">
        <v>1464</v>
      </c>
      <c r="N17" s="194"/>
      <c r="O17" s="194"/>
      <c r="P17" s="194"/>
      <c r="R17" s="274" t="str">
        <f t="shared" si="0"/>
        <v>42255171</v>
      </c>
    </row>
    <row r="18" spans="1:18" s="208" customFormat="1" x14ac:dyDescent="0.2">
      <c r="A18" s="193" t="s">
        <v>2501</v>
      </c>
      <c r="B18" s="194" t="s">
        <v>2337</v>
      </c>
      <c r="C18" s="195" t="s">
        <v>252</v>
      </c>
      <c r="D18" s="194" t="s">
        <v>1686</v>
      </c>
      <c r="E18" s="194" t="s">
        <v>1077</v>
      </c>
      <c r="F18" s="194" t="s">
        <v>1687</v>
      </c>
      <c r="G18" s="258" t="s">
        <v>1688</v>
      </c>
      <c r="H18" s="258" t="s">
        <v>1689</v>
      </c>
      <c r="I18" s="273" t="s">
        <v>1690</v>
      </c>
      <c r="J18" s="194" t="s">
        <v>1659</v>
      </c>
      <c r="K18" s="273" t="s">
        <v>1690</v>
      </c>
      <c r="L18" s="196" t="s">
        <v>2338</v>
      </c>
      <c r="M18" s="194" t="s">
        <v>1691</v>
      </c>
      <c r="N18" s="194"/>
      <c r="O18" s="194"/>
      <c r="P18" s="194"/>
      <c r="R18" s="274" t="str">
        <f t="shared" si="0"/>
        <v>42136971</v>
      </c>
    </row>
    <row r="19" spans="1:18" s="208" customFormat="1" x14ac:dyDescent="0.2">
      <c r="A19" s="193" t="s">
        <v>1465</v>
      </c>
      <c r="B19" s="194" t="s">
        <v>1466</v>
      </c>
      <c r="C19" s="195" t="s">
        <v>252</v>
      </c>
      <c r="D19" s="194" t="s">
        <v>1467</v>
      </c>
      <c r="E19" s="194" t="s">
        <v>282</v>
      </c>
      <c r="F19" s="194" t="s">
        <v>1468</v>
      </c>
      <c r="G19" s="258" t="s">
        <v>1469</v>
      </c>
      <c r="H19" s="258" t="s">
        <v>1470</v>
      </c>
      <c r="I19" s="273" t="s">
        <v>1471</v>
      </c>
      <c r="J19" s="194" t="s">
        <v>1059</v>
      </c>
      <c r="K19" s="273" t="s">
        <v>1471</v>
      </c>
      <c r="L19" s="196" t="s">
        <v>2339</v>
      </c>
      <c r="M19" s="194" t="s">
        <v>1472</v>
      </c>
      <c r="N19" s="194"/>
      <c r="O19" s="195"/>
      <c r="P19" s="194"/>
      <c r="R19" s="274" t="str">
        <f t="shared" si="0"/>
        <v>53500423</v>
      </c>
    </row>
    <row r="20" spans="1:18" s="208" customFormat="1" x14ac:dyDescent="0.2">
      <c r="A20" s="193" t="s">
        <v>973</v>
      </c>
      <c r="B20" s="194" t="s">
        <v>749</v>
      </c>
      <c r="C20" s="195" t="s">
        <v>252</v>
      </c>
      <c r="D20" s="194" t="s">
        <v>975</v>
      </c>
      <c r="E20" s="194" t="s">
        <v>1077</v>
      </c>
      <c r="F20" s="194" t="s">
        <v>325</v>
      </c>
      <c r="G20" s="258" t="s">
        <v>681</v>
      </c>
      <c r="H20" s="258" t="s">
        <v>682</v>
      </c>
      <c r="I20" s="273" t="s">
        <v>876</v>
      </c>
      <c r="J20" s="194" t="s">
        <v>271</v>
      </c>
      <c r="K20" s="273" t="s">
        <v>876</v>
      </c>
      <c r="L20" s="196" t="s">
        <v>2340</v>
      </c>
      <c r="M20" s="194" t="s">
        <v>1473</v>
      </c>
      <c r="N20" s="194"/>
      <c r="O20" s="195"/>
      <c r="P20" s="194"/>
      <c r="R20" s="274" t="str">
        <f t="shared" si="0"/>
        <v>30787009</v>
      </c>
    </row>
    <row r="21" spans="1:18" s="208" customFormat="1" x14ac:dyDescent="0.2">
      <c r="A21" s="193" t="s">
        <v>1191</v>
      </c>
      <c r="B21" s="194" t="s">
        <v>1192</v>
      </c>
      <c r="C21" s="195" t="s">
        <v>252</v>
      </c>
      <c r="D21" s="194" t="s">
        <v>1193</v>
      </c>
      <c r="E21" s="194" t="s">
        <v>1194</v>
      </c>
      <c r="F21" s="194" t="s">
        <v>1195</v>
      </c>
      <c r="G21" s="258" t="s">
        <v>1196</v>
      </c>
      <c r="H21" s="258" t="s">
        <v>1197</v>
      </c>
      <c r="I21" s="273" t="s">
        <v>1198</v>
      </c>
      <c r="J21" s="194" t="s">
        <v>267</v>
      </c>
      <c r="K21" s="273" t="s">
        <v>1199</v>
      </c>
      <c r="L21" s="196" t="s">
        <v>2341</v>
      </c>
      <c r="M21" s="194" t="s">
        <v>1474</v>
      </c>
      <c r="N21" s="194"/>
      <c r="O21" s="195"/>
      <c r="P21" s="194"/>
      <c r="R21" s="274" t="str">
        <f t="shared" si="0"/>
        <v>50897152</v>
      </c>
    </row>
    <row r="22" spans="1:18" s="208" customFormat="1" x14ac:dyDescent="0.2">
      <c r="A22" s="193" t="s">
        <v>18</v>
      </c>
      <c r="B22" s="194" t="s">
        <v>19</v>
      </c>
      <c r="C22" s="195" t="s">
        <v>252</v>
      </c>
      <c r="D22" s="194" t="s">
        <v>1110</v>
      </c>
      <c r="E22" s="194" t="s">
        <v>752</v>
      </c>
      <c r="F22" s="194" t="s">
        <v>753</v>
      </c>
      <c r="G22" s="258" t="s">
        <v>253</v>
      </c>
      <c r="H22" s="258" t="s">
        <v>1111</v>
      </c>
      <c r="I22" s="273" t="s">
        <v>1692</v>
      </c>
      <c r="J22" s="194" t="s">
        <v>1112</v>
      </c>
      <c r="K22" s="273" t="s">
        <v>1113</v>
      </c>
      <c r="L22" s="196" t="s">
        <v>2342</v>
      </c>
      <c r="M22" s="194" t="s">
        <v>1475</v>
      </c>
      <c r="N22" s="194"/>
      <c r="O22" s="195"/>
      <c r="P22" s="194"/>
      <c r="R22" s="274" t="str">
        <f t="shared" si="0"/>
        <v>00631655</v>
      </c>
    </row>
    <row r="23" spans="1:18" x14ac:dyDescent="0.2">
      <c r="A23" s="193" t="s">
        <v>20</v>
      </c>
      <c r="B23" s="194" t="s">
        <v>21</v>
      </c>
      <c r="C23" s="195" t="s">
        <v>252</v>
      </c>
      <c r="D23" s="194" t="s">
        <v>855</v>
      </c>
      <c r="E23" s="194" t="s">
        <v>1077</v>
      </c>
      <c r="F23" s="194" t="s">
        <v>856</v>
      </c>
      <c r="G23" s="258" t="s">
        <v>256</v>
      </c>
      <c r="H23" s="258" t="s">
        <v>257</v>
      </c>
      <c r="I23" s="273" t="s">
        <v>258</v>
      </c>
      <c r="J23" s="194" t="s">
        <v>271</v>
      </c>
      <c r="K23" s="273" t="s">
        <v>258</v>
      </c>
      <c r="L23" s="196" t="s">
        <v>2343</v>
      </c>
      <c r="M23" s="194" t="s">
        <v>1476</v>
      </c>
      <c r="N23" s="194"/>
      <c r="O23" s="195"/>
      <c r="P23" s="194"/>
      <c r="Q23" s="208"/>
      <c r="R23" s="274" t="str">
        <f t="shared" si="0"/>
        <v>42019541</v>
      </c>
    </row>
    <row r="24" spans="1:18" x14ac:dyDescent="0.2">
      <c r="A24" s="193" t="s">
        <v>1200</v>
      </c>
      <c r="B24" s="194" t="s">
        <v>1201</v>
      </c>
      <c r="C24" s="195" t="s">
        <v>252</v>
      </c>
      <c r="D24" s="194" t="s">
        <v>1202</v>
      </c>
      <c r="E24" s="194" t="s">
        <v>419</v>
      </c>
      <c r="F24" s="194" t="s">
        <v>420</v>
      </c>
      <c r="G24" s="258" t="s">
        <v>1203</v>
      </c>
      <c r="H24" s="258" t="s">
        <v>1204</v>
      </c>
      <c r="I24" s="273" t="s">
        <v>1205</v>
      </c>
      <c r="J24" s="194" t="s">
        <v>271</v>
      </c>
      <c r="K24" s="273" t="s">
        <v>1205</v>
      </c>
      <c r="L24" s="196" t="s">
        <v>2344</v>
      </c>
      <c r="M24" s="194" t="s">
        <v>1477</v>
      </c>
      <c r="N24" s="194"/>
      <c r="O24" s="194"/>
      <c r="P24" s="194"/>
      <c r="Q24" s="208"/>
      <c r="R24" s="274" t="str">
        <f t="shared" si="0"/>
        <v>30810108</v>
      </c>
    </row>
    <row r="25" spans="1:18" x14ac:dyDescent="0.2">
      <c r="A25" s="193" t="s">
        <v>28</v>
      </c>
      <c r="B25" s="194" t="s">
        <v>1114</v>
      </c>
      <c r="C25" s="195" t="s">
        <v>252</v>
      </c>
      <c r="D25" s="194" t="s">
        <v>1693</v>
      </c>
      <c r="E25" s="194" t="s">
        <v>1077</v>
      </c>
      <c r="F25" s="194" t="s">
        <v>295</v>
      </c>
      <c r="G25" s="258" t="s">
        <v>1115</v>
      </c>
      <c r="H25" s="258" t="s">
        <v>1206</v>
      </c>
      <c r="I25" s="273" t="s">
        <v>270</v>
      </c>
      <c r="J25" s="194" t="s">
        <v>271</v>
      </c>
      <c r="K25" s="273" t="s">
        <v>270</v>
      </c>
      <c r="L25" s="196" t="s">
        <v>2345</v>
      </c>
      <c r="M25" s="194" t="s">
        <v>1478</v>
      </c>
      <c r="N25" s="194"/>
      <c r="O25" s="194"/>
      <c r="P25" s="194"/>
      <c r="Q25" s="208"/>
      <c r="R25" s="274" t="str">
        <f t="shared" si="0"/>
        <v>30842069</v>
      </c>
    </row>
    <row r="26" spans="1:18" x14ac:dyDescent="0.2">
      <c r="A26" s="193" t="s">
        <v>956</v>
      </c>
      <c r="B26" s="194" t="s">
        <v>23</v>
      </c>
      <c r="C26" s="195" t="s">
        <v>252</v>
      </c>
      <c r="D26" s="194" t="s">
        <v>2346</v>
      </c>
      <c r="E26" s="194" t="s">
        <v>2347</v>
      </c>
      <c r="F26" s="194" t="s">
        <v>2348</v>
      </c>
      <c r="G26" s="258" t="s">
        <v>259</v>
      </c>
      <c r="H26" s="258" t="s">
        <v>260</v>
      </c>
      <c r="I26" s="273" t="s">
        <v>261</v>
      </c>
      <c r="J26" s="194" t="s">
        <v>267</v>
      </c>
      <c r="K26" s="273" t="s">
        <v>1007</v>
      </c>
      <c r="L26" s="196" t="s">
        <v>2349</v>
      </c>
      <c r="M26" s="194" t="s">
        <v>1479</v>
      </c>
      <c r="N26" s="194"/>
      <c r="O26" s="195"/>
      <c r="P26" s="194"/>
      <c r="Q26" s="208"/>
      <c r="R26" s="274" t="str">
        <f t="shared" si="0"/>
        <v>31749852</v>
      </c>
    </row>
    <row r="27" spans="1:18" x14ac:dyDescent="0.2">
      <c r="A27" s="193" t="s">
        <v>1008</v>
      </c>
      <c r="B27" s="194" t="s">
        <v>1009</v>
      </c>
      <c r="C27" s="195" t="s">
        <v>252</v>
      </c>
      <c r="D27" s="194" t="s">
        <v>1693</v>
      </c>
      <c r="E27" s="194" t="s">
        <v>1077</v>
      </c>
      <c r="F27" s="194" t="s">
        <v>295</v>
      </c>
      <c r="G27" s="258" t="s">
        <v>1010</v>
      </c>
      <c r="H27" s="258" t="s">
        <v>1011</v>
      </c>
      <c r="I27" s="273" t="s">
        <v>1317</v>
      </c>
      <c r="J27" s="194" t="s">
        <v>271</v>
      </c>
      <c r="K27" s="273" t="s">
        <v>1317</v>
      </c>
      <c r="L27" s="196" t="s">
        <v>2350</v>
      </c>
      <c r="M27" s="194" t="s">
        <v>1480</v>
      </c>
      <c r="N27" s="194"/>
      <c r="O27" s="195"/>
      <c r="P27" s="194"/>
      <c r="Q27" s="208"/>
      <c r="R27" s="274" t="str">
        <f t="shared" si="0"/>
        <v>30844711</v>
      </c>
    </row>
    <row r="28" spans="1:18" x14ac:dyDescent="0.2">
      <c r="A28" s="193" t="s">
        <v>25</v>
      </c>
      <c r="B28" s="194" t="s">
        <v>26</v>
      </c>
      <c r="C28" s="195" t="s">
        <v>252</v>
      </c>
      <c r="D28" s="194" t="s">
        <v>1116</v>
      </c>
      <c r="E28" s="194" t="s">
        <v>262</v>
      </c>
      <c r="F28" s="194" t="s">
        <v>263</v>
      </c>
      <c r="G28" s="258" t="s">
        <v>264</v>
      </c>
      <c r="H28" s="258" t="s">
        <v>265</v>
      </c>
      <c r="I28" s="273" t="s">
        <v>266</v>
      </c>
      <c r="J28" s="194" t="s">
        <v>271</v>
      </c>
      <c r="K28" s="273" t="s">
        <v>266</v>
      </c>
      <c r="L28" s="196" t="s">
        <v>2351</v>
      </c>
      <c r="M28" s="194" t="s">
        <v>1481</v>
      </c>
      <c r="N28" s="195"/>
      <c r="O28" s="195"/>
      <c r="P28" s="195"/>
      <c r="Q28" s="208"/>
      <c r="R28" s="274" t="str">
        <f t="shared" si="0"/>
        <v>31940668</v>
      </c>
    </row>
    <row r="29" spans="1:18" x14ac:dyDescent="0.2">
      <c r="A29" s="193" t="s">
        <v>940</v>
      </c>
      <c r="B29" s="194" t="s">
        <v>29</v>
      </c>
      <c r="C29" s="195" t="s">
        <v>252</v>
      </c>
      <c r="D29" s="194" t="s">
        <v>272</v>
      </c>
      <c r="E29" s="194" t="s">
        <v>273</v>
      </c>
      <c r="F29" s="194" t="s">
        <v>274</v>
      </c>
      <c r="G29" s="258" t="s">
        <v>841</v>
      </c>
      <c r="H29" s="258" t="s">
        <v>275</v>
      </c>
      <c r="I29" s="273" t="s">
        <v>276</v>
      </c>
      <c r="J29" s="194" t="s">
        <v>271</v>
      </c>
      <c r="K29" s="273" t="s">
        <v>277</v>
      </c>
      <c r="L29" s="196" t="s">
        <v>2352</v>
      </c>
      <c r="M29" s="194" t="s">
        <v>1482</v>
      </c>
      <c r="N29" s="195"/>
      <c r="O29" s="195"/>
      <c r="P29" s="195"/>
      <c r="Q29" s="208"/>
      <c r="R29" s="274" t="str">
        <f t="shared" si="0"/>
        <v>31824021</v>
      </c>
    </row>
    <row r="30" spans="1:18" x14ac:dyDescent="0.2">
      <c r="A30" s="193" t="s">
        <v>1207</v>
      </c>
      <c r="B30" s="194" t="s">
        <v>1208</v>
      </c>
      <c r="C30" s="195" t="s">
        <v>252</v>
      </c>
      <c r="D30" s="194" t="s">
        <v>1209</v>
      </c>
      <c r="E30" s="194" t="s">
        <v>1210</v>
      </c>
      <c r="F30" s="194" t="s">
        <v>1211</v>
      </c>
      <c r="G30" s="258" t="s">
        <v>1212</v>
      </c>
      <c r="H30" s="258" t="s">
        <v>1213</v>
      </c>
      <c r="I30" s="273" t="s">
        <v>1214</v>
      </c>
      <c r="J30" s="194" t="s">
        <v>271</v>
      </c>
      <c r="K30" s="273" t="s">
        <v>1214</v>
      </c>
      <c r="L30" s="196" t="s">
        <v>2353</v>
      </c>
      <c r="M30" s="194" t="s">
        <v>1483</v>
      </c>
      <c r="N30" s="194"/>
      <c r="O30" s="195"/>
      <c r="P30" s="194"/>
      <c r="Q30" s="208"/>
      <c r="R30" s="274" t="str">
        <f t="shared" si="0"/>
        <v>45009660</v>
      </c>
    </row>
    <row r="31" spans="1:18" x14ac:dyDescent="0.2">
      <c r="A31" s="193" t="s">
        <v>1484</v>
      </c>
      <c r="B31" s="194" t="s">
        <v>1485</v>
      </c>
      <c r="C31" s="195" t="s">
        <v>252</v>
      </c>
      <c r="D31" s="194" t="s">
        <v>1486</v>
      </c>
      <c r="E31" s="194" t="s">
        <v>1487</v>
      </c>
      <c r="F31" s="194" t="s">
        <v>1488</v>
      </c>
      <c r="G31" s="258" t="s">
        <v>1489</v>
      </c>
      <c r="H31" s="258" t="s">
        <v>1490</v>
      </c>
      <c r="I31" s="273" t="s">
        <v>1694</v>
      </c>
      <c r="J31" s="194" t="s">
        <v>869</v>
      </c>
      <c r="K31" s="273" t="s">
        <v>1491</v>
      </c>
      <c r="L31" s="196" t="s">
        <v>2304</v>
      </c>
      <c r="M31" s="194" t="s">
        <v>1492</v>
      </c>
      <c r="N31" s="194"/>
      <c r="O31" s="194"/>
      <c r="P31" s="194"/>
      <c r="Q31" s="208"/>
      <c r="R31" s="274" t="str">
        <f t="shared" si="0"/>
        <v>42340594</v>
      </c>
    </row>
    <row r="32" spans="1:18" x14ac:dyDescent="0.2">
      <c r="A32" s="193" t="s">
        <v>857</v>
      </c>
      <c r="B32" s="194" t="s">
        <v>858</v>
      </c>
      <c r="C32" s="195" t="s">
        <v>252</v>
      </c>
      <c r="D32" s="194" t="s">
        <v>859</v>
      </c>
      <c r="E32" s="194" t="s">
        <v>877</v>
      </c>
      <c r="F32" s="194" t="s">
        <v>860</v>
      </c>
      <c r="G32" s="258" t="s">
        <v>861</v>
      </c>
      <c r="H32" s="258" t="s">
        <v>862</v>
      </c>
      <c r="I32" s="273" t="s">
        <v>1318</v>
      </c>
      <c r="J32" s="194" t="s">
        <v>271</v>
      </c>
      <c r="K32" s="273" t="s">
        <v>1117</v>
      </c>
      <c r="L32" s="196" t="s">
        <v>2354</v>
      </c>
      <c r="M32" s="194" t="s">
        <v>1493</v>
      </c>
      <c r="N32" s="275"/>
      <c r="O32" s="276"/>
      <c r="P32" s="275"/>
      <c r="Q32" s="208"/>
      <c r="R32" s="274" t="str">
        <f t="shared" si="0"/>
        <v>30811686</v>
      </c>
    </row>
    <row r="33" spans="1:18" x14ac:dyDescent="0.2">
      <c r="A33" s="193" t="s">
        <v>32</v>
      </c>
      <c r="B33" s="194" t="s">
        <v>878</v>
      </c>
      <c r="C33" s="195" t="s">
        <v>252</v>
      </c>
      <c r="D33" s="194" t="s">
        <v>2355</v>
      </c>
      <c r="E33" s="194" t="s">
        <v>419</v>
      </c>
      <c r="F33" s="194" t="s">
        <v>420</v>
      </c>
      <c r="G33" s="258" t="s">
        <v>1118</v>
      </c>
      <c r="H33" s="258" t="s">
        <v>1494</v>
      </c>
      <c r="I33" s="273" t="s">
        <v>1495</v>
      </c>
      <c r="J33" s="194" t="s">
        <v>271</v>
      </c>
      <c r="K33" s="273" t="s">
        <v>278</v>
      </c>
      <c r="L33" s="196" t="s">
        <v>2356</v>
      </c>
      <c r="M33" s="194" t="s">
        <v>1496</v>
      </c>
      <c r="N33" s="194"/>
      <c r="O33" s="194"/>
      <c r="P33" s="194"/>
      <c r="Q33" s="208"/>
      <c r="R33" s="274" t="str">
        <f t="shared" si="0"/>
        <v>30814910</v>
      </c>
    </row>
    <row r="34" spans="1:18" x14ac:dyDescent="0.2">
      <c r="A34" s="193" t="s">
        <v>1012</v>
      </c>
      <c r="B34" s="194" t="s">
        <v>1013</v>
      </c>
      <c r="C34" s="195" t="s">
        <v>252</v>
      </c>
      <c r="D34" s="194" t="s">
        <v>372</v>
      </c>
      <c r="E34" s="194" t="s">
        <v>268</v>
      </c>
      <c r="F34" s="194" t="s">
        <v>295</v>
      </c>
      <c r="G34" s="258" t="s">
        <v>1014</v>
      </c>
      <c r="H34" s="258" t="s">
        <v>1015</v>
      </c>
      <c r="I34" s="273" t="s">
        <v>1016</v>
      </c>
      <c r="J34" s="194" t="s">
        <v>271</v>
      </c>
      <c r="K34" s="273" t="s">
        <v>1017</v>
      </c>
      <c r="L34" s="196" t="s">
        <v>2357</v>
      </c>
      <c r="M34" s="194" t="s">
        <v>1497</v>
      </c>
      <c r="N34" s="194"/>
      <c r="O34" s="194"/>
      <c r="P34" s="194"/>
      <c r="Q34" s="208"/>
      <c r="R34" s="274" t="str">
        <f t="shared" si="0"/>
        <v>17316731</v>
      </c>
    </row>
    <row r="35" spans="1:18" x14ac:dyDescent="0.2">
      <c r="A35" s="193" t="s">
        <v>1280</v>
      </c>
      <c r="B35" s="194" t="s">
        <v>1281</v>
      </c>
      <c r="C35" s="195" t="s">
        <v>252</v>
      </c>
      <c r="D35" s="194" t="s">
        <v>1282</v>
      </c>
      <c r="E35" s="194" t="s">
        <v>1283</v>
      </c>
      <c r="F35" s="194" t="s">
        <v>1284</v>
      </c>
      <c r="G35" s="258" t="s">
        <v>1285</v>
      </c>
      <c r="H35" s="258" t="s">
        <v>1286</v>
      </c>
      <c r="I35" s="273" t="s">
        <v>1287</v>
      </c>
      <c r="J35" s="194" t="s">
        <v>267</v>
      </c>
      <c r="K35" s="273" t="s">
        <v>1287</v>
      </c>
      <c r="L35" s="196" t="s">
        <v>2358</v>
      </c>
      <c r="M35" s="194" t="s">
        <v>1498</v>
      </c>
      <c r="N35" s="194"/>
      <c r="O35" s="194"/>
      <c r="P35" s="194"/>
      <c r="Q35" s="208"/>
      <c r="R35" s="274" t="str">
        <f t="shared" si="0"/>
        <v>30841798</v>
      </c>
    </row>
    <row r="36" spans="1:18" x14ac:dyDescent="0.2">
      <c r="A36" s="193" t="s">
        <v>957</v>
      </c>
      <c r="B36" s="194" t="s">
        <v>35</v>
      </c>
      <c r="C36" s="195" t="s">
        <v>252</v>
      </c>
      <c r="D36" s="194" t="s">
        <v>1693</v>
      </c>
      <c r="E36" s="194" t="s">
        <v>1077</v>
      </c>
      <c r="F36" s="194" t="s">
        <v>295</v>
      </c>
      <c r="G36" s="258" t="s">
        <v>1057</v>
      </c>
      <c r="H36" s="258" t="s">
        <v>1055</v>
      </c>
      <c r="I36" s="273" t="s">
        <v>1018</v>
      </c>
      <c r="J36" s="194" t="s">
        <v>271</v>
      </c>
      <c r="K36" s="273" t="s">
        <v>279</v>
      </c>
      <c r="L36" s="196" t="s">
        <v>2359</v>
      </c>
      <c r="M36" s="194" t="s">
        <v>1499</v>
      </c>
      <c r="N36" s="194"/>
      <c r="O36" s="194"/>
      <c r="P36" s="194"/>
      <c r="Q36" s="208"/>
      <c r="R36" s="274" t="str">
        <f t="shared" si="0"/>
        <v>30844568</v>
      </c>
    </row>
    <row r="37" spans="1:18" x14ac:dyDescent="0.2">
      <c r="A37" s="193" t="s">
        <v>941</v>
      </c>
      <c r="B37" s="194" t="s">
        <v>36</v>
      </c>
      <c r="C37" s="195" t="s">
        <v>252</v>
      </c>
      <c r="D37" s="194" t="s">
        <v>372</v>
      </c>
      <c r="E37" s="194" t="s">
        <v>1077</v>
      </c>
      <c r="F37" s="194" t="s">
        <v>295</v>
      </c>
      <c r="G37" s="258" t="s">
        <v>280</v>
      </c>
      <c r="H37" s="258" t="s">
        <v>281</v>
      </c>
      <c r="I37" s="273" t="s">
        <v>1319</v>
      </c>
      <c r="J37" s="194" t="s">
        <v>271</v>
      </c>
      <c r="K37" s="273" t="s">
        <v>1019</v>
      </c>
      <c r="L37" s="196" t="s">
        <v>2360</v>
      </c>
      <c r="M37" s="194" t="s">
        <v>1500</v>
      </c>
      <c r="N37" s="194"/>
      <c r="O37" s="194"/>
      <c r="P37" s="194"/>
      <c r="Q37" s="208"/>
      <c r="R37" s="274" t="str">
        <f t="shared" si="0"/>
        <v>17315166</v>
      </c>
    </row>
    <row r="38" spans="1:18" x14ac:dyDescent="0.2">
      <c r="A38" s="193" t="s">
        <v>38</v>
      </c>
      <c r="B38" s="194" t="s">
        <v>39</v>
      </c>
      <c r="C38" s="195" t="s">
        <v>252</v>
      </c>
      <c r="D38" s="194" t="s">
        <v>1020</v>
      </c>
      <c r="E38" s="194" t="s">
        <v>1077</v>
      </c>
      <c r="F38" s="194" t="s">
        <v>283</v>
      </c>
      <c r="G38" s="258" t="s">
        <v>879</v>
      </c>
      <c r="H38" s="258" t="s">
        <v>284</v>
      </c>
      <c r="I38" s="273" t="s">
        <v>1119</v>
      </c>
      <c r="J38" s="194" t="s">
        <v>271</v>
      </c>
      <c r="K38" s="273" t="s">
        <v>1021</v>
      </c>
      <c r="L38" s="196" t="s">
        <v>2361</v>
      </c>
      <c r="M38" s="194" t="s">
        <v>1501</v>
      </c>
      <c r="N38" s="194"/>
      <c r="O38" s="195"/>
      <c r="P38" s="195"/>
      <c r="Q38" s="208"/>
      <c r="R38" s="274" t="str">
        <f t="shared" si="0"/>
        <v>31744621</v>
      </c>
    </row>
    <row r="39" spans="1:18" x14ac:dyDescent="0.2">
      <c r="A39" s="193" t="s">
        <v>1215</v>
      </c>
      <c r="B39" s="194" t="s">
        <v>1216</v>
      </c>
      <c r="C39" s="195" t="s">
        <v>252</v>
      </c>
      <c r="D39" s="194" t="s">
        <v>1217</v>
      </c>
      <c r="E39" s="194" t="s">
        <v>1218</v>
      </c>
      <c r="F39" s="194" t="s">
        <v>1219</v>
      </c>
      <c r="G39" s="258" t="s">
        <v>1220</v>
      </c>
      <c r="H39" s="258" t="s">
        <v>1221</v>
      </c>
      <c r="I39" s="273" t="s">
        <v>1222</v>
      </c>
      <c r="J39" s="194" t="s">
        <v>271</v>
      </c>
      <c r="K39" s="273" t="s">
        <v>1222</v>
      </c>
      <c r="L39" s="196" t="s">
        <v>2362</v>
      </c>
      <c r="M39" s="194" t="s">
        <v>1502</v>
      </c>
      <c r="N39" s="194"/>
      <c r="O39" s="194"/>
      <c r="P39" s="194"/>
      <c r="Q39" s="208"/>
      <c r="R39" s="274" t="str">
        <f t="shared" si="0"/>
        <v>34056939</v>
      </c>
    </row>
    <row r="40" spans="1:18" x14ac:dyDescent="0.2">
      <c r="A40" s="193" t="s">
        <v>1223</v>
      </c>
      <c r="B40" s="194" t="s">
        <v>1224</v>
      </c>
      <c r="C40" s="195" t="s">
        <v>252</v>
      </c>
      <c r="D40" s="194" t="s">
        <v>1225</v>
      </c>
      <c r="E40" s="194" t="s">
        <v>1077</v>
      </c>
      <c r="F40" s="194" t="s">
        <v>328</v>
      </c>
      <c r="G40" s="258" t="s">
        <v>1226</v>
      </c>
      <c r="H40" s="258" t="s">
        <v>1227</v>
      </c>
      <c r="I40" s="273" t="s">
        <v>1228</v>
      </c>
      <c r="J40" s="194" t="s">
        <v>271</v>
      </c>
      <c r="K40" s="273" t="s">
        <v>1228</v>
      </c>
      <c r="L40" s="196" t="s">
        <v>2363</v>
      </c>
      <c r="M40" s="194" t="s">
        <v>1503</v>
      </c>
      <c r="N40" s="194"/>
      <c r="O40" s="194"/>
      <c r="P40" s="194"/>
      <c r="Q40" s="208"/>
      <c r="R40" s="274" t="str">
        <f t="shared" si="0"/>
        <v>34003975</v>
      </c>
    </row>
    <row r="41" spans="1:18" x14ac:dyDescent="0.2">
      <c r="A41" s="193" t="s">
        <v>958</v>
      </c>
      <c r="B41" s="194" t="s">
        <v>849</v>
      </c>
      <c r="C41" s="195" t="s">
        <v>252</v>
      </c>
      <c r="D41" s="194" t="s">
        <v>880</v>
      </c>
      <c r="E41" s="194" t="s">
        <v>1077</v>
      </c>
      <c r="F41" s="194" t="s">
        <v>392</v>
      </c>
      <c r="G41" s="258" t="s">
        <v>850</v>
      </c>
      <c r="H41" s="258" t="s">
        <v>1058</v>
      </c>
      <c r="I41" s="273" t="s">
        <v>1022</v>
      </c>
      <c r="J41" s="194" t="s">
        <v>271</v>
      </c>
      <c r="K41" s="273" t="s">
        <v>1022</v>
      </c>
      <c r="L41" s="196" t="s">
        <v>2364</v>
      </c>
      <c r="M41" s="194" t="s">
        <v>1504</v>
      </c>
      <c r="N41" s="194"/>
      <c r="O41" s="195"/>
      <c r="P41" s="194"/>
      <c r="Q41" s="208"/>
      <c r="R41" s="274" t="str">
        <f t="shared" si="0"/>
        <v>36064742</v>
      </c>
    </row>
    <row r="42" spans="1:18" x14ac:dyDescent="0.2">
      <c r="A42" s="193" t="s">
        <v>1229</v>
      </c>
      <c r="B42" s="194" t="s">
        <v>1230</v>
      </c>
      <c r="C42" s="195" t="s">
        <v>252</v>
      </c>
      <c r="D42" s="194" t="s">
        <v>1231</v>
      </c>
      <c r="E42" s="194" t="s">
        <v>1077</v>
      </c>
      <c r="F42" s="194" t="s">
        <v>1232</v>
      </c>
      <c r="G42" s="258" t="s">
        <v>1233</v>
      </c>
      <c r="H42" s="258" t="s">
        <v>1234</v>
      </c>
      <c r="I42" s="273" t="s">
        <v>1235</v>
      </c>
      <c r="J42" s="194" t="s">
        <v>271</v>
      </c>
      <c r="K42" s="273" t="s">
        <v>1236</v>
      </c>
      <c r="L42" s="196" t="s">
        <v>2365</v>
      </c>
      <c r="M42" s="194" t="s">
        <v>1505</v>
      </c>
      <c r="N42" s="277"/>
      <c r="O42" s="194"/>
      <c r="P42" s="195"/>
      <c r="Q42" s="208"/>
      <c r="R42" s="274" t="str">
        <f t="shared" si="0"/>
        <v>42361885</v>
      </c>
    </row>
    <row r="43" spans="1:18" x14ac:dyDescent="0.2">
      <c r="A43" s="193" t="s">
        <v>942</v>
      </c>
      <c r="B43" s="194" t="s">
        <v>750</v>
      </c>
      <c r="C43" s="195" t="s">
        <v>252</v>
      </c>
      <c r="D43" s="194" t="s">
        <v>285</v>
      </c>
      <c r="E43" s="194" t="s">
        <v>1077</v>
      </c>
      <c r="F43" s="194" t="s">
        <v>286</v>
      </c>
      <c r="G43" s="258" t="s">
        <v>287</v>
      </c>
      <c r="H43" s="258" t="s">
        <v>288</v>
      </c>
      <c r="I43" s="273" t="s">
        <v>1023</v>
      </c>
      <c r="J43" s="194" t="s">
        <v>1120</v>
      </c>
      <c r="K43" s="273" t="s">
        <v>289</v>
      </c>
      <c r="L43" s="196" t="s">
        <v>2366</v>
      </c>
      <c r="M43" s="194" t="s">
        <v>1506</v>
      </c>
      <c r="N43" s="195"/>
      <c r="O43" s="195"/>
      <c r="P43" s="195"/>
      <c r="Q43" s="208"/>
      <c r="R43" s="274" t="str">
        <f t="shared" si="0"/>
        <v>50284363</v>
      </c>
    </row>
    <row r="44" spans="1:18" x14ac:dyDescent="0.2">
      <c r="A44" s="193" t="s">
        <v>43</v>
      </c>
      <c r="B44" s="194" t="s">
        <v>44</v>
      </c>
      <c r="C44" s="195" t="s">
        <v>252</v>
      </c>
      <c r="D44" s="194" t="s">
        <v>1693</v>
      </c>
      <c r="E44" s="194" t="s">
        <v>1077</v>
      </c>
      <c r="F44" s="194" t="s">
        <v>295</v>
      </c>
      <c r="G44" s="258" t="s">
        <v>842</v>
      </c>
      <c r="H44" s="258" t="s">
        <v>1695</v>
      </c>
      <c r="I44" s="273" t="s">
        <v>2367</v>
      </c>
      <c r="J44" s="194" t="s">
        <v>1153</v>
      </c>
      <c r="K44" s="273" t="s">
        <v>1121</v>
      </c>
      <c r="L44" s="196" t="s">
        <v>2368</v>
      </c>
      <c r="M44" s="194" t="s">
        <v>1507</v>
      </c>
      <c r="N44" s="194"/>
      <c r="O44" s="194"/>
      <c r="P44" s="194"/>
      <c r="Q44" s="208"/>
      <c r="R44" s="274" t="str">
        <f t="shared" si="0"/>
        <v>00688321</v>
      </c>
    </row>
    <row r="45" spans="1:18" x14ac:dyDescent="0.2">
      <c r="A45" s="193" t="s">
        <v>1237</v>
      </c>
      <c r="B45" s="194" t="s">
        <v>1238</v>
      </c>
      <c r="C45" s="195" t="s">
        <v>252</v>
      </c>
      <c r="D45" s="194" t="s">
        <v>1693</v>
      </c>
      <c r="E45" s="194" t="s">
        <v>1077</v>
      </c>
      <c r="F45" s="194" t="s">
        <v>295</v>
      </c>
      <c r="G45" s="258" t="s">
        <v>1239</v>
      </c>
      <c r="H45" s="258" t="s">
        <v>1240</v>
      </c>
      <c r="I45" s="273" t="s">
        <v>1241</v>
      </c>
      <c r="J45" s="194" t="s">
        <v>271</v>
      </c>
      <c r="K45" s="273" t="s">
        <v>1241</v>
      </c>
      <c r="L45" s="196" t="s">
        <v>2369</v>
      </c>
      <c r="M45" s="194" t="s">
        <v>1508</v>
      </c>
      <c r="N45" s="278"/>
      <c r="O45" s="195"/>
      <c r="P45" s="194"/>
      <c r="Q45" s="208"/>
      <c r="R45" s="274" t="str">
        <f t="shared" si="0"/>
        <v>00603091</v>
      </c>
    </row>
    <row r="46" spans="1:18" x14ac:dyDescent="0.2">
      <c r="A46" s="193" t="s">
        <v>1509</v>
      </c>
      <c r="B46" s="194" t="s">
        <v>1510</v>
      </c>
      <c r="C46" s="195" t="s">
        <v>252</v>
      </c>
      <c r="D46" s="194" t="s">
        <v>1511</v>
      </c>
      <c r="E46" s="194" t="s">
        <v>1173</v>
      </c>
      <c r="F46" s="194" t="s">
        <v>1174</v>
      </c>
      <c r="G46" s="258" t="s">
        <v>1512</v>
      </c>
      <c r="H46" s="258" t="s">
        <v>2370</v>
      </c>
      <c r="I46" s="273" t="s">
        <v>1513</v>
      </c>
      <c r="J46" s="194" t="s">
        <v>869</v>
      </c>
      <c r="K46" s="273" t="s">
        <v>1513</v>
      </c>
      <c r="L46" s="196" t="s">
        <v>2371</v>
      </c>
      <c r="M46" s="194" t="s">
        <v>1696</v>
      </c>
      <c r="N46" s="194"/>
      <c r="O46" s="194"/>
      <c r="P46" s="194"/>
      <c r="Q46" s="208"/>
      <c r="R46" s="274" t="str">
        <f t="shared" si="0"/>
        <v>54041368</v>
      </c>
    </row>
    <row r="47" spans="1:18" x14ac:dyDescent="0.2">
      <c r="A47" s="193" t="s">
        <v>959</v>
      </c>
      <c r="B47" s="194" t="s">
        <v>1288</v>
      </c>
      <c r="C47" s="195" t="s">
        <v>252</v>
      </c>
      <c r="D47" s="194" t="s">
        <v>1693</v>
      </c>
      <c r="E47" s="194" t="s">
        <v>1077</v>
      </c>
      <c r="F47" s="194" t="s">
        <v>295</v>
      </c>
      <c r="G47" s="258" t="s">
        <v>290</v>
      </c>
      <c r="H47" s="258" t="s">
        <v>881</v>
      </c>
      <c r="I47" s="273" t="s">
        <v>291</v>
      </c>
      <c r="J47" s="194" t="s">
        <v>267</v>
      </c>
      <c r="K47" s="273" t="s">
        <v>292</v>
      </c>
      <c r="L47" s="196" t="s">
        <v>2372</v>
      </c>
      <c r="M47" s="194" t="s">
        <v>1514</v>
      </c>
      <c r="N47" s="194"/>
      <c r="O47" s="194"/>
      <c r="P47" s="194"/>
      <c r="Q47" s="208"/>
      <c r="R47" s="274" t="str">
        <f t="shared" si="0"/>
        <v>31787801</v>
      </c>
    </row>
    <row r="48" spans="1:18" x14ac:dyDescent="0.2">
      <c r="A48" s="193" t="s">
        <v>293</v>
      </c>
      <c r="B48" s="194" t="s">
        <v>294</v>
      </c>
      <c r="C48" s="195" t="s">
        <v>252</v>
      </c>
      <c r="D48" s="194" t="s">
        <v>1693</v>
      </c>
      <c r="E48" s="194" t="s">
        <v>1077</v>
      </c>
      <c r="F48" s="194" t="s">
        <v>295</v>
      </c>
      <c r="G48" s="258" t="s">
        <v>296</v>
      </c>
      <c r="H48" s="258" t="s">
        <v>297</v>
      </c>
      <c r="I48" s="273" t="s">
        <v>993</v>
      </c>
      <c r="J48" s="194" t="s">
        <v>271</v>
      </c>
      <c r="K48" s="273" t="s">
        <v>298</v>
      </c>
      <c r="L48" s="196" t="s">
        <v>2373</v>
      </c>
      <c r="M48" s="194" t="s">
        <v>1515</v>
      </c>
      <c r="N48" s="194"/>
      <c r="O48" s="194"/>
      <c r="P48" s="194"/>
      <c r="Q48" s="208"/>
      <c r="R48" s="274" t="str">
        <f t="shared" si="0"/>
        <v>50434101</v>
      </c>
    </row>
    <row r="49" spans="1:18" x14ac:dyDescent="0.2">
      <c r="A49" s="193" t="s">
        <v>943</v>
      </c>
      <c r="B49" s="194" t="s">
        <v>882</v>
      </c>
      <c r="C49" s="195" t="s">
        <v>252</v>
      </c>
      <c r="D49" s="194" t="s">
        <v>995</v>
      </c>
      <c r="E49" s="194" t="s">
        <v>1077</v>
      </c>
      <c r="F49" s="194" t="s">
        <v>996</v>
      </c>
      <c r="G49" s="258" t="s">
        <v>883</v>
      </c>
      <c r="H49" s="258" t="s">
        <v>976</v>
      </c>
      <c r="I49" s="273" t="s">
        <v>884</v>
      </c>
      <c r="J49" s="194" t="s">
        <v>271</v>
      </c>
      <c r="K49" s="273" t="s">
        <v>884</v>
      </c>
      <c r="L49" s="196" t="s">
        <v>2374</v>
      </c>
      <c r="M49" s="194" t="s">
        <v>1516</v>
      </c>
      <c r="N49" s="194"/>
      <c r="O49" s="194"/>
      <c r="P49" s="194"/>
      <c r="Q49" s="208"/>
      <c r="R49" s="274" t="str">
        <f t="shared" si="0"/>
        <v>30853427</v>
      </c>
    </row>
    <row r="50" spans="1:18" x14ac:dyDescent="0.2">
      <c r="A50" s="193" t="s">
        <v>1242</v>
      </c>
      <c r="B50" s="194" t="s">
        <v>1243</v>
      </c>
      <c r="C50" s="195" t="s">
        <v>252</v>
      </c>
      <c r="D50" s="194" t="s">
        <v>1244</v>
      </c>
      <c r="E50" s="194" t="s">
        <v>1245</v>
      </c>
      <c r="F50" s="194" t="s">
        <v>1246</v>
      </c>
      <c r="G50" s="258" t="s">
        <v>1247</v>
      </c>
      <c r="H50" s="258" t="s">
        <v>1248</v>
      </c>
      <c r="I50" s="273" t="s">
        <v>1249</v>
      </c>
      <c r="J50" s="194" t="s">
        <v>267</v>
      </c>
      <c r="K50" s="273" t="s">
        <v>1249</v>
      </c>
      <c r="L50" s="196" t="s">
        <v>2375</v>
      </c>
      <c r="M50" s="194" t="s">
        <v>1517</v>
      </c>
      <c r="N50" s="194"/>
      <c r="O50" s="195"/>
      <c r="P50" s="194"/>
      <c r="Q50" s="208"/>
      <c r="R50" s="274" t="str">
        <f t="shared" si="0"/>
        <v>36075809</v>
      </c>
    </row>
    <row r="51" spans="1:18" x14ac:dyDescent="0.2">
      <c r="A51" s="193" t="s">
        <v>944</v>
      </c>
      <c r="B51" s="194" t="s">
        <v>751</v>
      </c>
      <c r="C51" s="195" t="s">
        <v>252</v>
      </c>
      <c r="D51" s="194" t="s">
        <v>299</v>
      </c>
      <c r="E51" s="194" t="s">
        <v>300</v>
      </c>
      <c r="F51" s="194" t="s">
        <v>301</v>
      </c>
      <c r="G51" s="258" t="s">
        <v>302</v>
      </c>
      <c r="H51" s="258" t="s">
        <v>303</v>
      </c>
      <c r="I51" s="273" t="s">
        <v>864</v>
      </c>
      <c r="J51" s="194" t="s">
        <v>271</v>
      </c>
      <c r="K51" s="273" t="s">
        <v>304</v>
      </c>
      <c r="L51" s="196" t="s">
        <v>2376</v>
      </c>
      <c r="M51" s="194" t="s">
        <v>1518</v>
      </c>
      <c r="N51" s="194"/>
      <c r="O51" s="194"/>
      <c r="P51" s="194"/>
      <c r="Q51" s="208"/>
      <c r="R51" s="274" t="str">
        <f t="shared" si="0"/>
        <v>30813883</v>
      </c>
    </row>
    <row r="52" spans="1:18" x14ac:dyDescent="0.2">
      <c r="A52" s="193" t="s">
        <v>960</v>
      </c>
      <c r="B52" s="194" t="s">
        <v>1122</v>
      </c>
      <c r="C52" s="195" t="s">
        <v>252</v>
      </c>
      <c r="D52" s="194" t="s">
        <v>1519</v>
      </c>
      <c r="E52" s="194" t="s">
        <v>1077</v>
      </c>
      <c r="F52" s="194" t="s">
        <v>435</v>
      </c>
      <c r="G52" s="258" t="s">
        <v>885</v>
      </c>
      <c r="H52" s="258" t="s">
        <v>1123</v>
      </c>
      <c r="I52" s="273" t="s">
        <v>1320</v>
      </c>
      <c r="J52" s="194" t="s">
        <v>271</v>
      </c>
      <c r="K52" s="273" t="s">
        <v>1320</v>
      </c>
      <c r="L52" s="196" t="s">
        <v>2377</v>
      </c>
      <c r="M52" s="194" t="s">
        <v>1520</v>
      </c>
      <c r="N52" s="194"/>
      <c r="O52" s="194"/>
      <c r="P52" s="194"/>
      <c r="Q52" s="208"/>
      <c r="R52" s="274" t="str">
        <f t="shared" si="0"/>
        <v>34057587</v>
      </c>
    </row>
    <row r="53" spans="1:18" x14ac:dyDescent="0.2">
      <c r="A53" s="193" t="s">
        <v>1250</v>
      </c>
      <c r="B53" s="194" t="s">
        <v>1251</v>
      </c>
      <c r="C53" s="195" t="s">
        <v>252</v>
      </c>
      <c r="D53" s="194" t="s">
        <v>1693</v>
      </c>
      <c r="E53" s="194" t="s">
        <v>268</v>
      </c>
      <c r="F53" s="194" t="s">
        <v>295</v>
      </c>
      <c r="G53" s="258" t="s">
        <v>1252</v>
      </c>
      <c r="H53" s="258" t="s">
        <v>1253</v>
      </c>
      <c r="I53" s="273" t="s">
        <v>1254</v>
      </c>
      <c r="J53" s="194" t="s">
        <v>271</v>
      </c>
      <c r="K53" s="273" t="s">
        <v>1254</v>
      </c>
      <c r="L53" s="196" t="s">
        <v>2378</v>
      </c>
      <c r="M53" s="194" t="s">
        <v>1521</v>
      </c>
      <c r="N53" s="195"/>
      <c r="O53" s="195"/>
      <c r="P53" s="195"/>
      <c r="Q53" s="208"/>
      <c r="R53" s="274" t="str">
        <f t="shared" si="0"/>
        <v>30806887</v>
      </c>
    </row>
    <row r="54" spans="1:18" x14ac:dyDescent="0.2">
      <c r="A54" s="193" t="s">
        <v>47</v>
      </c>
      <c r="B54" s="194" t="s">
        <v>48</v>
      </c>
      <c r="C54" s="195" t="s">
        <v>252</v>
      </c>
      <c r="D54" s="194" t="s">
        <v>1124</v>
      </c>
      <c r="E54" s="194" t="s">
        <v>1077</v>
      </c>
      <c r="F54" s="194" t="s">
        <v>305</v>
      </c>
      <c r="G54" s="258" t="s">
        <v>306</v>
      </c>
      <c r="H54" s="258" t="s">
        <v>307</v>
      </c>
      <c r="I54" s="273" t="s">
        <v>865</v>
      </c>
      <c r="J54" s="194" t="s">
        <v>271</v>
      </c>
      <c r="K54" s="273" t="s">
        <v>865</v>
      </c>
      <c r="L54" s="196" t="s">
        <v>2379</v>
      </c>
      <c r="M54" s="194" t="s">
        <v>1522</v>
      </c>
      <c r="N54" s="194"/>
      <c r="O54" s="194"/>
      <c r="P54" s="194"/>
      <c r="Q54" s="208"/>
      <c r="R54" s="274" t="str">
        <f t="shared" si="0"/>
        <v>36068764</v>
      </c>
    </row>
    <row r="55" spans="1:18" x14ac:dyDescent="0.2">
      <c r="A55" s="193" t="s">
        <v>1523</v>
      </c>
      <c r="B55" s="194" t="s">
        <v>1524</v>
      </c>
      <c r="C55" s="195" t="s">
        <v>252</v>
      </c>
      <c r="D55" s="194" t="s">
        <v>1693</v>
      </c>
      <c r="E55" s="194" t="s">
        <v>268</v>
      </c>
      <c r="F55" s="194" t="s">
        <v>295</v>
      </c>
      <c r="G55" s="258" t="s">
        <v>1525</v>
      </c>
      <c r="H55" s="258" t="s">
        <v>1526</v>
      </c>
      <c r="I55" s="273" t="s">
        <v>1527</v>
      </c>
      <c r="J55" s="194" t="s">
        <v>1528</v>
      </c>
      <c r="K55" s="273" t="s">
        <v>1529</v>
      </c>
      <c r="L55" s="196" t="s">
        <v>2380</v>
      </c>
      <c r="M55" s="194" t="s">
        <v>1530</v>
      </c>
      <c r="N55" s="194"/>
      <c r="O55" s="194"/>
      <c r="P55" s="194"/>
      <c r="Q55" s="208"/>
      <c r="R55" s="274" t="str">
        <f t="shared" si="0"/>
        <v>31813283</v>
      </c>
    </row>
    <row r="56" spans="1:18" x14ac:dyDescent="0.2">
      <c r="A56" s="193" t="s">
        <v>961</v>
      </c>
      <c r="B56" s="194" t="s">
        <v>50</v>
      </c>
      <c r="C56" s="195" t="s">
        <v>252</v>
      </c>
      <c r="D56" s="194" t="s">
        <v>1125</v>
      </c>
      <c r="E56" s="194" t="s">
        <v>1077</v>
      </c>
      <c r="F56" s="194" t="s">
        <v>308</v>
      </c>
      <c r="G56" s="258" t="s">
        <v>2381</v>
      </c>
      <c r="H56" s="258" t="s">
        <v>2382</v>
      </c>
      <c r="I56" s="273" t="s">
        <v>309</v>
      </c>
      <c r="J56" s="194" t="s">
        <v>271</v>
      </c>
      <c r="K56" s="273" t="s">
        <v>1126</v>
      </c>
      <c r="L56" s="196" t="s">
        <v>2383</v>
      </c>
      <c r="M56" s="194" t="s">
        <v>1531</v>
      </c>
      <c r="N56" s="194"/>
      <c r="O56" s="194"/>
      <c r="P56" s="194"/>
      <c r="Q56" s="208"/>
      <c r="R56" s="274" t="str">
        <f t="shared" si="0"/>
        <v>30851459</v>
      </c>
    </row>
    <row r="57" spans="1:18" x14ac:dyDescent="0.2">
      <c r="A57" s="193" t="s">
        <v>51</v>
      </c>
      <c r="B57" s="194" t="s">
        <v>52</v>
      </c>
      <c r="C57" s="195" t="s">
        <v>252</v>
      </c>
      <c r="D57" s="194" t="s">
        <v>1127</v>
      </c>
      <c r="E57" s="194" t="s">
        <v>1128</v>
      </c>
      <c r="F57" s="194" t="s">
        <v>1129</v>
      </c>
      <c r="G57" s="258" t="s">
        <v>977</v>
      </c>
      <c r="H57" s="258" t="s">
        <v>978</v>
      </c>
      <c r="I57" s="273" t="s">
        <v>1050</v>
      </c>
      <c r="J57" s="194" t="s">
        <v>1059</v>
      </c>
      <c r="K57" s="273" t="s">
        <v>1050</v>
      </c>
      <c r="L57" s="196" t="s">
        <v>2384</v>
      </c>
      <c r="M57" s="194" t="s">
        <v>1532</v>
      </c>
      <c r="N57" s="195"/>
      <c r="O57" s="195"/>
      <c r="P57" s="195"/>
      <c r="Q57" s="208"/>
      <c r="R57" s="274" t="str">
        <f t="shared" si="0"/>
        <v>37998919</v>
      </c>
    </row>
    <row r="58" spans="1:18" x14ac:dyDescent="0.2">
      <c r="A58" s="193" t="s">
        <v>945</v>
      </c>
      <c r="B58" s="194" t="s">
        <v>54</v>
      </c>
      <c r="C58" s="195" t="s">
        <v>252</v>
      </c>
      <c r="D58" s="194" t="s">
        <v>1693</v>
      </c>
      <c r="E58" s="194" t="s">
        <v>1077</v>
      </c>
      <c r="F58" s="194" t="s">
        <v>295</v>
      </c>
      <c r="G58" s="258" t="s">
        <v>1130</v>
      </c>
      <c r="H58" s="258" t="s">
        <v>979</v>
      </c>
      <c r="I58" s="273" t="s">
        <v>1051</v>
      </c>
      <c r="J58" s="194" t="s">
        <v>271</v>
      </c>
      <c r="K58" s="273" t="s">
        <v>279</v>
      </c>
      <c r="L58" s="196" t="s">
        <v>2359</v>
      </c>
      <c r="M58" s="194" t="s">
        <v>1533</v>
      </c>
      <c r="N58" s="194"/>
      <c r="O58" s="195"/>
      <c r="P58" s="194"/>
      <c r="Q58" s="208"/>
      <c r="R58" s="274" t="str">
        <f t="shared" si="0"/>
        <v>17316723</v>
      </c>
    </row>
    <row r="59" spans="1:18" x14ac:dyDescent="0.2">
      <c r="A59" s="193" t="s">
        <v>946</v>
      </c>
      <c r="B59" s="194" t="s">
        <v>55</v>
      </c>
      <c r="C59" s="195" t="s">
        <v>252</v>
      </c>
      <c r="D59" s="194" t="s">
        <v>1693</v>
      </c>
      <c r="E59" s="194" t="s">
        <v>1077</v>
      </c>
      <c r="F59" s="194" t="s">
        <v>295</v>
      </c>
      <c r="G59" s="258" t="s">
        <v>1060</v>
      </c>
      <c r="H59" s="258" t="s">
        <v>980</v>
      </c>
      <c r="I59" s="273" t="s">
        <v>886</v>
      </c>
      <c r="J59" s="194" t="s">
        <v>1534</v>
      </c>
      <c r="K59" s="273" t="s">
        <v>886</v>
      </c>
      <c r="L59" s="196" t="s">
        <v>2385</v>
      </c>
      <c r="M59" s="194" t="s">
        <v>1535</v>
      </c>
      <c r="N59" s="194"/>
      <c r="O59" s="195"/>
      <c r="P59" s="194"/>
      <c r="Q59" s="208"/>
      <c r="R59" s="274" t="str">
        <f t="shared" si="0"/>
        <v>30807018</v>
      </c>
    </row>
    <row r="60" spans="1:18" x14ac:dyDescent="0.2">
      <c r="A60" s="193" t="s">
        <v>947</v>
      </c>
      <c r="B60" s="194" t="s">
        <v>56</v>
      </c>
      <c r="C60" s="195" t="s">
        <v>252</v>
      </c>
      <c r="D60" s="194" t="s">
        <v>1693</v>
      </c>
      <c r="E60" s="194" t="s">
        <v>1077</v>
      </c>
      <c r="F60" s="194" t="s">
        <v>295</v>
      </c>
      <c r="G60" s="258" t="s">
        <v>310</v>
      </c>
      <c r="H60" s="258" t="s">
        <v>887</v>
      </c>
      <c r="I60" s="273" t="s">
        <v>311</v>
      </c>
      <c r="J60" s="194" t="s">
        <v>271</v>
      </c>
      <c r="K60" s="273" t="s">
        <v>888</v>
      </c>
      <c r="L60" s="196" t="s">
        <v>2386</v>
      </c>
      <c r="M60" s="194" t="s">
        <v>1536</v>
      </c>
      <c r="N60" s="194"/>
      <c r="O60" s="195"/>
      <c r="P60" s="194"/>
      <c r="Q60" s="208"/>
      <c r="R60" s="274" t="str">
        <f t="shared" si="0"/>
        <v>31745466</v>
      </c>
    </row>
    <row r="61" spans="1:18" x14ac:dyDescent="0.2">
      <c r="A61" s="193" t="s">
        <v>2288</v>
      </c>
      <c r="B61" s="194" t="s">
        <v>2289</v>
      </c>
      <c r="C61" s="195" t="s">
        <v>252</v>
      </c>
      <c r="D61" s="194" t="s">
        <v>2290</v>
      </c>
      <c r="E61" s="194" t="s">
        <v>2292</v>
      </c>
      <c r="F61" s="194" t="s">
        <v>2291</v>
      </c>
      <c r="G61" s="258" t="s">
        <v>2293</v>
      </c>
      <c r="H61" s="258" t="s">
        <v>2294</v>
      </c>
      <c r="I61" s="273" t="s">
        <v>2295</v>
      </c>
      <c r="J61" s="194" t="s">
        <v>267</v>
      </c>
      <c r="K61" s="273"/>
      <c r="L61" s="196"/>
      <c r="M61" s="194"/>
      <c r="N61" s="194"/>
      <c r="O61" s="195"/>
      <c r="P61" s="194"/>
      <c r="Q61" s="208"/>
      <c r="R61" s="274"/>
    </row>
    <row r="62" spans="1:18" x14ac:dyDescent="0.2">
      <c r="A62" s="193" t="s">
        <v>58</v>
      </c>
      <c r="B62" s="194" t="s">
        <v>59</v>
      </c>
      <c r="C62" s="195" t="s">
        <v>252</v>
      </c>
      <c r="D62" s="194" t="s">
        <v>1052</v>
      </c>
      <c r="E62" s="194" t="s">
        <v>1077</v>
      </c>
      <c r="F62" s="194" t="s">
        <v>295</v>
      </c>
      <c r="G62" s="258" t="s">
        <v>312</v>
      </c>
      <c r="H62" s="258" t="s">
        <v>313</v>
      </c>
      <c r="I62" s="273" t="s">
        <v>997</v>
      </c>
      <c r="J62" s="194" t="s">
        <v>271</v>
      </c>
      <c r="K62" s="273" t="s">
        <v>1131</v>
      </c>
      <c r="L62" s="196" t="s">
        <v>2387</v>
      </c>
      <c r="M62" s="194" t="s">
        <v>1537</v>
      </c>
      <c r="N62" s="195"/>
      <c r="O62" s="195"/>
      <c r="P62" s="194"/>
      <c r="Q62" s="208"/>
      <c r="R62" s="274" t="str">
        <f t="shared" si="0"/>
        <v>00688819</v>
      </c>
    </row>
    <row r="63" spans="1:18" x14ac:dyDescent="0.2">
      <c r="A63" s="193" t="s">
        <v>61</v>
      </c>
      <c r="B63" s="194" t="s">
        <v>62</v>
      </c>
      <c r="C63" s="195" t="s">
        <v>252</v>
      </c>
      <c r="D63" s="194" t="s">
        <v>1693</v>
      </c>
      <c r="E63" s="194" t="s">
        <v>1077</v>
      </c>
      <c r="F63" s="194" t="s">
        <v>295</v>
      </c>
      <c r="G63" s="258" t="s">
        <v>757</v>
      </c>
      <c r="H63" s="258" t="s">
        <v>889</v>
      </c>
      <c r="I63" s="273" t="s">
        <v>314</v>
      </c>
      <c r="J63" s="194" t="s">
        <v>315</v>
      </c>
      <c r="K63" s="273" t="s">
        <v>316</v>
      </c>
      <c r="L63" s="196" t="s">
        <v>2388</v>
      </c>
      <c r="M63" s="194" t="s">
        <v>1538</v>
      </c>
      <c r="N63" s="194"/>
      <c r="O63" s="194"/>
      <c r="P63" s="194"/>
      <c r="Q63" s="208"/>
      <c r="R63" s="274" t="str">
        <f t="shared" si="0"/>
        <v>36063835</v>
      </c>
    </row>
    <row r="64" spans="1:18" x14ac:dyDescent="0.2">
      <c r="A64" s="193" t="s">
        <v>962</v>
      </c>
      <c r="B64" s="194" t="s">
        <v>63</v>
      </c>
      <c r="C64" s="195" t="s">
        <v>252</v>
      </c>
      <c r="D64" s="194" t="s">
        <v>1693</v>
      </c>
      <c r="E64" s="194" t="s">
        <v>1077</v>
      </c>
      <c r="F64" s="194" t="s">
        <v>295</v>
      </c>
      <c r="G64" s="258" t="s">
        <v>890</v>
      </c>
      <c r="H64" s="258" t="s">
        <v>2389</v>
      </c>
      <c r="I64" s="273" t="s">
        <v>2390</v>
      </c>
      <c r="J64" s="194" t="s">
        <v>267</v>
      </c>
      <c r="K64" s="273" t="s">
        <v>2390</v>
      </c>
      <c r="L64" s="196">
        <v>421910161266</v>
      </c>
      <c r="M64" s="194" t="s">
        <v>1539</v>
      </c>
      <c r="N64" s="194"/>
      <c r="O64" s="194"/>
      <c r="P64" s="194"/>
      <c r="Q64" s="208"/>
      <c r="R64" s="274" t="str">
        <f t="shared" si="0"/>
        <v>31753825</v>
      </c>
    </row>
    <row r="65" spans="1:18" x14ac:dyDescent="0.2">
      <c r="A65" s="173" t="s">
        <v>65</v>
      </c>
      <c r="B65" s="194" t="s">
        <v>66</v>
      </c>
      <c r="C65" s="195" t="s">
        <v>252</v>
      </c>
      <c r="D65" s="194" t="s">
        <v>866</v>
      </c>
      <c r="E65" s="194" t="s">
        <v>317</v>
      </c>
      <c r="F65" s="194" t="s">
        <v>1109</v>
      </c>
      <c r="G65" s="258" t="s">
        <v>318</v>
      </c>
      <c r="H65" s="258" t="s">
        <v>1132</v>
      </c>
      <c r="I65" s="273" t="s">
        <v>1133</v>
      </c>
      <c r="J65" s="194" t="s">
        <v>271</v>
      </c>
      <c r="K65" s="273" t="s">
        <v>1133</v>
      </c>
      <c r="L65" s="196" t="s">
        <v>2391</v>
      </c>
      <c r="M65" s="194" t="s">
        <v>1540</v>
      </c>
      <c r="N65" s="279"/>
      <c r="O65" s="279"/>
      <c r="P65" s="279"/>
      <c r="Q65" s="208"/>
      <c r="R65" s="274" t="str">
        <f t="shared" si="0"/>
        <v>36128147</v>
      </c>
    </row>
    <row r="66" spans="1:18" x14ac:dyDescent="0.2">
      <c r="A66" s="193" t="s">
        <v>948</v>
      </c>
      <c r="B66" s="194" t="s">
        <v>67</v>
      </c>
      <c r="C66" s="195" t="s">
        <v>252</v>
      </c>
      <c r="D66" s="194" t="s">
        <v>319</v>
      </c>
      <c r="E66" s="194" t="s">
        <v>1077</v>
      </c>
      <c r="F66" s="194" t="s">
        <v>286</v>
      </c>
      <c r="G66" s="258" t="s">
        <v>320</v>
      </c>
      <c r="H66" s="258" t="s">
        <v>321</v>
      </c>
      <c r="I66" s="273" t="s">
        <v>2392</v>
      </c>
      <c r="J66" s="194" t="s">
        <v>271</v>
      </c>
      <c r="K66" s="273" t="s">
        <v>322</v>
      </c>
      <c r="L66" s="196" t="s">
        <v>2393</v>
      </c>
      <c r="M66" s="194" t="s">
        <v>1541</v>
      </c>
      <c r="N66" s="280"/>
      <c r="O66" s="194"/>
      <c r="P66" s="194"/>
      <c r="Q66" s="208"/>
      <c r="R66" s="274" t="str">
        <f t="shared" si="0"/>
        <v>31770908</v>
      </c>
    </row>
    <row r="67" spans="1:18" x14ac:dyDescent="0.2">
      <c r="A67" s="193" t="s">
        <v>949</v>
      </c>
      <c r="B67" s="194" t="s">
        <v>69</v>
      </c>
      <c r="C67" s="195" t="s">
        <v>252</v>
      </c>
      <c r="D67" s="194" t="s">
        <v>1134</v>
      </c>
      <c r="E67" s="194" t="s">
        <v>1077</v>
      </c>
      <c r="F67" s="194" t="s">
        <v>854</v>
      </c>
      <c r="G67" s="258" t="s">
        <v>323</v>
      </c>
      <c r="H67" s="258" t="s">
        <v>891</v>
      </c>
      <c r="I67" s="273" t="s">
        <v>324</v>
      </c>
      <c r="J67" s="194" t="s">
        <v>267</v>
      </c>
      <c r="K67" s="273" t="s">
        <v>1135</v>
      </c>
      <c r="L67" s="196" t="s">
        <v>2394</v>
      </c>
      <c r="M67" s="194" t="s">
        <v>1542</v>
      </c>
      <c r="N67" s="194"/>
      <c r="O67" s="194"/>
      <c r="P67" s="194"/>
      <c r="Q67" s="208"/>
      <c r="R67" s="274" t="str">
        <f t="shared" si="0"/>
        <v>37841866</v>
      </c>
    </row>
    <row r="68" spans="1:18" x14ac:dyDescent="0.2">
      <c r="A68" s="193" t="s">
        <v>1024</v>
      </c>
      <c r="B68" s="194" t="s">
        <v>1025</v>
      </c>
      <c r="C68" s="195" t="s">
        <v>252</v>
      </c>
      <c r="D68" s="194" t="s">
        <v>1026</v>
      </c>
      <c r="E68" s="194" t="s">
        <v>1027</v>
      </c>
      <c r="F68" s="194" t="s">
        <v>1028</v>
      </c>
      <c r="G68" s="258" t="s">
        <v>1029</v>
      </c>
      <c r="H68" s="258" t="s">
        <v>1030</v>
      </c>
      <c r="I68" s="273" t="s">
        <v>1031</v>
      </c>
      <c r="J68" s="194" t="s">
        <v>267</v>
      </c>
      <c r="K68" s="273" t="s">
        <v>1031</v>
      </c>
      <c r="L68" s="196" t="s">
        <v>2395</v>
      </c>
      <c r="M68" s="194" t="s">
        <v>1543</v>
      </c>
      <c r="N68" s="194"/>
      <c r="O68" s="194"/>
      <c r="P68" s="194"/>
      <c r="Q68" s="208"/>
      <c r="R68" s="274" t="str">
        <f t="shared" si="0"/>
        <v>34009388</v>
      </c>
    </row>
    <row r="69" spans="1:18" x14ac:dyDescent="0.2">
      <c r="A69" s="193" t="s">
        <v>71</v>
      </c>
      <c r="B69" s="194" t="s">
        <v>72</v>
      </c>
      <c r="C69" s="195" t="s">
        <v>252</v>
      </c>
      <c r="D69" s="194" t="s">
        <v>754</v>
      </c>
      <c r="E69" s="194" t="s">
        <v>1077</v>
      </c>
      <c r="F69" s="194" t="s">
        <v>325</v>
      </c>
      <c r="G69" s="258" t="s">
        <v>326</v>
      </c>
      <c r="H69" s="258" t="s">
        <v>758</v>
      </c>
      <c r="I69" s="273" t="s">
        <v>327</v>
      </c>
      <c r="J69" s="194" t="s">
        <v>271</v>
      </c>
      <c r="K69" s="273" t="s">
        <v>764</v>
      </c>
      <c r="L69" s="196" t="s">
        <v>2396</v>
      </c>
      <c r="M69" s="194" t="s">
        <v>1544</v>
      </c>
      <c r="N69" s="194"/>
      <c r="O69" s="194"/>
      <c r="P69" s="194"/>
      <c r="Q69" s="208"/>
      <c r="R69" s="274" t="str">
        <f t="shared" si="0"/>
        <v>00687308</v>
      </c>
    </row>
    <row r="70" spans="1:18" x14ac:dyDescent="0.2">
      <c r="A70" s="173" t="s">
        <v>676</v>
      </c>
      <c r="B70" s="194" t="s">
        <v>678</v>
      </c>
      <c r="C70" s="195" t="s">
        <v>252</v>
      </c>
      <c r="D70" s="194" t="s">
        <v>1693</v>
      </c>
      <c r="E70" s="194" t="s">
        <v>1077</v>
      </c>
      <c r="F70" s="194" t="s">
        <v>295</v>
      </c>
      <c r="G70" s="258" t="s">
        <v>679</v>
      </c>
      <c r="H70" s="258" t="s">
        <v>680</v>
      </c>
      <c r="I70" s="273" t="s">
        <v>867</v>
      </c>
      <c r="J70" s="194" t="s">
        <v>267</v>
      </c>
      <c r="K70" s="273" t="s">
        <v>867</v>
      </c>
      <c r="L70" s="196" t="s">
        <v>2397</v>
      </c>
      <c r="M70" s="194" t="s">
        <v>1545</v>
      </c>
      <c r="N70" s="279"/>
      <c r="O70" s="279"/>
      <c r="P70" s="279"/>
      <c r="Q70" s="208"/>
      <c r="R70" s="274" t="str">
        <f t="shared" si="0"/>
        <v>00586455</v>
      </c>
    </row>
    <row r="71" spans="1:18" x14ac:dyDescent="0.2">
      <c r="A71" s="193" t="s">
        <v>1292</v>
      </c>
      <c r="B71" s="194" t="s">
        <v>1294</v>
      </c>
      <c r="C71" s="195" t="s">
        <v>252</v>
      </c>
      <c r="D71" s="194" t="s">
        <v>1295</v>
      </c>
      <c r="E71" s="194" t="s">
        <v>1027</v>
      </c>
      <c r="F71" s="194" t="s">
        <v>1028</v>
      </c>
      <c r="G71" s="258" t="s">
        <v>1296</v>
      </c>
      <c r="H71" s="258" t="s">
        <v>1297</v>
      </c>
      <c r="I71" s="273" t="s">
        <v>1298</v>
      </c>
      <c r="J71" s="194" t="s">
        <v>271</v>
      </c>
      <c r="K71" s="273" t="s">
        <v>1299</v>
      </c>
      <c r="L71" s="196" t="s">
        <v>2398</v>
      </c>
      <c r="M71" s="194" t="s">
        <v>1546</v>
      </c>
      <c r="N71" s="194"/>
      <c r="O71" s="194"/>
      <c r="P71" s="194"/>
      <c r="Q71" s="208"/>
      <c r="R71" s="274" t="str">
        <f t="shared" ref="R71:R135" si="1">A71</f>
        <v>31771688</v>
      </c>
    </row>
    <row r="72" spans="1:18" x14ac:dyDescent="0.2">
      <c r="A72" s="193" t="s">
        <v>74</v>
      </c>
      <c r="B72" s="194" t="s">
        <v>75</v>
      </c>
      <c r="C72" s="195" t="s">
        <v>252</v>
      </c>
      <c r="D72" s="194" t="s">
        <v>1136</v>
      </c>
      <c r="E72" s="194" t="s">
        <v>1077</v>
      </c>
      <c r="F72" s="194" t="s">
        <v>328</v>
      </c>
      <c r="G72" s="258" t="s">
        <v>329</v>
      </c>
      <c r="H72" s="258" t="s">
        <v>330</v>
      </c>
      <c r="I72" s="273" t="s">
        <v>1697</v>
      </c>
      <c r="J72" s="194" t="s">
        <v>267</v>
      </c>
      <c r="K72" s="273" t="s">
        <v>759</v>
      </c>
      <c r="L72" s="196" t="s">
        <v>2399</v>
      </c>
      <c r="M72" s="194" t="s">
        <v>1547</v>
      </c>
      <c r="N72" s="194"/>
      <c r="O72" s="194"/>
      <c r="P72" s="277"/>
      <c r="Q72" s="208"/>
      <c r="R72" s="274" t="str">
        <f t="shared" si="1"/>
        <v>31805540</v>
      </c>
    </row>
    <row r="73" spans="1:18" x14ac:dyDescent="0.2">
      <c r="A73" s="193" t="s">
        <v>963</v>
      </c>
      <c r="B73" s="194" t="s">
        <v>76</v>
      </c>
      <c r="C73" s="195" t="s">
        <v>252</v>
      </c>
      <c r="D73" s="194" t="s">
        <v>1693</v>
      </c>
      <c r="E73" s="194" t="s">
        <v>1077</v>
      </c>
      <c r="F73" s="194" t="s">
        <v>295</v>
      </c>
      <c r="G73" s="258" t="s">
        <v>331</v>
      </c>
      <c r="H73" s="258" t="s">
        <v>332</v>
      </c>
      <c r="I73" s="273" t="s">
        <v>868</v>
      </c>
      <c r="J73" s="194" t="s">
        <v>267</v>
      </c>
      <c r="K73" s="273" t="s">
        <v>868</v>
      </c>
      <c r="L73" s="196" t="s">
        <v>2400</v>
      </c>
      <c r="M73" s="194" t="s">
        <v>1548</v>
      </c>
      <c r="N73" s="194"/>
      <c r="O73" s="194"/>
      <c r="P73" s="194"/>
      <c r="Q73" s="208"/>
      <c r="R73" s="274" t="str">
        <f t="shared" si="1"/>
        <v>30793009</v>
      </c>
    </row>
    <row r="74" spans="1:18" x14ac:dyDescent="0.2">
      <c r="A74" s="193" t="s">
        <v>78</v>
      </c>
      <c r="B74" s="194" t="s">
        <v>1137</v>
      </c>
      <c r="C74" s="195" t="s">
        <v>252</v>
      </c>
      <c r="D74" s="194" t="s">
        <v>333</v>
      </c>
      <c r="E74" s="194" t="s">
        <v>334</v>
      </c>
      <c r="F74" s="194" t="s">
        <v>335</v>
      </c>
      <c r="G74" s="258" t="s">
        <v>336</v>
      </c>
      <c r="H74" s="258" t="s">
        <v>337</v>
      </c>
      <c r="I74" s="273" t="s">
        <v>994</v>
      </c>
      <c r="J74" s="194" t="s">
        <v>271</v>
      </c>
      <c r="K74" s="273" t="s">
        <v>892</v>
      </c>
      <c r="L74" s="196" t="s">
        <v>2401</v>
      </c>
      <c r="M74" s="194" t="s">
        <v>1549</v>
      </c>
      <c r="N74" s="194"/>
      <c r="O74" s="194"/>
      <c r="P74" s="194"/>
      <c r="Q74" s="208"/>
      <c r="R74" s="274" t="str">
        <f t="shared" si="1"/>
        <v>00677604</v>
      </c>
    </row>
    <row r="75" spans="1:18" x14ac:dyDescent="0.2">
      <c r="A75" s="193" t="s">
        <v>80</v>
      </c>
      <c r="B75" s="194" t="s">
        <v>848</v>
      </c>
      <c r="C75" s="195" t="s">
        <v>252</v>
      </c>
      <c r="D75" s="194" t="s">
        <v>1693</v>
      </c>
      <c r="E75" s="194" t="s">
        <v>268</v>
      </c>
      <c r="F75" s="194" t="s">
        <v>295</v>
      </c>
      <c r="G75" s="258" t="s">
        <v>439</v>
      </c>
      <c r="H75" s="258" t="s">
        <v>440</v>
      </c>
      <c r="I75" s="273" t="s">
        <v>760</v>
      </c>
      <c r="J75" s="194" t="s">
        <v>271</v>
      </c>
      <c r="K75" s="273" t="s">
        <v>1255</v>
      </c>
      <c r="L75" s="196" t="s">
        <v>1256</v>
      </c>
      <c r="M75" s="194" t="s">
        <v>1550</v>
      </c>
      <c r="N75" s="194"/>
      <c r="O75" s="194"/>
      <c r="P75" s="194"/>
      <c r="Q75" s="208"/>
      <c r="R75" s="274" t="str">
        <f t="shared" si="1"/>
        <v>30811082</v>
      </c>
    </row>
    <row r="76" spans="1:18" x14ac:dyDescent="0.2">
      <c r="A76" s="193" t="s">
        <v>81</v>
      </c>
      <c r="B76" s="194" t="s">
        <v>82</v>
      </c>
      <c r="C76" s="195" t="s">
        <v>252</v>
      </c>
      <c r="D76" s="194" t="s">
        <v>433</v>
      </c>
      <c r="E76" s="194" t="s">
        <v>434</v>
      </c>
      <c r="F76" s="194" t="s">
        <v>435</v>
      </c>
      <c r="G76" s="258" t="s">
        <v>436</v>
      </c>
      <c r="H76" s="258" t="s">
        <v>437</v>
      </c>
      <c r="I76" s="273" t="s">
        <v>438</v>
      </c>
      <c r="J76" s="194" t="s">
        <v>267</v>
      </c>
      <c r="K76" s="273" t="s">
        <v>1257</v>
      </c>
      <c r="L76" s="196" t="s">
        <v>1258</v>
      </c>
      <c r="M76" s="194" t="s">
        <v>1551</v>
      </c>
      <c r="N76" s="194"/>
      <c r="O76" s="194"/>
      <c r="P76" s="194"/>
      <c r="Q76" s="208"/>
      <c r="R76" s="274" t="str">
        <f t="shared" si="1"/>
        <v>31745661</v>
      </c>
    </row>
    <row r="77" spans="1:18" x14ac:dyDescent="0.2">
      <c r="A77" s="193" t="s">
        <v>83</v>
      </c>
      <c r="B77" s="194" t="s">
        <v>84</v>
      </c>
      <c r="C77" s="195" t="s">
        <v>252</v>
      </c>
      <c r="D77" s="194" t="s">
        <v>2402</v>
      </c>
      <c r="E77" s="194" t="s">
        <v>282</v>
      </c>
      <c r="F77" s="194" t="s">
        <v>1037</v>
      </c>
      <c r="G77" s="258" t="s">
        <v>1138</v>
      </c>
      <c r="H77" s="258" t="s">
        <v>893</v>
      </c>
      <c r="I77" s="273" t="s">
        <v>1552</v>
      </c>
      <c r="J77" s="194" t="s">
        <v>267</v>
      </c>
      <c r="K77" s="273" t="s">
        <v>338</v>
      </c>
      <c r="L77" s="196" t="s">
        <v>2403</v>
      </c>
      <c r="M77" s="194" t="s">
        <v>1553</v>
      </c>
      <c r="N77" s="194"/>
      <c r="O77" s="194"/>
      <c r="P77" s="194"/>
      <c r="Q77" s="208"/>
      <c r="R77" s="274" t="str">
        <f t="shared" si="1"/>
        <v>30688060</v>
      </c>
    </row>
    <row r="78" spans="1:18" x14ac:dyDescent="0.2">
      <c r="A78" s="193" t="s">
        <v>85</v>
      </c>
      <c r="B78" s="194" t="s">
        <v>86</v>
      </c>
      <c r="C78" s="195" t="s">
        <v>252</v>
      </c>
      <c r="D78" s="194" t="s">
        <v>339</v>
      </c>
      <c r="E78" s="194" t="s">
        <v>1077</v>
      </c>
      <c r="F78" s="194" t="s">
        <v>340</v>
      </c>
      <c r="G78" s="258" t="s">
        <v>341</v>
      </c>
      <c r="H78" s="258" t="s">
        <v>342</v>
      </c>
      <c r="I78" s="273" t="s">
        <v>999</v>
      </c>
      <c r="J78" s="194" t="s">
        <v>267</v>
      </c>
      <c r="K78" s="273" t="s">
        <v>894</v>
      </c>
      <c r="L78" s="196" t="s">
        <v>2404</v>
      </c>
      <c r="M78" s="194" t="s">
        <v>1554</v>
      </c>
      <c r="N78" s="194"/>
      <c r="O78" s="194"/>
      <c r="P78" s="194"/>
      <c r="Q78" s="208"/>
      <c r="R78" s="274" t="str">
        <f t="shared" si="1"/>
        <v>30806836</v>
      </c>
    </row>
    <row r="79" spans="1:18" x14ac:dyDescent="0.2">
      <c r="A79" s="193" t="s">
        <v>88</v>
      </c>
      <c r="B79" s="194" t="s">
        <v>1289</v>
      </c>
      <c r="C79" s="195" t="s">
        <v>252</v>
      </c>
      <c r="D79" s="194" t="s">
        <v>1139</v>
      </c>
      <c r="E79" s="194" t="s">
        <v>1077</v>
      </c>
      <c r="F79" s="194" t="s">
        <v>343</v>
      </c>
      <c r="G79" s="258" t="s">
        <v>344</v>
      </c>
      <c r="H79" s="258" t="s">
        <v>895</v>
      </c>
      <c r="I79" s="273" t="s">
        <v>345</v>
      </c>
      <c r="J79" s="194" t="s">
        <v>271</v>
      </c>
      <c r="K79" s="273" t="s">
        <v>1140</v>
      </c>
      <c r="L79" s="196" t="s">
        <v>2405</v>
      </c>
      <c r="M79" s="194" t="s">
        <v>1555</v>
      </c>
      <c r="N79" s="194"/>
      <c r="O79" s="194"/>
      <c r="P79" s="194"/>
      <c r="Q79" s="208"/>
      <c r="R79" s="274" t="str">
        <f t="shared" si="1"/>
        <v>00603341</v>
      </c>
    </row>
    <row r="80" spans="1:18" x14ac:dyDescent="0.2">
      <c r="A80" s="193" t="s">
        <v>950</v>
      </c>
      <c r="B80" s="194" t="s">
        <v>90</v>
      </c>
      <c r="C80" s="195" t="s">
        <v>252</v>
      </c>
      <c r="D80" s="194" t="s">
        <v>1141</v>
      </c>
      <c r="E80" s="194" t="s">
        <v>397</v>
      </c>
      <c r="F80" s="194" t="s">
        <v>1142</v>
      </c>
      <c r="G80" s="258" t="s">
        <v>346</v>
      </c>
      <c r="H80" s="258" t="s">
        <v>347</v>
      </c>
      <c r="I80" s="273" t="s">
        <v>981</v>
      </c>
      <c r="J80" s="194" t="s">
        <v>271</v>
      </c>
      <c r="K80" s="273" t="s">
        <v>348</v>
      </c>
      <c r="L80" s="196" t="s">
        <v>2406</v>
      </c>
      <c r="M80" s="194" t="s">
        <v>1556</v>
      </c>
      <c r="N80" s="194"/>
      <c r="O80" s="194"/>
      <c r="P80" s="194"/>
      <c r="Q80" s="208"/>
      <c r="R80" s="274" t="str">
        <f t="shared" si="1"/>
        <v>17310571</v>
      </c>
    </row>
    <row r="81" spans="1:18" x14ac:dyDescent="0.2">
      <c r="A81" s="193" t="s">
        <v>951</v>
      </c>
      <c r="B81" s="194" t="s">
        <v>91</v>
      </c>
      <c r="C81" s="195" t="s">
        <v>252</v>
      </c>
      <c r="D81" s="194" t="s">
        <v>349</v>
      </c>
      <c r="E81" s="194" t="s">
        <v>1077</v>
      </c>
      <c r="F81" s="194" t="s">
        <v>295</v>
      </c>
      <c r="G81" s="258" t="s">
        <v>1143</v>
      </c>
      <c r="H81" s="258" t="s">
        <v>982</v>
      </c>
      <c r="I81" s="273" t="s">
        <v>1321</v>
      </c>
      <c r="J81" s="194" t="s">
        <v>271</v>
      </c>
      <c r="K81" s="273" t="s">
        <v>896</v>
      </c>
      <c r="L81" s="196" t="s">
        <v>2407</v>
      </c>
      <c r="M81" s="194" t="s">
        <v>1557</v>
      </c>
      <c r="N81" s="194"/>
      <c r="O81" s="194"/>
      <c r="P81" s="194"/>
      <c r="Q81" s="208"/>
      <c r="R81" s="274" t="str">
        <f t="shared" si="1"/>
        <v>30806437</v>
      </c>
    </row>
    <row r="82" spans="1:18" x14ac:dyDescent="0.2">
      <c r="A82" s="193" t="s">
        <v>93</v>
      </c>
      <c r="B82" s="194" t="s">
        <v>94</v>
      </c>
      <c r="C82" s="195" t="s">
        <v>252</v>
      </c>
      <c r="D82" s="194" t="s">
        <v>350</v>
      </c>
      <c r="E82" s="194" t="s">
        <v>1077</v>
      </c>
      <c r="F82" s="194" t="s">
        <v>305</v>
      </c>
      <c r="G82" s="258" t="s">
        <v>351</v>
      </c>
      <c r="H82" s="258" t="s">
        <v>352</v>
      </c>
      <c r="I82" s="273" t="s">
        <v>1053</v>
      </c>
      <c r="J82" s="194" t="s">
        <v>271</v>
      </c>
      <c r="K82" s="273" t="s">
        <v>1144</v>
      </c>
      <c r="L82" s="196" t="s">
        <v>2408</v>
      </c>
      <c r="M82" s="194" t="s">
        <v>1558</v>
      </c>
      <c r="N82" s="194"/>
      <c r="O82" s="194"/>
      <c r="P82" s="194"/>
      <c r="Q82" s="208"/>
      <c r="R82" s="274" t="str">
        <f t="shared" si="1"/>
        <v>30811384</v>
      </c>
    </row>
    <row r="83" spans="1:18" x14ac:dyDescent="0.2">
      <c r="A83" s="193" t="s">
        <v>96</v>
      </c>
      <c r="B83" s="194" t="s">
        <v>97</v>
      </c>
      <c r="C83" s="195" t="s">
        <v>252</v>
      </c>
      <c r="D83" s="194" t="s">
        <v>1145</v>
      </c>
      <c r="E83" s="194" t="s">
        <v>1077</v>
      </c>
      <c r="F83" s="194" t="s">
        <v>998</v>
      </c>
      <c r="G83" s="258" t="s">
        <v>353</v>
      </c>
      <c r="H83" s="258" t="s">
        <v>354</v>
      </c>
      <c r="I83" s="273" t="s">
        <v>870</v>
      </c>
      <c r="J83" s="194" t="s">
        <v>267</v>
      </c>
      <c r="K83" s="273" t="s">
        <v>897</v>
      </c>
      <c r="L83" s="196" t="s">
        <v>2409</v>
      </c>
      <c r="M83" s="194" t="s">
        <v>1559</v>
      </c>
      <c r="N83" s="194"/>
      <c r="O83" s="194"/>
      <c r="P83" s="194"/>
      <c r="Q83" s="208"/>
      <c r="R83" s="274" t="str">
        <f t="shared" si="1"/>
        <v>00688304</v>
      </c>
    </row>
    <row r="84" spans="1:18" x14ac:dyDescent="0.2">
      <c r="A84" s="193" t="s">
        <v>99</v>
      </c>
      <c r="B84" s="194" t="s">
        <v>1290</v>
      </c>
      <c r="C84" s="195" t="s">
        <v>252</v>
      </c>
      <c r="D84" s="194" t="s">
        <v>1693</v>
      </c>
      <c r="E84" s="194" t="s">
        <v>1077</v>
      </c>
      <c r="F84" s="194" t="s">
        <v>295</v>
      </c>
      <c r="G84" s="258" t="s">
        <v>1146</v>
      </c>
      <c r="H84" s="258" t="s">
        <v>1147</v>
      </c>
      <c r="I84" s="273" t="s">
        <v>1056</v>
      </c>
      <c r="J84" s="194" t="s">
        <v>1148</v>
      </c>
      <c r="K84" s="273" t="s">
        <v>1056</v>
      </c>
      <c r="L84" s="196" t="s">
        <v>2410</v>
      </c>
      <c r="M84" s="194" t="s">
        <v>1560</v>
      </c>
      <c r="N84" s="195"/>
      <c r="O84" s="195"/>
      <c r="P84" s="195"/>
      <c r="Q84" s="208"/>
      <c r="R84" s="274" t="str">
        <f t="shared" si="1"/>
        <v>31791981</v>
      </c>
    </row>
    <row r="85" spans="1:18" x14ac:dyDescent="0.2">
      <c r="A85" s="193" t="s">
        <v>952</v>
      </c>
      <c r="B85" s="194" t="s">
        <v>102</v>
      </c>
      <c r="C85" s="195" t="s">
        <v>252</v>
      </c>
      <c r="D85" s="194" t="s">
        <v>355</v>
      </c>
      <c r="E85" s="194" t="s">
        <v>356</v>
      </c>
      <c r="F85" s="194" t="s">
        <v>357</v>
      </c>
      <c r="G85" s="258" t="s">
        <v>1149</v>
      </c>
      <c r="H85" s="258" t="s">
        <v>1150</v>
      </c>
      <c r="I85" s="273" t="s">
        <v>983</v>
      </c>
      <c r="J85" s="194" t="s">
        <v>1148</v>
      </c>
      <c r="K85" s="273" t="s">
        <v>983</v>
      </c>
      <c r="L85" s="196" t="s">
        <v>2411</v>
      </c>
      <c r="M85" s="194" t="s">
        <v>1561</v>
      </c>
      <c r="N85" s="194"/>
      <c r="O85" s="194"/>
      <c r="P85" s="194"/>
      <c r="R85" s="274" t="str">
        <f t="shared" si="1"/>
        <v>30811546</v>
      </c>
    </row>
    <row r="86" spans="1:18" x14ac:dyDescent="0.2">
      <c r="A86" s="193" t="s">
        <v>104</v>
      </c>
      <c r="B86" s="194" t="s">
        <v>105</v>
      </c>
      <c r="C86" s="195" t="s">
        <v>252</v>
      </c>
      <c r="D86" s="194" t="s">
        <v>1032</v>
      </c>
      <c r="E86" s="194" t="s">
        <v>254</v>
      </c>
      <c r="F86" s="194" t="s">
        <v>255</v>
      </c>
      <c r="G86" s="258" t="s">
        <v>358</v>
      </c>
      <c r="H86" s="258" t="s">
        <v>359</v>
      </c>
      <c r="I86" s="273" t="s">
        <v>1061</v>
      </c>
      <c r="J86" s="194" t="s">
        <v>271</v>
      </c>
      <c r="K86" s="273" t="s">
        <v>1151</v>
      </c>
      <c r="L86" s="196" t="s">
        <v>2412</v>
      </c>
      <c r="M86" s="194" t="s">
        <v>1562</v>
      </c>
      <c r="N86" s="194"/>
      <c r="O86" s="195"/>
      <c r="P86" s="194"/>
      <c r="R86" s="274" t="str">
        <f t="shared" si="1"/>
        <v>35656743</v>
      </c>
    </row>
    <row r="87" spans="1:18" x14ac:dyDescent="0.2">
      <c r="A87" s="193" t="s">
        <v>964</v>
      </c>
      <c r="B87" s="194" t="s">
        <v>107</v>
      </c>
      <c r="C87" s="195" t="s">
        <v>252</v>
      </c>
      <c r="D87" s="194" t="s">
        <v>360</v>
      </c>
      <c r="E87" s="194" t="s">
        <v>1077</v>
      </c>
      <c r="F87" s="194" t="s">
        <v>1152</v>
      </c>
      <c r="G87" s="258" t="s">
        <v>361</v>
      </c>
      <c r="H87" s="258" t="s">
        <v>362</v>
      </c>
      <c r="I87" s="273" t="s">
        <v>1054</v>
      </c>
      <c r="J87" s="194" t="s">
        <v>267</v>
      </c>
      <c r="K87" s="273" t="s">
        <v>363</v>
      </c>
      <c r="L87" s="196" t="s">
        <v>2413</v>
      </c>
      <c r="M87" s="194" t="s">
        <v>1563</v>
      </c>
      <c r="N87" s="194"/>
      <c r="O87" s="194"/>
      <c r="P87" s="194"/>
      <c r="R87" s="274" t="str">
        <f t="shared" si="1"/>
        <v>36067580</v>
      </c>
    </row>
    <row r="88" spans="1:18" x14ac:dyDescent="0.2">
      <c r="A88" s="193" t="s">
        <v>108</v>
      </c>
      <c r="B88" s="194" t="s">
        <v>109</v>
      </c>
      <c r="C88" s="195" t="s">
        <v>252</v>
      </c>
      <c r="D88" s="194" t="s">
        <v>1033</v>
      </c>
      <c r="E88" s="194" t="s">
        <v>1077</v>
      </c>
      <c r="F88" s="194" t="s">
        <v>305</v>
      </c>
      <c r="G88" s="258" t="s">
        <v>364</v>
      </c>
      <c r="H88" s="258" t="s">
        <v>365</v>
      </c>
      <c r="I88" s="273" t="s">
        <v>366</v>
      </c>
      <c r="J88" s="194" t="s">
        <v>1153</v>
      </c>
      <c r="K88" s="273" t="s">
        <v>1154</v>
      </c>
      <c r="L88" s="196" t="s">
        <v>2414</v>
      </c>
      <c r="M88" s="194" t="s">
        <v>1564</v>
      </c>
      <c r="N88" s="194"/>
      <c r="O88" s="194"/>
      <c r="P88" s="194"/>
      <c r="R88" s="274" t="str">
        <f t="shared" si="1"/>
        <v>00684112</v>
      </c>
    </row>
    <row r="89" spans="1:18" x14ac:dyDescent="0.2">
      <c r="A89" s="193" t="s">
        <v>965</v>
      </c>
      <c r="B89" s="194" t="s">
        <v>110</v>
      </c>
      <c r="C89" s="195" t="s">
        <v>252</v>
      </c>
      <c r="D89" s="194" t="s">
        <v>1693</v>
      </c>
      <c r="E89" s="194" t="s">
        <v>1077</v>
      </c>
      <c r="F89" s="194" t="s">
        <v>295</v>
      </c>
      <c r="G89" s="258" t="s">
        <v>367</v>
      </c>
      <c r="H89" s="258" t="s">
        <v>871</v>
      </c>
      <c r="I89" s="273" t="s">
        <v>368</v>
      </c>
      <c r="J89" s="194" t="s">
        <v>271</v>
      </c>
      <c r="K89" s="273" t="s">
        <v>369</v>
      </c>
      <c r="L89" s="196" t="s">
        <v>2415</v>
      </c>
      <c r="M89" s="194" t="s">
        <v>1565</v>
      </c>
      <c r="N89" s="195"/>
      <c r="O89" s="195"/>
      <c r="P89" s="195"/>
      <c r="R89" s="274" t="str">
        <f t="shared" si="1"/>
        <v>31806431</v>
      </c>
    </row>
    <row r="90" spans="1:18" x14ac:dyDescent="0.2">
      <c r="A90" s="193" t="s">
        <v>953</v>
      </c>
      <c r="B90" s="194" t="s">
        <v>112</v>
      </c>
      <c r="C90" s="195" t="s">
        <v>252</v>
      </c>
      <c r="D90" s="194" t="s">
        <v>1693</v>
      </c>
      <c r="E90" s="194" t="s">
        <v>1077</v>
      </c>
      <c r="F90" s="194" t="s">
        <v>295</v>
      </c>
      <c r="G90" s="258" t="s">
        <v>370</v>
      </c>
      <c r="H90" s="258" t="s">
        <v>371</v>
      </c>
      <c r="I90" s="273" t="s">
        <v>1034</v>
      </c>
      <c r="J90" s="194" t="s">
        <v>271</v>
      </c>
      <c r="K90" s="273" t="s">
        <v>761</v>
      </c>
      <c r="L90" s="196" t="s">
        <v>2416</v>
      </c>
      <c r="M90" s="194" t="s">
        <v>1566</v>
      </c>
      <c r="N90" s="194"/>
      <c r="O90" s="195"/>
      <c r="P90" s="194"/>
      <c r="R90" s="274" t="str">
        <f t="shared" si="1"/>
        <v>31795421</v>
      </c>
    </row>
    <row r="91" spans="1:18" x14ac:dyDescent="0.2">
      <c r="A91" s="193" t="s">
        <v>966</v>
      </c>
      <c r="B91" s="194" t="s">
        <v>113</v>
      </c>
      <c r="C91" s="195" t="s">
        <v>252</v>
      </c>
      <c r="D91" s="194" t="s">
        <v>1693</v>
      </c>
      <c r="E91" s="194" t="s">
        <v>1077</v>
      </c>
      <c r="F91" s="194" t="s">
        <v>295</v>
      </c>
      <c r="G91" s="258" t="s">
        <v>373</v>
      </c>
      <c r="H91" s="258" t="s">
        <v>374</v>
      </c>
      <c r="I91" s="273" t="s">
        <v>375</v>
      </c>
      <c r="J91" s="194" t="s">
        <v>271</v>
      </c>
      <c r="K91" s="273" t="s">
        <v>376</v>
      </c>
      <c r="L91" s="196" t="s">
        <v>2417</v>
      </c>
      <c r="M91" s="194" t="s">
        <v>1567</v>
      </c>
      <c r="N91" s="194"/>
      <c r="O91" s="194"/>
      <c r="P91" s="194"/>
      <c r="R91" s="274" t="str">
        <f t="shared" si="1"/>
        <v>30774772</v>
      </c>
    </row>
    <row r="92" spans="1:18" x14ac:dyDescent="0.2">
      <c r="A92" s="193" t="s">
        <v>954</v>
      </c>
      <c r="B92" s="194" t="s">
        <v>115</v>
      </c>
      <c r="C92" s="195" t="s">
        <v>252</v>
      </c>
      <c r="D92" s="194" t="s">
        <v>1693</v>
      </c>
      <c r="E92" s="194" t="s">
        <v>1077</v>
      </c>
      <c r="F92" s="194" t="s">
        <v>295</v>
      </c>
      <c r="G92" s="258" t="s">
        <v>377</v>
      </c>
      <c r="H92" s="258" t="s">
        <v>378</v>
      </c>
      <c r="I92" s="273" t="s">
        <v>1259</v>
      </c>
      <c r="J92" s="194" t="s">
        <v>267</v>
      </c>
      <c r="K92" s="273" t="s">
        <v>898</v>
      </c>
      <c r="L92" s="196" t="s">
        <v>2418</v>
      </c>
      <c r="M92" s="194" t="s">
        <v>1568</v>
      </c>
      <c r="N92" s="195"/>
      <c r="O92" s="195"/>
      <c r="P92" s="195"/>
      <c r="R92" s="274" t="str">
        <f t="shared" si="1"/>
        <v>30793211</v>
      </c>
    </row>
    <row r="93" spans="1:18" x14ac:dyDescent="0.2">
      <c r="A93" s="193" t="s">
        <v>117</v>
      </c>
      <c r="B93" s="194" t="s">
        <v>1260</v>
      </c>
      <c r="C93" s="195" t="s">
        <v>252</v>
      </c>
      <c r="D93" s="194" t="s">
        <v>1693</v>
      </c>
      <c r="E93" s="194" t="s">
        <v>1077</v>
      </c>
      <c r="F93" s="194" t="s">
        <v>295</v>
      </c>
      <c r="G93" s="258" t="s">
        <v>843</v>
      </c>
      <c r="H93" s="258" t="s">
        <v>379</v>
      </c>
      <c r="I93" s="273" t="s">
        <v>2419</v>
      </c>
      <c r="J93" s="194" t="s">
        <v>1569</v>
      </c>
      <c r="K93" s="273" t="s">
        <v>1155</v>
      </c>
      <c r="L93" s="196" t="s">
        <v>2420</v>
      </c>
      <c r="M93" s="194" t="s">
        <v>1570</v>
      </c>
      <c r="N93" s="194"/>
      <c r="O93" s="195"/>
      <c r="P93" s="194"/>
      <c r="R93" s="274" t="str">
        <f t="shared" si="1"/>
        <v>17308518</v>
      </c>
    </row>
    <row r="94" spans="1:18" x14ac:dyDescent="0.2">
      <c r="A94" s="193" t="s">
        <v>119</v>
      </c>
      <c r="B94" s="194" t="s">
        <v>1261</v>
      </c>
      <c r="C94" s="195" t="s">
        <v>252</v>
      </c>
      <c r="D94" s="194" t="s">
        <v>1693</v>
      </c>
      <c r="E94" s="194" t="s">
        <v>1077</v>
      </c>
      <c r="F94" s="194" t="s">
        <v>269</v>
      </c>
      <c r="G94" s="258" t="s">
        <v>380</v>
      </c>
      <c r="H94" s="258" t="s">
        <v>381</v>
      </c>
      <c r="I94" s="273" t="s">
        <v>382</v>
      </c>
      <c r="J94" s="194" t="s">
        <v>271</v>
      </c>
      <c r="K94" s="273" t="s">
        <v>383</v>
      </c>
      <c r="L94" s="196" t="s">
        <v>2421</v>
      </c>
      <c r="M94" s="194" t="s">
        <v>1571</v>
      </c>
      <c r="N94" s="194"/>
      <c r="O94" s="194"/>
      <c r="P94" s="194"/>
      <c r="R94" s="274" t="str">
        <f t="shared" si="1"/>
        <v>30811571</v>
      </c>
    </row>
    <row r="95" spans="1:18" ht="20" x14ac:dyDescent="0.2">
      <c r="A95" s="173" t="s">
        <v>120</v>
      </c>
      <c r="B95" s="194" t="s">
        <v>121</v>
      </c>
      <c r="C95" s="195" t="s">
        <v>252</v>
      </c>
      <c r="D95" s="194" t="s">
        <v>1693</v>
      </c>
      <c r="E95" s="194" t="s">
        <v>1077</v>
      </c>
      <c r="F95" s="194" t="s">
        <v>295</v>
      </c>
      <c r="G95" s="258" t="s">
        <v>899</v>
      </c>
      <c r="H95" s="258" t="s">
        <v>2422</v>
      </c>
      <c r="I95" s="273" t="s">
        <v>1572</v>
      </c>
      <c r="J95" s="194" t="s">
        <v>271</v>
      </c>
      <c r="K95" s="273" t="s">
        <v>2423</v>
      </c>
      <c r="L95" s="196" t="s">
        <v>2424</v>
      </c>
      <c r="M95" s="194" t="s">
        <v>1573</v>
      </c>
      <c r="N95" s="279"/>
      <c r="O95" s="276"/>
      <c r="P95" s="279"/>
      <c r="R95" s="274" t="str">
        <f t="shared" si="1"/>
        <v>31119247</v>
      </c>
    </row>
    <row r="96" spans="1:18" x14ac:dyDescent="0.2">
      <c r="A96" s="173" t="s">
        <v>955</v>
      </c>
      <c r="B96" s="194" t="s">
        <v>1156</v>
      </c>
      <c r="C96" s="195" t="s">
        <v>252</v>
      </c>
      <c r="D96" s="194" t="s">
        <v>2425</v>
      </c>
      <c r="E96" s="194" t="s">
        <v>1077</v>
      </c>
      <c r="F96" s="194" t="s">
        <v>295</v>
      </c>
      <c r="G96" s="258" t="s">
        <v>384</v>
      </c>
      <c r="H96" s="258" t="s">
        <v>1698</v>
      </c>
      <c r="I96" s="273" t="s">
        <v>1574</v>
      </c>
      <c r="J96" s="194" t="s">
        <v>1534</v>
      </c>
      <c r="K96" s="273" t="s">
        <v>984</v>
      </c>
      <c r="L96" s="196" t="s">
        <v>2426</v>
      </c>
      <c r="M96" s="194" t="s">
        <v>1575</v>
      </c>
      <c r="N96" s="279"/>
      <c r="O96" s="276"/>
      <c r="P96" s="279"/>
      <c r="R96" s="274" t="str">
        <f t="shared" si="1"/>
        <v>30845386</v>
      </c>
    </row>
    <row r="97" spans="1:18" x14ac:dyDescent="0.2">
      <c r="A97" s="193" t="s">
        <v>1035</v>
      </c>
      <c r="B97" s="194" t="s">
        <v>1036</v>
      </c>
      <c r="C97" s="195" t="s">
        <v>252</v>
      </c>
      <c r="D97" s="194" t="s">
        <v>1157</v>
      </c>
      <c r="E97" s="194" t="s">
        <v>282</v>
      </c>
      <c r="F97" s="194" t="s">
        <v>1037</v>
      </c>
      <c r="G97" s="258" t="s">
        <v>1038</v>
      </c>
      <c r="H97" s="258" t="s">
        <v>1039</v>
      </c>
      <c r="I97" s="273" t="s">
        <v>1040</v>
      </c>
      <c r="J97" s="194" t="s">
        <v>271</v>
      </c>
      <c r="K97" s="273" t="s">
        <v>1040</v>
      </c>
      <c r="L97" s="196" t="s">
        <v>2427</v>
      </c>
      <c r="M97" s="194" t="s">
        <v>1576</v>
      </c>
      <c r="N97" s="194"/>
      <c r="O97" s="194"/>
      <c r="P97" s="194"/>
      <c r="R97" s="274" t="str">
        <f t="shared" si="1"/>
        <v>30865930</v>
      </c>
    </row>
    <row r="98" spans="1:18" x14ac:dyDescent="0.2">
      <c r="A98" s="193" t="s">
        <v>967</v>
      </c>
      <c r="B98" s="194" t="s">
        <v>123</v>
      </c>
      <c r="C98" s="195" t="s">
        <v>252</v>
      </c>
      <c r="D98" s="194" t="s">
        <v>1693</v>
      </c>
      <c r="E98" s="194" t="s">
        <v>1077</v>
      </c>
      <c r="F98" s="194" t="s">
        <v>295</v>
      </c>
      <c r="G98" s="258" t="s">
        <v>385</v>
      </c>
      <c r="H98" s="258" t="s">
        <v>386</v>
      </c>
      <c r="I98" s="273" t="s">
        <v>387</v>
      </c>
      <c r="J98" s="194" t="s">
        <v>267</v>
      </c>
      <c r="K98" s="273" t="s">
        <v>388</v>
      </c>
      <c r="L98" s="196" t="s">
        <v>2428</v>
      </c>
      <c r="M98" s="194" t="s">
        <v>1577</v>
      </c>
      <c r="N98" s="194"/>
      <c r="O98" s="194"/>
      <c r="P98" s="194"/>
      <c r="R98" s="274" t="str">
        <f t="shared" si="1"/>
        <v>30788714</v>
      </c>
    </row>
    <row r="99" spans="1:18" x14ac:dyDescent="0.2">
      <c r="A99" s="193" t="s">
        <v>125</v>
      </c>
      <c r="B99" s="194" t="s">
        <v>126</v>
      </c>
      <c r="C99" s="195" t="s">
        <v>252</v>
      </c>
      <c r="D99" s="194" t="s">
        <v>1693</v>
      </c>
      <c r="E99" s="194" t="s">
        <v>1077</v>
      </c>
      <c r="F99" s="194" t="s">
        <v>295</v>
      </c>
      <c r="G99" s="258" t="s">
        <v>872</v>
      </c>
      <c r="H99" s="258" t="s">
        <v>389</v>
      </c>
      <c r="I99" s="273" t="s">
        <v>873</v>
      </c>
      <c r="J99" s="194" t="s">
        <v>267</v>
      </c>
      <c r="K99" s="273" t="s">
        <v>390</v>
      </c>
      <c r="L99" s="196" t="s">
        <v>2429</v>
      </c>
      <c r="M99" s="194" t="s">
        <v>1578</v>
      </c>
      <c r="N99" s="194"/>
      <c r="O99" s="195"/>
      <c r="P99" s="194"/>
      <c r="R99" s="274" t="str">
        <f t="shared" si="1"/>
        <v>30806518</v>
      </c>
    </row>
    <row r="100" spans="1:18" x14ac:dyDescent="0.2">
      <c r="A100" s="193" t="s">
        <v>127</v>
      </c>
      <c r="B100" s="194" t="s">
        <v>128</v>
      </c>
      <c r="C100" s="195" t="s">
        <v>252</v>
      </c>
      <c r="D100" s="194" t="s">
        <v>391</v>
      </c>
      <c r="E100" s="194" t="s">
        <v>1077</v>
      </c>
      <c r="F100" s="194" t="s">
        <v>392</v>
      </c>
      <c r="G100" s="258" t="s">
        <v>393</v>
      </c>
      <c r="H100" s="258" t="s">
        <v>394</v>
      </c>
      <c r="I100" s="273" t="s">
        <v>395</v>
      </c>
      <c r="J100" s="194" t="s">
        <v>267</v>
      </c>
      <c r="K100" s="273" t="s">
        <v>1158</v>
      </c>
      <c r="L100" s="196" t="s">
        <v>2430</v>
      </c>
      <c r="M100" s="194" t="s">
        <v>1579</v>
      </c>
      <c r="N100" s="194"/>
      <c r="O100" s="194"/>
      <c r="P100" s="194"/>
      <c r="R100" s="274" t="str">
        <f t="shared" si="1"/>
        <v>31751075</v>
      </c>
    </row>
    <row r="101" spans="1:18" x14ac:dyDescent="0.2">
      <c r="A101" s="193" t="s">
        <v>677</v>
      </c>
      <c r="B101" s="194" t="s">
        <v>683</v>
      </c>
      <c r="C101" s="195" t="s">
        <v>252</v>
      </c>
      <c r="D101" s="194" t="s">
        <v>900</v>
      </c>
      <c r="E101" s="194" t="s">
        <v>755</v>
      </c>
      <c r="F101" s="194" t="s">
        <v>756</v>
      </c>
      <c r="G101" s="258" t="s">
        <v>684</v>
      </c>
      <c r="H101" s="258" t="s">
        <v>762</v>
      </c>
      <c r="I101" s="273" t="s">
        <v>763</v>
      </c>
      <c r="J101" s="194" t="s">
        <v>271</v>
      </c>
      <c r="K101" s="273" t="s">
        <v>763</v>
      </c>
      <c r="L101" s="196" t="s">
        <v>2431</v>
      </c>
      <c r="M101" s="194" t="s">
        <v>1699</v>
      </c>
      <c r="N101" s="194"/>
      <c r="O101" s="194"/>
      <c r="P101" s="194"/>
      <c r="R101" s="274" t="str">
        <f t="shared" si="1"/>
        <v>37818058</v>
      </c>
    </row>
    <row r="102" spans="1:18" x14ac:dyDescent="0.2">
      <c r="A102" s="193" t="s">
        <v>1293</v>
      </c>
      <c r="B102" s="194" t="s">
        <v>1300</v>
      </c>
      <c r="C102" s="195" t="s">
        <v>252</v>
      </c>
      <c r="D102" s="194" t="s">
        <v>1301</v>
      </c>
      <c r="E102" s="194" t="s">
        <v>1302</v>
      </c>
      <c r="F102" s="194" t="s">
        <v>1303</v>
      </c>
      <c r="G102" s="258" t="s">
        <v>1304</v>
      </c>
      <c r="H102" s="258" t="s">
        <v>1305</v>
      </c>
      <c r="I102" s="273" t="s">
        <v>1306</v>
      </c>
      <c r="J102" s="194" t="s">
        <v>271</v>
      </c>
      <c r="K102" s="273" t="s">
        <v>2432</v>
      </c>
      <c r="L102" s="196" t="s">
        <v>2433</v>
      </c>
      <c r="M102" s="194" t="s">
        <v>1580</v>
      </c>
      <c r="N102" s="194"/>
      <c r="O102" s="194"/>
      <c r="P102" s="194"/>
      <c r="R102" s="274" t="str">
        <f t="shared" si="1"/>
        <v>00896896</v>
      </c>
    </row>
    <row r="103" spans="1:18" x14ac:dyDescent="0.2">
      <c r="A103" s="173" t="s">
        <v>131</v>
      </c>
      <c r="B103" s="194" t="s">
        <v>132</v>
      </c>
      <c r="C103" s="195" t="s">
        <v>252</v>
      </c>
      <c r="D103" s="194" t="s">
        <v>396</v>
      </c>
      <c r="E103" s="194" t="s">
        <v>397</v>
      </c>
      <c r="F103" s="194" t="s">
        <v>398</v>
      </c>
      <c r="G103" s="258" t="s">
        <v>399</v>
      </c>
      <c r="H103" s="258" t="s">
        <v>400</v>
      </c>
      <c r="I103" s="273" t="s">
        <v>401</v>
      </c>
      <c r="J103" s="194" t="s">
        <v>271</v>
      </c>
      <c r="K103" s="273" t="s">
        <v>401</v>
      </c>
      <c r="L103" s="196" t="s">
        <v>2434</v>
      </c>
      <c r="M103" s="194" t="s">
        <v>1581</v>
      </c>
      <c r="N103" s="279"/>
      <c r="O103" s="279"/>
      <c r="P103" s="279"/>
      <c r="R103" s="274" t="str">
        <f t="shared" si="1"/>
        <v>31871526</v>
      </c>
    </row>
    <row r="104" spans="1:18" x14ac:dyDescent="0.2">
      <c r="A104" s="173" t="s">
        <v>134</v>
      </c>
      <c r="B104" s="194" t="s">
        <v>135</v>
      </c>
      <c r="C104" s="195" t="s">
        <v>252</v>
      </c>
      <c r="D104" s="194" t="s">
        <v>402</v>
      </c>
      <c r="E104" s="194" t="s">
        <v>1159</v>
      </c>
      <c r="F104" s="194" t="s">
        <v>403</v>
      </c>
      <c r="G104" s="258" t="s">
        <v>404</v>
      </c>
      <c r="H104" s="258" t="s">
        <v>985</v>
      </c>
      <c r="I104" s="273" t="s">
        <v>405</v>
      </c>
      <c r="J104" s="194" t="s">
        <v>267</v>
      </c>
      <c r="K104" s="273" t="s">
        <v>405</v>
      </c>
      <c r="L104" s="196" t="s">
        <v>2435</v>
      </c>
      <c r="M104" s="194" t="s">
        <v>1582</v>
      </c>
      <c r="N104" s="279"/>
      <c r="O104" s="279"/>
      <c r="P104" s="279"/>
      <c r="R104" s="274" t="str">
        <f t="shared" si="1"/>
        <v>31989373</v>
      </c>
    </row>
    <row r="105" spans="1:18" x14ac:dyDescent="0.2">
      <c r="A105" s="173" t="s">
        <v>1611</v>
      </c>
      <c r="B105" s="194" t="s">
        <v>1627</v>
      </c>
      <c r="C105" s="279" t="s">
        <v>252</v>
      </c>
      <c r="D105" s="194" t="s">
        <v>1628</v>
      </c>
      <c r="E105" s="194" t="s">
        <v>1629</v>
      </c>
      <c r="F105" s="194" t="s">
        <v>1109</v>
      </c>
      <c r="G105" s="258" t="s">
        <v>1630</v>
      </c>
      <c r="H105" s="258" t="s">
        <v>1631</v>
      </c>
      <c r="I105" s="273" t="s">
        <v>1632</v>
      </c>
      <c r="J105" s="194" t="s">
        <v>1633</v>
      </c>
      <c r="K105" s="273" t="s">
        <v>2304</v>
      </c>
      <c r="L105" s="196" t="s">
        <v>2436</v>
      </c>
      <c r="M105" s="194" t="s">
        <v>2304</v>
      </c>
      <c r="N105" s="279"/>
      <c r="O105" s="279"/>
      <c r="P105" s="279"/>
      <c r="R105" s="274" t="str">
        <f t="shared" si="1"/>
        <v>17326087</v>
      </c>
    </row>
    <row r="106" spans="1:18" x14ac:dyDescent="0.2">
      <c r="A106" s="193" t="s">
        <v>1065</v>
      </c>
      <c r="B106" s="194" t="s">
        <v>1066</v>
      </c>
      <c r="C106" s="195" t="s">
        <v>252</v>
      </c>
      <c r="D106" s="194" t="s">
        <v>1067</v>
      </c>
      <c r="E106" s="194" t="s">
        <v>1068</v>
      </c>
      <c r="F106" s="194" t="s">
        <v>1069</v>
      </c>
      <c r="G106" s="258" t="s">
        <v>1070</v>
      </c>
      <c r="H106" s="258" t="s">
        <v>1071</v>
      </c>
      <c r="I106" s="273" t="s">
        <v>1072</v>
      </c>
      <c r="J106" s="194" t="s">
        <v>267</v>
      </c>
      <c r="K106" s="273" t="s">
        <v>1072</v>
      </c>
      <c r="L106" s="196" t="s">
        <v>2437</v>
      </c>
      <c r="M106" s="194" t="s">
        <v>1583</v>
      </c>
      <c r="N106" s="194"/>
      <c r="O106" s="194"/>
      <c r="P106" s="194"/>
      <c r="R106" s="274" t="str">
        <f t="shared" si="1"/>
        <v>42219922</v>
      </c>
    </row>
    <row r="107" spans="1:18" x14ac:dyDescent="0.2">
      <c r="A107" s="173" t="s">
        <v>901</v>
      </c>
      <c r="B107" s="194" t="s">
        <v>902</v>
      </c>
      <c r="C107" s="279" t="s">
        <v>252</v>
      </c>
      <c r="D107" s="194" t="s">
        <v>1160</v>
      </c>
      <c r="E107" s="194" t="s">
        <v>334</v>
      </c>
      <c r="F107" s="194" t="s">
        <v>335</v>
      </c>
      <c r="G107" s="258" t="s">
        <v>903</v>
      </c>
      <c r="H107" s="258" t="s">
        <v>904</v>
      </c>
      <c r="I107" s="273" t="s">
        <v>986</v>
      </c>
      <c r="J107" s="194" t="s">
        <v>271</v>
      </c>
      <c r="K107" s="273" t="s">
        <v>1161</v>
      </c>
      <c r="L107" s="196" t="s">
        <v>2438</v>
      </c>
      <c r="M107" s="194" t="s">
        <v>1584</v>
      </c>
      <c r="N107" s="279"/>
      <c r="O107" s="279"/>
      <c r="P107" s="279"/>
      <c r="R107" s="274" t="str">
        <f t="shared" si="1"/>
        <v>51118831</v>
      </c>
    </row>
    <row r="108" spans="1:18" x14ac:dyDescent="0.2">
      <c r="A108" s="193" t="s">
        <v>1262</v>
      </c>
      <c r="B108" s="194" t="s">
        <v>1263</v>
      </c>
      <c r="C108" s="195" t="s">
        <v>252</v>
      </c>
      <c r="D108" s="194" t="s">
        <v>1700</v>
      </c>
      <c r="E108" s="194" t="s">
        <v>1701</v>
      </c>
      <c r="F108" s="194" t="s">
        <v>1702</v>
      </c>
      <c r="G108" s="258" t="s">
        <v>1264</v>
      </c>
      <c r="H108" s="258" t="s">
        <v>1265</v>
      </c>
      <c r="I108" s="273" t="s">
        <v>1266</v>
      </c>
      <c r="J108" s="194" t="s">
        <v>271</v>
      </c>
      <c r="K108" s="273" t="s">
        <v>1267</v>
      </c>
      <c r="L108" s="196" t="s">
        <v>2439</v>
      </c>
      <c r="M108" s="194" t="s">
        <v>1585</v>
      </c>
      <c r="N108" s="194"/>
      <c r="O108" s="194"/>
      <c r="P108" s="194"/>
      <c r="R108" s="274" t="str">
        <f t="shared" si="1"/>
        <v>37938941</v>
      </c>
    </row>
    <row r="109" spans="1:18" x14ac:dyDescent="0.2">
      <c r="A109" s="193" t="s">
        <v>136</v>
      </c>
      <c r="B109" s="194" t="s">
        <v>992</v>
      </c>
      <c r="C109" s="195" t="s">
        <v>252</v>
      </c>
      <c r="D109" s="194" t="s">
        <v>1693</v>
      </c>
      <c r="E109" s="194" t="s">
        <v>1077</v>
      </c>
      <c r="F109" s="194" t="s">
        <v>295</v>
      </c>
      <c r="G109" s="258" t="s">
        <v>406</v>
      </c>
      <c r="H109" s="258" t="s">
        <v>407</v>
      </c>
      <c r="I109" s="273" t="s">
        <v>1041</v>
      </c>
      <c r="J109" s="194" t="s">
        <v>271</v>
      </c>
      <c r="K109" s="273" t="s">
        <v>1041</v>
      </c>
      <c r="L109" s="196" t="s">
        <v>2440</v>
      </c>
      <c r="M109" s="194" t="s">
        <v>1586</v>
      </c>
      <c r="N109" s="194"/>
      <c r="O109" s="194"/>
      <c r="P109" s="194"/>
      <c r="R109" s="274" t="str">
        <f t="shared" si="1"/>
        <v>00684767</v>
      </c>
    </row>
    <row r="110" spans="1:18" ht="20" x14ac:dyDescent="0.2">
      <c r="A110" s="193" t="s">
        <v>1268</v>
      </c>
      <c r="B110" s="194" t="s">
        <v>1269</v>
      </c>
      <c r="C110" s="195" t="s">
        <v>252</v>
      </c>
      <c r="D110" s="194" t="s">
        <v>433</v>
      </c>
      <c r="E110" s="194" t="s">
        <v>434</v>
      </c>
      <c r="F110" s="194" t="s">
        <v>435</v>
      </c>
      <c r="G110" s="258" t="s">
        <v>1270</v>
      </c>
      <c r="H110" s="258" t="s">
        <v>1271</v>
      </c>
      <c r="I110" s="273" t="s">
        <v>438</v>
      </c>
      <c r="J110" s="194" t="s">
        <v>267</v>
      </c>
      <c r="K110" s="273" t="s">
        <v>1272</v>
      </c>
      <c r="L110" s="196" t="s">
        <v>1273</v>
      </c>
      <c r="M110" s="194" t="s">
        <v>1587</v>
      </c>
      <c r="N110" s="194"/>
      <c r="O110" s="194"/>
      <c r="P110" s="194"/>
      <c r="R110" s="274" t="str">
        <f t="shared" si="1"/>
        <v>22665234</v>
      </c>
    </row>
    <row r="111" spans="1:18" x14ac:dyDescent="0.2">
      <c r="A111" s="193" t="s">
        <v>137</v>
      </c>
      <c r="B111" s="194" t="s">
        <v>408</v>
      </c>
      <c r="C111" s="195" t="s">
        <v>252</v>
      </c>
      <c r="D111" s="194" t="s">
        <v>1693</v>
      </c>
      <c r="E111" s="194" t="s">
        <v>1077</v>
      </c>
      <c r="F111" s="194" t="s">
        <v>295</v>
      </c>
      <c r="G111" s="258" t="s">
        <v>409</v>
      </c>
      <c r="H111" s="258" t="s">
        <v>410</v>
      </c>
      <c r="I111" s="273" t="s">
        <v>411</v>
      </c>
      <c r="J111" s="194" t="s">
        <v>267</v>
      </c>
      <c r="K111" s="273" t="s">
        <v>412</v>
      </c>
      <c r="L111" s="196" t="s">
        <v>2441</v>
      </c>
      <c r="M111" s="194" t="s">
        <v>1588</v>
      </c>
      <c r="N111" s="194"/>
      <c r="O111" s="194"/>
      <c r="P111" s="194"/>
      <c r="R111" s="274" t="str">
        <f t="shared" si="1"/>
        <v>30793203</v>
      </c>
    </row>
    <row r="112" spans="1:18" x14ac:dyDescent="0.2">
      <c r="A112" s="173" t="s">
        <v>139</v>
      </c>
      <c r="B112" s="194" t="s">
        <v>140</v>
      </c>
      <c r="C112" s="195" t="s">
        <v>252</v>
      </c>
      <c r="D112" s="194" t="s">
        <v>413</v>
      </c>
      <c r="E112" s="194" t="s">
        <v>1077</v>
      </c>
      <c r="F112" s="194" t="s">
        <v>414</v>
      </c>
      <c r="G112" s="258" t="s">
        <v>415</v>
      </c>
      <c r="H112" s="258" t="s">
        <v>416</v>
      </c>
      <c r="I112" s="273" t="s">
        <v>987</v>
      </c>
      <c r="J112" s="194" t="s">
        <v>267</v>
      </c>
      <c r="K112" s="273" t="s">
        <v>987</v>
      </c>
      <c r="L112" s="196" t="s">
        <v>2442</v>
      </c>
      <c r="M112" s="194" t="s">
        <v>1589</v>
      </c>
      <c r="N112" s="279"/>
      <c r="O112" s="279"/>
      <c r="P112" s="279"/>
      <c r="R112" s="274" t="str">
        <f t="shared" si="1"/>
        <v>00681768</v>
      </c>
    </row>
    <row r="113" spans="1:18" x14ac:dyDescent="0.2">
      <c r="A113" s="173" t="s">
        <v>142</v>
      </c>
      <c r="B113" s="194" t="s">
        <v>143</v>
      </c>
      <c r="C113" s="195" t="s">
        <v>252</v>
      </c>
      <c r="D113" s="194" t="s">
        <v>1693</v>
      </c>
      <c r="E113" s="194" t="s">
        <v>1077</v>
      </c>
      <c r="F113" s="194" t="s">
        <v>295</v>
      </c>
      <c r="G113" s="258" t="s">
        <v>417</v>
      </c>
      <c r="H113" s="258" t="s">
        <v>1162</v>
      </c>
      <c r="I113" s="273" t="s">
        <v>991</v>
      </c>
      <c r="J113" s="194" t="s">
        <v>267</v>
      </c>
      <c r="K113" s="273" t="s">
        <v>991</v>
      </c>
      <c r="L113" s="196" t="s">
        <v>2443</v>
      </c>
      <c r="M113" s="194" t="s">
        <v>1590</v>
      </c>
      <c r="N113" s="279"/>
      <c r="O113" s="279"/>
      <c r="P113" s="279"/>
      <c r="R113" s="274" t="str">
        <f t="shared" si="1"/>
        <v>31796079</v>
      </c>
    </row>
    <row r="114" spans="1:18" x14ac:dyDescent="0.2">
      <c r="A114" s="173" t="s">
        <v>2199</v>
      </c>
      <c r="B114" s="194" t="s">
        <v>2447</v>
      </c>
      <c r="C114" s="195" t="s">
        <v>252</v>
      </c>
      <c r="D114" s="194" t="s">
        <v>2448</v>
      </c>
      <c r="E114" s="194" t="s">
        <v>1077</v>
      </c>
      <c r="F114" s="194" t="s">
        <v>2449</v>
      </c>
      <c r="G114" s="258" t="s">
        <v>2450</v>
      </c>
      <c r="H114" s="258" t="s">
        <v>2451</v>
      </c>
      <c r="I114" s="273" t="s">
        <v>2452</v>
      </c>
      <c r="J114" s="194" t="s">
        <v>1768</v>
      </c>
      <c r="K114" s="273" t="s">
        <v>2453</v>
      </c>
      <c r="L114" s="196" t="s">
        <v>2454</v>
      </c>
      <c r="M114" s="194" t="s">
        <v>2455</v>
      </c>
      <c r="N114" s="279"/>
      <c r="O114" s="279"/>
      <c r="P114" s="279"/>
      <c r="R114" s="274"/>
    </row>
    <row r="115" spans="1:18" x14ac:dyDescent="0.2">
      <c r="A115" s="193" t="s">
        <v>2502</v>
      </c>
      <c r="B115" s="194" t="s">
        <v>2444</v>
      </c>
      <c r="C115" s="195" t="s">
        <v>252</v>
      </c>
      <c r="D115" s="194" t="s">
        <v>1703</v>
      </c>
      <c r="E115" s="194" t="s">
        <v>1077</v>
      </c>
      <c r="F115" s="194" t="s">
        <v>392</v>
      </c>
      <c r="G115" s="258" t="s">
        <v>1704</v>
      </c>
      <c r="H115" s="258" t="s">
        <v>1705</v>
      </c>
      <c r="I115" s="273" t="s">
        <v>999</v>
      </c>
      <c r="J115" s="194" t="s">
        <v>267</v>
      </c>
      <c r="K115" s="273" t="s">
        <v>999</v>
      </c>
      <c r="L115" s="196" t="s">
        <v>2445</v>
      </c>
      <c r="M115" s="194" t="s">
        <v>2446</v>
      </c>
      <c r="N115" s="194"/>
      <c r="O115" s="194"/>
      <c r="P115" s="194"/>
      <c r="R115" s="274" t="str">
        <f t="shared" si="1"/>
        <v>51806606</v>
      </c>
    </row>
    <row r="116" spans="1:18" x14ac:dyDescent="0.2">
      <c r="A116" s="173" t="s">
        <v>2503</v>
      </c>
      <c r="B116" s="194" t="s">
        <v>2456</v>
      </c>
      <c r="C116" s="195" t="s">
        <v>252</v>
      </c>
      <c r="D116" s="194" t="s">
        <v>1706</v>
      </c>
      <c r="E116" s="194" t="s">
        <v>1077</v>
      </c>
      <c r="F116" s="194" t="s">
        <v>1707</v>
      </c>
      <c r="G116" s="258" t="s">
        <v>1708</v>
      </c>
      <c r="H116" s="258" t="s">
        <v>1709</v>
      </c>
      <c r="I116" s="273" t="s">
        <v>1710</v>
      </c>
      <c r="J116" s="194" t="s">
        <v>1711</v>
      </c>
      <c r="K116" s="273" t="s">
        <v>1712</v>
      </c>
      <c r="L116" s="196" t="s">
        <v>2457</v>
      </c>
      <c r="M116" s="194" t="s">
        <v>1713</v>
      </c>
      <c r="N116" s="279"/>
      <c r="O116" s="279"/>
      <c r="P116" s="279"/>
      <c r="R116" s="274" t="str">
        <f t="shared" si="1"/>
        <v>31807399</v>
      </c>
    </row>
    <row r="117" spans="1:18" x14ac:dyDescent="0.2">
      <c r="A117" s="173" t="s">
        <v>1042</v>
      </c>
      <c r="B117" s="194" t="s">
        <v>1043</v>
      </c>
      <c r="C117" s="195" t="s">
        <v>252</v>
      </c>
      <c r="D117" s="194" t="s">
        <v>372</v>
      </c>
      <c r="E117" s="194" t="s">
        <v>268</v>
      </c>
      <c r="F117" s="194" t="s">
        <v>295</v>
      </c>
      <c r="G117" s="258" t="s">
        <v>1044</v>
      </c>
      <c r="H117" s="258" t="s">
        <v>1045</v>
      </c>
      <c r="I117" s="273" t="s">
        <v>1046</v>
      </c>
      <c r="J117" s="194" t="s">
        <v>1047</v>
      </c>
      <c r="K117" s="273" t="s">
        <v>1046</v>
      </c>
      <c r="L117" s="196" t="s">
        <v>2458</v>
      </c>
      <c r="M117" s="194" t="s">
        <v>1591</v>
      </c>
      <c r="N117" s="279"/>
      <c r="O117" s="279"/>
      <c r="P117" s="279"/>
      <c r="R117" s="274" t="str">
        <f t="shared" si="1"/>
        <v>30811406</v>
      </c>
    </row>
    <row r="118" spans="1:18" x14ac:dyDescent="0.2">
      <c r="A118" s="193" t="s">
        <v>1592</v>
      </c>
      <c r="B118" s="194" t="s">
        <v>2459</v>
      </c>
      <c r="C118" s="195" t="s">
        <v>252</v>
      </c>
      <c r="D118" s="194" t="s">
        <v>372</v>
      </c>
      <c r="E118" s="194" t="s">
        <v>268</v>
      </c>
      <c r="F118" s="194" t="s">
        <v>295</v>
      </c>
      <c r="G118" s="258" t="s">
        <v>1593</v>
      </c>
      <c r="H118" s="258" t="s">
        <v>1594</v>
      </c>
      <c r="I118" s="273" t="s">
        <v>1595</v>
      </c>
      <c r="J118" s="194" t="s">
        <v>1596</v>
      </c>
      <c r="K118" s="273" t="s">
        <v>1597</v>
      </c>
      <c r="L118" s="196" t="s">
        <v>2460</v>
      </c>
      <c r="M118" s="194" t="s">
        <v>1598</v>
      </c>
      <c r="N118" s="194"/>
      <c r="O118" s="195"/>
      <c r="P118" s="194"/>
      <c r="R118" s="274" t="str">
        <f t="shared" si="1"/>
        <v>42184827</v>
      </c>
    </row>
    <row r="119" spans="1:18" x14ac:dyDescent="0.2">
      <c r="A119" s="193" t="s">
        <v>2504</v>
      </c>
      <c r="B119" s="194" t="s">
        <v>2461</v>
      </c>
      <c r="C119" s="195" t="s">
        <v>252</v>
      </c>
      <c r="D119" s="194" t="s">
        <v>1714</v>
      </c>
      <c r="E119" s="194" t="s">
        <v>273</v>
      </c>
      <c r="F119" s="194" t="s">
        <v>274</v>
      </c>
      <c r="G119" s="258" t="s">
        <v>1715</v>
      </c>
      <c r="H119" s="258" t="s">
        <v>1716</v>
      </c>
      <c r="I119" s="273" t="s">
        <v>1717</v>
      </c>
      <c r="J119" s="194" t="s">
        <v>267</v>
      </c>
      <c r="K119" s="273" t="s">
        <v>1718</v>
      </c>
      <c r="L119" s="196" t="s">
        <v>2462</v>
      </c>
      <c r="M119" s="194" t="s">
        <v>1719</v>
      </c>
      <c r="N119" s="194"/>
      <c r="O119" s="194"/>
      <c r="P119" s="194"/>
      <c r="R119" s="274" t="str">
        <f t="shared" si="1"/>
        <v>36102181</v>
      </c>
    </row>
    <row r="120" spans="1:18" x14ac:dyDescent="0.2">
      <c r="A120" s="193" t="s">
        <v>2505</v>
      </c>
      <c r="B120" s="194" t="s">
        <v>2463</v>
      </c>
      <c r="C120" s="195" t="s">
        <v>252</v>
      </c>
      <c r="D120" s="194" t="s">
        <v>863</v>
      </c>
      <c r="E120" s="194" t="s">
        <v>419</v>
      </c>
      <c r="F120" s="194" t="s">
        <v>420</v>
      </c>
      <c r="G120" s="258" t="s">
        <v>1720</v>
      </c>
      <c r="H120" s="258" t="s">
        <v>1721</v>
      </c>
      <c r="I120" s="273" t="s">
        <v>1722</v>
      </c>
      <c r="J120" s="194" t="s">
        <v>267</v>
      </c>
      <c r="K120" s="273" t="s">
        <v>2464</v>
      </c>
      <c r="L120" s="196" t="s">
        <v>2304</v>
      </c>
      <c r="M120" s="194" t="s">
        <v>1723</v>
      </c>
      <c r="N120" s="195"/>
      <c r="O120" s="195"/>
      <c r="P120" s="195"/>
      <c r="R120" s="274" t="str">
        <f t="shared" si="1"/>
        <v>42250765</v>
      </c>
    </row>
    <row r="121" spans="1:18" x14ac:dyDescent="0.2">
      <c r="A121" s="173" t="s">
        <v>2506</v>
      </c>
      <c r="B121" s="194" t="s">
        <v>2465</v>
      </c>
      <c r="C121" s="195" t="s">
        <v>252</v>
      </c>
      <c r="D121" s="194" t="s">
        <v>1724</v>
      </c>
      <c r="E121" s="194" t="s">
        <v>1725</v>
      </c>
      <c r="F121" s="194" t="s">
        <v>1726</v>
      </c>
      <c r="G121" s="258" t="s">
        <v>1727</v>
      </c>
      <c r="H121" s="258" t="s">
        <v>1728</v>
      </c>
      <c r="I121" s="273" t="s">
        <v>1729</v>
      </c>
      <c r="J121" s="194" t="s">
        <v>267</v>
      </c>
      <c r="K121" s="273" t="s">
        <v>1730</v>
      </c>
      <c r="L121" s="196" t="s">
        <v>2466</v>
      </c>
      <c r="M121" s="194" t="s">
        <v>2467</v>
      </c>
      <c r="N121" s="279"/>
      <c r="O121" s="279"/>
      <c r="P121" s="279"/>
      <c r="R121" s="274" t="str">
        <f t="shared" si="1"/>
        <v>31794050</v>
      </c>
    </row>
    <row r="122" spans="1:18" x14ac:dyDescent="0.2">
      <c r="A122" s="193" t="s">
        <v>2507</v>
      </c>
      <c r="B122" s="194" t="s">
        <v>2468</v>
      </c>
      <c r="C122" s="195" t="s">
        <v>252</v>
      </c>
      <c r="D122" s="194" t="s">
        <v>1731</v>
      </c>
      <c r="E122" s="194" t="s">
        <v>1210</v>
      </c>
      <c r="F122" s="194" t="s">
        <v>1211</v>
      </c>
      <c r="G122" s="258" t="s">
        <v>1732</v>
      </c>
      <c r="H122" s="258" t="s">
        <v>1733</v>
      </c>
      <c r="I122" s="273" t="s">
        <v>1734</v>
      </c>
      <c r="J122" s="194" t="s">
        <v>1735</v>
      </c>
      <c r="K122" s="273" t="s">
        <v>1736</v>
      </c>
      <c r="L122" s="196" t="s">
        <v>2469</v>
      </c>
      <c r="M122" s="194" t="s">
        <v>1737</v>
      </c>
      <c r="N122" s="194"/>
      <c r="O122" s="194"/>
      <c r="P122" s="194"/>
      <c r="R122" s="274" t="str">
        <f t="shared" si="1"/>
        <v>31997449</v>
      </c>
    </row>
    <row r="123" spans="1:18" x14ac:dyDescent="0.2">
      <c r="A123" s="193" t="s">
        <v>2508</v>
      </c>
      <c r="B123" s="194" t="s">
        <v>1738</v>
      </c>
      <c r="C123" s="195" t="s">
        <v>252</v>
      </c>
      <c r="D123" s="194" t="s">
        <v>1739</v>
      </c>
      <c r="E123" s="194" t="s">
        <v>1740</v>
      </c>
      <c r="F123" s="194" t="s">
        <v>283</v>
      </c>
      <c r="G123" s="258" t="s">
        <v>1741</v>
      </c>
      <c r="H123" s="258" t="s">
        <v>1742</v>
      </c>
      <c r="I123" s="273" t="s">
        <v>1743</v>
      </c>
      <c r="J123" s="194" t="s">
        <v>1667</v>
      </c>
      <c r="K123" s="273" t="s">
        <v>1743</v>
      </c>
      <c r="L123" s="196" t="s">
        <v>2470</v>
      </c>
      <c r="M123" s="194" t="s">
        <v>1744</v>
      </c>
      <c r="N123" s="194"/>
      <c r="O123" s="194"/>
      <c r="P123" s="194"/>
      <c r="R123" s="274" t="str">
        <f t="shared" si="1"/>
        <v>31785131</v>
      </c>
    </row>
    <row r="124" spans="1:18" x14ac:dyDescent="0.2">
      <c r="A124" s="193" t="s">
        <v>2200</v>
      </c>
      <c r="B124" s="194" t="s">
        <v>2471</v>
      </c>
      <c r="C124" s="195" t="s">
        <v>252</v>
      </c>
      <c r="D124" s="194" t="s">
        <v>2472</v>
      </c>
      <c r="E124" s="194" t="s">
        <v>2473</v>
      </c>
      <c r="F124" s="194" t="s">
        <v>2474</v>
      </c>
      <c r="G124" s="258" t="s">
        <v>2475</v>
      </c>
      <c r="H124" s="258" t="s">
        <v>2476</v>
      </c>
      <c r="I124" s="273" t="s">
        <v>2477</v>
      </c>
      <c r="J124" s="194" t="s">
        <v>267</v>
      </c>
      <c r="K124" s="273" t="s">
        <v>2477</v>
      </c>
      <c r="L124" s="196" t="s">
        <v>2478</v>
      </c>
      <c r="M124" s="194" t="s">
        <v>2479</v>
      </c>
      <c r="N124" s="194"/>
      <c r="O124" s="194"/>
      <c r="P124" s="194"/>
      <c r="R124" s="274"/>
    </row>
    <row r="125" spans="1:18" x14ac:dyDescent="0.2">
      <c r="A125" s="193" t="s">
        <v>1745</v>
      </c>
      <c r="B125" s="194" t="s">
        <v>2480</v>
      </c>
      <c r="C125" s="195" t="s">
        <v>252</v>
      </c>
      <c r="D125" s="194" t="s">
        <v>1746</v>
      </c>
      <c r="E125" s="194" t="s">
        <v>1747</v>
      </c>
      <c r="F125" s="194" t="s">
        <v>1748</v>
      </c>
      <c r="G125" s="258" t="s">
        <v>1749</v>
      </c>
      <c r="H125" s="258" t="s">
        <v>1750</v>
      </c>
      <c r="I125" s="273" t="s">
        <v>1751</v>
      </c>
      <c r="J125" s="194" t="s">
        <v>1752</v>
      </c>
      <c r="K125" s="273" t="s">
        <v>1753</v>
      </c>
      <c r="L125" s="196" t="s">
        <v>2481</v>
      </c>
      <c r="M125" s="194" t="s">
        <v>2482</v>
      </c>
      <c r="N125" s="194"/>
      <c r="O125" s="194"/>
      <c r="P125" s="194"/>
      <c r="R125" s="274" t="str">
        <f t="shared" si="1"/>
        <v>00592129</v>
      </c>
    </row>
    <row r="126" spans="1:18" x14ac:dyDescent="0.2">
      <c r="A126" s="193" t="s">
        <v>2509</v>
      </c>
      <c r="B126" s="194" t="s">
        <v>2483</v>
      </c>
      <c r="C126" s="195" t="s">
        <v>252</v>
      </c>
      <c r="D126" s="194" t="s">
        <v>1754</v>
      </c>
      <c r="E126" s="194" t="s">
        <v>1755</v>
      </c>
      <c r="F126" s="194" t="s">
        <v>1756</v>
      </c>
      <c r="G126" s="258" t="s">
        <v>2304</v>
      </c>
      <c r="H126" s="258" t="s">
        <v>1757</v>
      </c>
      <c r="I126" s="273" t="s">
        <v>1758</v>
      </c>
      <c r="J126" s="194" t="s">
        <v>1759</v>
      </c>
      <c r="K126" s="273" t="s">
        <v>1758</v>
      </c>
      <c r="L126" s="196" t="s">
        <v>2484</v>
      </c>
      <c r="M126" s="194" t="s">
        <v>2485</v>
      </c>
      <c r="N126" s="195"/>
      <c r="O126" s="195"/>
      <c r="P126" s="195"/>
      <c r="R126" s="274" t="str">
        <f t="shared" si="1"/>
        <v>14220059</v>
      </c>
    </row>
    <row r="127" spans="1:18" x14ac:dyDescent="0.2">
      <c r="A127" s="193" t="s">
        <v>1599</v>
      </c>
      <c r="B127" s="194" t="s">
        <v>1600</v>
      </c>
      <c r="C127" s="195" t="s">
        <v>252</v>
      </c>
      <c r="D127" s="194" t="s">
        <v>1601</v>
      </c>
      <c r="E127" s="194" t="s">
        <v>356</v>
      </c>
      <c r="F127" s="194" t="s">
        <v>1602</v>
      </c>
      <c r="G127" s="258" t="s">
        <v>1603</v>
      </c>
      <c r="H127" s="258" t="s">
        <v>1604</v>
      </c>
      <c r="I127" s="273" t="s">
        <v>1605</v>
      </c>
      <c r="J127" s="194" t="s">
        <v>271</v>
      </c>
      <c r="K127" s="273" t="s">
        <v>1605</v>
      </c>
      <c r="L127" s="196" t="s">
        <v>2486</v>
      </c>
      <c r="M127" s="194" t="s">
        <v>1606</v>
      </c>
      <c r="N127" s="162"/>
      <c r="O127" s="195"/>
      <c r="P127" s="281"/>
      <c r="R127" s="274" t="str">
        <f t="shared" si="1"/>
        <v>53007344</v>
      </c>
    </row>
    <row r="128" spans="1:18" x14ac:dyDescent="0.2">
      <c r="A128" s="193" t="s">
        <v>1760</v>
      </c>
      <c r="B128" s="194" t="s">
        <v>1761</v>
      </c>
      <c r="C128" s="195" t="s">
        <v>252</v>
      </c>
      <c r="D128" s="194" t="s">
        <v>1762</v>
      </c>
      <c r="E128" s="194" t="s">
        <v>1763</v>
      </c>
      <c r="F128" s="194" t="s">
        <v>1764</v>
      </c>
      <c r="G128" s="258" t="s">
        <v>1765</v>
      </c>
      <c r="H128" s="258" t="s">
        <v>1766</v>
      </c>
      <c r="I128" s="273" t="s">
        <v>1767</v>
      </c>
      <c r="J128" s="194" t="s">
        <v>1768</v>
      </c>
      <c r="K128" s="273" t="s">
        <v>1767</v>
      </c>
      <c r="L128" s="196" t="s">
        <v>2487</v>
      </c>
      <c r="M128" s="194" t="s">
        <v>1769</v>
      </c>
      <c r="N128" s="162"/>
      <c r="O128" s="195"/>
      <c r="P128" s="281"/>
      <c r="R128" s="274" t="str">
        <f t="shared" si="1"/>
        <v>00896063</v>
      </c>
    </row>
    <row r="129" spans="1:18" x14ac:dyDescent="0.2">
      <c r="A129" s="193" t="s">
        <v>2510</v>
      </c>
      <c r="B129" s="194" t="s">
        <v>2488</v>
      </c>
      <c r="C129" s="195" t="s">
        <v>252</v>
      </c>
      <c r="D129" s="194" t="s">
        <v>1770</v>
      </c>
      <c r="E129" s="194" t="s">
        <v>1210</v>
      </c>
      <c r="F129" s="194" t="s">
        <v>1211</v>
      </c>
      <c r="G129" s="258" t="s">
        <v>2304</v>
      </c>
      <c r="H129" s="258" t="s">
        <v>1771</v>
      </c>
      <c r="I129" s="273" t="s">
        <v>1772</v>
      </c>
      <c r="J129" s="194" t="s">
        <v>267</v>
      </c>
      <c r="K129" s="273" t="s">
        <v>1772</v>
      </c>
      <c r="L129" s="196" t="s">
        <v>2489</v>
      </c>
      <c r="M129" s="194" t="s">
        <v>1773</v>
      </c>
      <c r="N129" s="162"/>
      <c r="O129" s="195"/>
      <c r="P129" s="281"/>
      <c r="R129" s="274" t="str">
        <f t="shared" si="1"/>
        <v>54750342</v>
      </c>
    </row>
    <row r="130" spans="1:18" x14ac:dyDescent="0.2">
      <c r="A130" s="193" t="s">
        <v>2511</v>
      </c>
      <c r="B130" s="194" t="s">
        <v>2490</v>
      </c>
      <c r="C130" s="195" t="s">
        <v>252</v>
      </c>
      <c r="D130" s="194" t="s">
        <v>1774</v>
      </c>
      <c r="E130" s="194" t="s">
        <v>262</v>
      </c>
      <c r="F130" s="194" t="s">
        <v>263</v>
      </c>
      <c r="G130" s="258" t="s">
        <v>1775</v>
      </c>
      <c r="H130" s="258" t="s">
        <v>2189</v>
      </c>
      <c r="I130" s="273" t="s">
        <v>1776</v>
      </c>
      <c r="J130" s="194" t="s">
        <v>1777</v>
      </c>
      <c r="K130" s="273" t="s">
        <v>1778</v>
      </c>
      <c r="L130" s="196" t="s">
        <v>2491</v>
      </c>
      <c r="M130" s="194" t="s">
        <v>1779</v>
      </c>
      <c r="N130" s="162"/>
      <c r="O130" s="195"/>
      <c r="P130" s="162"/>
      <c r="R130" s="274" t="str">
        <f t="shared" si="1"/>
        <v>30227151</v>
      </c>
    </row>
    <row r="131" spans="1:18" x14ac:dyDescent="0.2">
      <c r="A131" s="193" t="s">
        <v>2512</v>
      </c>
      <c r="B131" s="194" t="s">
        <v>1780</v>
      </c>
      <c r="C131" s="195" t="s">
        <v>252</v>
      </c>
      <c r="D131" s="194" t="s">
        <v>1781</v>
      </c>
      <c r="E131" s="194" t="s">
        <v>419</v>
      </c>
      <c r="F131" s="194" t="s">
        <v>1109</v>
      </c>
      <c r="G131" s="258" t="s">
        <v>1782</v>
      </c>
      <c r="H131" s="258" t="s">
        <v>1783</v>
      </c>
      <c r="I131" s="273" t="s">
        <v>1784</v>
      </c>
      <c r="J131" s="194" t="s">
        <v>1785</v>
      </c>
      <c r="K131" s="273" t="s">
        <v>1786</v>
      </c>
      <c r="L131" s="196" t="s">
        <v>2492</v>
      </c>
      <c r="M131" s="194" t="s">
        <v>1787</v>
      </c>
      <c r="N131" s="194"/>
      <c r="O131" s="194"/>
      <c r="P131" s="194"/>
      <c r="R131" s="274" t="str">
        <f t="shared" si="1"/>
        <v>42103908</v>
      </c>
    </row>
    <row r="132" spans="1:18" x14ac:dyDescent="0.2">
      <c r="A132" s="173" t="s">
        <v>968</v>
      </c>
      <c r="B132" s="194" t="s">
        <v>145</v>
      </c>
      <c r="C132" s="195" t="s">
        <v>252</v>
      </c>
      <c r="D132" s="194" t="s">
        <v>418</v>
      </c>
      <c r="E132" s="194" t="s">
        <v>419</v>
      </c>
      <c r="F132" s="194" t="s">
        <v>420</v>
      </c>
      <c r="G132" s="258" t="s">
        <v>421</v>
      </c>
      <c r="H132" s="258" t="s">
        <v>422</v>
      </c>
      <c r="I132" s="273" t="s">
        <v>423</v>
      </c>
      <c r="J132" s="194" t="s">
        <v>267</v>
      </c>
      <c r="K132" s="273" t="s">
        <v>423</v>
      </c>
      <c r="L132" s="196" t="s">
        <v>2493</v>
      </c>
      <c r="M132" s="194" t="s">
        <v>1607</v>
      </c>
      <c r="N132" s="279"/>
      <c r="O132" s="279"/>
      <c r="P132" s="279"/>
      <c r="R132" s="274" t="str">
        <f t="shared" si="1"/>
        <v>35538015</v>
      </c>
    </row>
    <row r="133" spans="1:18" x14ac:dyDescent="0.2">
      <c r="A133" s="173" t="s">
        <v>147</v>
      </c>
      <c r="B133" s="194" t="s">
        <v>148</v>
      </c>
      <c r="C133" s="195" t="s">
        <v>252</v>
      </c>
      <c r="D133" s="194" t="s">
        <v>1139</v>
      </c>
      <c r="E133" s="194" t="s">
        <v>1077</v>
      </c>
      <c r="F133" s="194" t="s">
        <v>343</v>
      </c>
      <c r="G133" s="258" t="s">
        <v>424</v>
      </c>
      <c r="H133" s="258" t="s">
        <v>425</v>
      </c>
      <c r="I133" s="273" t="s">
        <v>426</v>
      </c>
      <c r="J133" s="194" t="s">
        <v>271</v>
      </c>
      <c r="K133" s="273" t="s">
        <v>1048</v>
      </c>
      <c r="L133" s="196" t="s">
        <v>2494</v>
      </c>
      <c r="M133" s="194" t="s">
        <v>1608</v>
      </c>
      <c r="N133" s="279"/>
      <c r="O133" s="279"/>
      <c r="P133" s="279"/>
      <c r="R133" s="274" t="str">
        <f t="shared" si="1"/>
        <v>00585319</v>
      </c>
    </row>
    <row r="134" spans="1:18" x14ac:dyDescent="0.2">
      <c r="A134" s="198" t="s">
        <v>1274</v>
      </c>
      <c r="B134" s="194" t="s">
        <v>1275</v>
      </c>
      <c r="C134" s="288" t="s">
        <v>252</v>
      </c>
      <c r="D134" s="194" t="s">
        <v>1276</v>
      </c>
      <c r="E134" s="194" t="s">
        <v>268</v>
      </c>
      <c r="F134" s="194" t="s">
        <v>295</v>
      </c>
      <c r="G134" s="258" t="s">
        <v>1277</v>
      </c>
      <c r="H134" s="258" t="s">
        <v>1278</v>
      </c>
      <c r="I134" s="273" t="s">
        <v>1279</v>
      </c>
      <c r="J134" s="194" t="s">
        <v>267</v>
      </c>
      <c r="K134" s="273" t="s">
        <v>1279</v>
      </c>
      <c r="L134" s="196" t="s">
        <v>2495</v>
      </c>
      <c r="M134" s="194" t="s">
        <v>1609</v>
      </c>
      <c r="N134" s="288"/>
      <c r="O134" s="288"/>
      <c r="P134" s="288"/>
      <c r="R134" s="274" t="str">
        <f t="shared" si="1"/>
        <v>42132690</v>
      </c>
    </row>
    <row r="135" spans="1:18" x14ac:dyDescent="0.2">
      <c r="A135" s="198" t="s">
        <v>1074</v>
      </c>
      <c r="B135" s="194" t="s">
        <v>1075</v>
      </c>
      <c r="C135" s="288" t="s">
        <v>252</v>
      </c>
      <c r="D135" s="194" t="s">
        <v>1076</v>
      </c>
      <c r="E135" s="194" t="s">
        <v>1077</v>
      </c>
      <c r="F135" s="194" t="s">
        <v>1078</v>
      </c>
      <c r="G135" s="258" t="s">
        <v>1079</v>
      </c>
      <c r="H135" s="258" t="s">
        <v>1080</v>
      </c>
      <c r="I135" s="273" t="s">
        <v>1081</v>
      </c>
      <c r="J135" s="194" t="s">
        <v>271</v>
      </c>
      <c r="K135" s="273" t="s">
        <v>1082</v>
      </c>
      <c r="L135" s="196" t="s">
        <v>2496</v>
      </c>
      <c r="M135" s="194" t="s">
        <v>1610</v>
      </c>
      <c r="N135" s="288"/>
      <c r="O135" s="288"/>
      <c r="P135" s="288"/>
      <c r="R135" s="274" t="str">
        <f t="shared" si="1"/>
        <v>50671669</v>
      </c>
    </row>
    <row r="136" spans="1:18" x14ac:dyDescent="0.2">
      <c r="A136" s="198"/>
      <c r="B136" s="288"/>
      <c r="C136" s="288"/>
      <c r="D136" s="288"/>
      <c r="E136" s="288"/>
      <c r="F136" s="288"/>
      <c r="G136" s="288"/>
      <c r="H136" s="288"/>
      <c r="I136" s="288"/>
      <c r="J136" s="288"/>
      <c r="K136" s="288"/>
      <c r="L136" s="289"/>
      <c r="M136" s="288"/>
      <c r="N136" s="288"/>
      <c r="O136" s="288"/>
      <c r="P136" s="288"/>
      <c r="R136" s="274">
        <f t="shared" ref="R136:R160" si="2">A136</f>
        <v>0</v>
      </c>
    </row>
    <row r="137" spans="1:18" x14ac:dyDescent="0.2">
      <c r="A137" s="198"/>
      <c r="B137" s="288"/>
      <c r="C137" s="288"/>
      <c r="D137" s="288"/>
      <c r="E137" s="288"/>
      <c r="F137" s="288"/>
      <c r="G137" s="288"/>
      <c r="H137" s="288"/>
      <c r="I137" s="288"/>
      <c r="J137" s="288"/>
      <c r="K137" s="288"/>
      <c r="L137" s="289"/>
      <c r="M137" s="288"/>
      <c r="N137" s="288"/>
      <c r="O137" s="288"/>
      <c r="P137" s="288"/>
      <c r="R137" s="274">
        <f t="shared" si="2"/>
        <v>0</v>
      </c>
    </row>
    <row r="138" spans="1:18" x14ac:dyDescent="0.2">
      <c r="A138" s="198"/>
      <c r="B138" s="288"/>
      <c r="C138" s="288"/>
      <c r="D138" s="288"/>
      <c r="E138" s="288"/>
      <c r="F138" s="288"/>
      <c r="G138" s="288"/>
      <c r="H138" s="288"/>
      <c r="I138" s="288"/>
      <c r="J138" s="288"/>
      <c r="K138" s="288"/>
      <c r="L138" s="289"/>
      <c r="M138" s="288"/>
      <c r="N138" s="288"/>
      <c r="O138" s="288"/>
      <c r="P138" s="288"/>
      <c r="R138" s="274">
        <f t="shared" si="2"/>
        <v>0</v>
      </c>
    </row>
    <row r="139" spans="1:18" x14ac:dyDescent="0.2">
      <c r="A139" s="198"/>
      <c r="B139" s="288"/>
      <c r="C139" s="288"/>
      <c r="D139" s="288"/>
      <c r="E139" s="288"/>
      <c r="F139" s="288"/>
      <c r="G139" s="288"/>
      <c r="H139" s="288"/>
      <c r="I139" s="288"/>
      <c r="J139" s="288"/>
      <c r="K139" s="288"/>
      <c r="L139" s="289"/>
      <c r="M139" s="288"/>
      <c r="N139" s="288"/>
      <c r="O139" s="288"/>
      <c r="P139" s="288"/>
      <c r="R139" s="274">
        <f t="shared" si="2"/>
        <v>0</v>
      </c>
    </row>
    <row r="140" spans="1:18" x14ac:dyDescent="0.2">
      <c r="A140" s="198"/>
      <c r="B140" s="288"/>
      <c r="C140" s="288"/>
      <c r="D140" s="288"/>
      <c r="E140" s="288"/>
      <c r="F140" s="288"/>
      <c r="G140" s="288"/>
      <c r="H140" s="288"/>
      <c r="I140" s="288"/>
      <c r="J140" s="288"/>
      <c r="K140" s="288"/>
      <c r="L140" s="289"/>
      <c r="M140" s="288"/>
      <c r="N140" s="288"/>
      <c r="O140" s="288"/>
      <c r="P140" s="288"/>
      <c r="R140" s="274">
        <f t="shared" si="2"/>
        <v>0</v>
      </c>
    </row>
    <row r="141" spans="1:18" x14ac:dyDescent="0.2">
      <c r="A141" s="198"/>
      <c r="B141" s="288"/>
      <c r="C141" s="288"/>
      <c r="D141" s="288"/>
      <c r="E141" s="288"/>
      <c r="F141" s="288"/>
      <c r="G141" s="288"/>
      <c r="H141" s="288"/>
      <c r="I141" s="288"/>
      <c r="J141" s="288"/>
      <c r="K141" s="288"/>
      <c r="L141" s="289"/>
      <c r="M141" s="288"/>
      <c r="N141" s="288"/>
      <c r="O141" s="288"/>
      <c r="P141" s="288"/>
      <c r="R141" s="274">
        <f t="shared" si="2"/>
        <v>0</v>
      </c>
    </row>
    <row r="142" spans="1:18" x14ac:dyDescent="0.2">
      <c r="A142" s="198"/>
      <c r="B142" s="288"/>
      <c r="C142" s="288"/>
      <c r="D142" s="288"/>
      <c r="E142" s="288"/>
      <c r="F142" s="288"/>
      <c r="G142" s="288"/>
      <c r="H142" s="288"/>
      <c r="I142" s="288"/>
      <c r="J142" s="288"/>
      <c r="K142" s="288"/>
      <c r="L142" s="289"/>
      <c r="M142" s="288"/>
      <c r="N142" s="288"/>
      <c r="O142" s="288"/>
      <c r="P142" s="288"/>
      <c r="R142" s="274">
        <f t="shared" si="2"/>
        <v>0</v>
      </c>
    </row>
    <row r="143" spans="1:18" x14ac:dyDescent="0.2">
      <c r="A143" s="198"/>
      <c r="B143" s="288"/>
      <c r="C143" s="288"/>
      <c r="D143" s="288"/>
      <c r="E143" s="288"/>
      <c r="F143" s="288"/>
      <c r="G143" s="288"/>
      <c r="H143" s="288"/>
      <c r="I143" s="288"/>
      <c r="J143" s="288"/>
      <c r="K143" s="288"/>
      <c r="L143" s="289"/>
      <c r="M143" s="288"/>
      <c r="N143" s="288"/>
      <c r="O143" s="288"/>
      <c r="P143" s="288"/>
      <c r="R143" s="274">
        <f t="shared" si="2"/>
        <v>0</v>
      </c>
    </row>
    <row r="144" spans="1:18" x14ac:dyDescent="0.2">
      <c r="A144" s="198"/>
      <c r="B144" s="288"/>
      <c r="C144" s="288"/>
      <c r="D144" s="288"/>
      <c r="E144" s="288"/>
      <c r="F144" s="288"/>
      <c r="G144" s="288"/>
      <c r="H144" s="288"/>
      <c r="I144" s="288"/>
      <c r="J144" s="288"/>
      <c r="K144" s="288"/>
      <c r="L144" s="289"/>
      <c r="M144" s="288"/>
      <c r="N144" s="288"/>
      <c r="O144" s="288"/>
      <c r="P144" s="288"/>
      <c r="R144" s="274">
        <f t="shared" si="2"/>
        <v>0</v>
      </c>
    </row>
    <row r="145" spans="1:18" x14ac:dyDescent="0.2">
      <c r="A145" s="198"/>
      <c r="B145" s="288"/>
      <c r="C145" s="288"/>
      <c r="D145" s="288"/>
      <c r="E145" s="288"/>
      <c r="F145" s="288"/>
      <c r="G145" s="288"/>
      <c r="H145" s="288"/>
      <c r="I145" s="288"/>
      <c r="J145" s="288"/>
      <c r="K145" s="288"/>
      <c r="L145" s="289"/>
      <c r="M145" s="288"/>
      <c r="N145" s="288"/>
      <c r="O145" s="288"/>
      <c r="P145" s="288"/>
      <c r="R145" s="274">
        <f t="shared" si="2"/>
        <v>0</v>
      </c>
    </row>
    <row r="146" spans="1:18" x14ac:dyDescent="0.2">
      <c r="A146" s="198"/>
      <c r="B146" s="288"/>
      <c r="C146" s="288"/>
      <c r="D146" s="288"/>
      <c r="E146" s="288"/>
      <c r="F146" s="288"/>
      <c r="G146" s="288"/>
      <c r="H146" s="288"/>
      <c r="I146" s="288"/>
      <c r="J146" s="288"/>
      <c r="K146" s="288"/>
      <c r="L146" s="289"/>
      <c r="M146" s="288"/>
      <c r="N146" s="288"/>
      <c r="O146" s="288"/>
      <c r="P146" s="288"/>
      <c r="R146" s="274">
        <f t="shared" si="2"/>
        <v>0</v>
      </c>
    </row>
    <row r="147" spans="1:18" x14ac:dyDescent="0.2">
      <c r="A147" s="198"/>
      <c r="B147" s="288"/>
      <c r="C147" s="288"/>
      <c r="D147" s="288"/>
      <c r="E147" s="288"/>
      <c r="F147" s="288"/>
      <c r="G147" s="288"/>
      <c r="H147" s="288"/>
      <c r="I147" s="288"/>
      <c r="J147" s="288"/>
      <c r="K147" s="288"/>
      <c r="L147" s="289"/>
      <c r="M147" s="288"/>
      <c r="N147" s="288"/>
      <c r="O147" s="288"/>
      <c r="P147" s="288"/>
      <c r="R147" s="274">
        <f t="shared" si="2"/>
        <v>0</v>
      </c>
    </row>
    <row r="148" spans="1:18" x14ac:dyDescent="0.2">
      <c r="A148" s="198"/>
      <c r="B148" s="288"/>
      <c r="C148" s="288"/>
      <c r="D148" s="288"/>
      <c r="E148" s="288"/>
      <c r="F148" s="288"/>
      <c r="G148" s="288"/>
      <c r="H148" s="288"/>
      <c r="I148" s="288"/>
      <c r="J148" s="288"/>
      <c r="K148" s="288"/>
      <c r="L148" s="289"/>
      <c r="M148" s="288"/>
      <c r="N148" s="288"/>
      <c r="O148" s="288"/>
      <c r="P148" s="288"/>
      <c r="R148" s="274">
        <f t="shared" si="2"/>
        <v>0</v>
      </c>
    </row>
    <row r="149" spans="1:18" x14ac:dyDescent="0.2">
      <c r="A149" s="198"/>
      <c r="B149" s="288"/>
      <c r="C149" s="288"/>
      <c r="D149" s="288"/>
      <c r="E149" s="288"/>
      <c r="F149" s="288"/>
      <c r="G149" s="288"/>
      <c r="H149" s="288"/>
      <c r="I149" s="288"/>
      <c r="J149" s="288"/>
      <c r="K149" s="288"/>
      <c r="L149" s="289"/>
      <c r="M149" s="288"/>
      <c r="N149" s="288"/>
      <c r="O149" s="288"/>
      <c r="P149" s="288"/>
      <c r="R149" s="274">
        <f t="shared" si="2"/>
        <v>0</v>
      </c>
    </row>
    <row r="150" spans="1:18" x14ac:dyDescent="0.2">
      <c r="A150" s="198"/>
      <c r="B150" s="288"/>
      <c r="C150" s="288"/>
      <c r="D150" s="288"/>
      <c r="E150" s="288"/>
      <c r="F150" s="288"/>
      <c r="G150" s="288"/>
      <c r="H150" s="288"/>
      <c r="I150" s="288"/>
      <c r="J150" s="288"/>
      <c r="K150" s="288"/>
      <c r="L150" s="289"/>
      <c r="M150" s="288"/>
      <c r="N150" s="288"/>
      <c r="O150" s="288"/>
      <c r="P150" s="288"/>
      <c r="R150" s="274">
        <f t="shared" si="2"/>
        <v>0</v>
      </c>
    </row>
    <row r="151" spans="1:18" x14ac:dyDescent="0.2">
      <c r="A151" s="198"/>
      <c r="B151" s="288"/>
      <c r="C151" s="288"/>
      <c r="D151" s="288"/>
      <c r="E151" s="288"/>
      <c r="F151" s="288"/>
      <c r="G151" s="288"/>
      <c r="H151" s="288"/>
      <c r="I151" s="288"/>
      <c r="J151" s="288"/>
      <c r="K151" s="288"/>
      <c r="L151" s="289"/>
      <c r="M151" s="288"/>
      <c r="N151" s="288"/>
      <c r="O151" s="288"/>
      <c r="P151" s="288"/>
      <c r="R151" s="274">
        <f t="shared" si="2"/>
        <v>0</v>
      </c>
    </row>
    <row r="152" spans="1:18" x14ac:dyDescent="0.2">
      <c r="A152" s="198"/>
      <c r="B152" s="288"/>
      <c r="C152" s="288"/>
      <c r="D152" s="288"/>
      <c r="E152" s="288"/>
      <c r="F152" s="288"/>
      <c r="G152" s="288"/>
      <c r="H152" s="288"/>
      <c r="I152" s="288"/>
      <c r="J152" s="288"/>
      <c r="K152" s="288"/>
      <c r="L152" s="289"/>
      <c r="M152" s="288"/>
      <c r="N152" s="288"/>
      <c r="O152" s="288"/>
      <c r="P152" s="288"/>
      <c r="R152" s="274">
        <f t="shared" si="2"/>
        <v>0</v>
      </c>
    </row>
    <row r="153" spans="1:18" x14ac:dyDescent="0.2">
      <c r="A153" s="198"/>
      <c r="B153" s="288"/>
      <c r="C153" s="288"/>
      <c r="D153" s="288"/>
      <c r="E153" s="288"/>
      <c r="F153" s="288"/>
      <c r="G153" s="288"/>
      <c r="H153" s="288"/>
      <c r="I153" s="288"/>
      <c r="J153" s="288"/>
      <c r="K153" s="288"/>
      <c r="L153" s="289"/>
      <c r="M153" s="288"/>
      <c r="N153" s="288"/>
      <c r="O153" s="288"/>
      <c r="P153" s="288"/>
      <c r="R153" s="274">
        <f t="shared" si="2"/>
        <v>0</v>
      </c>
    </row>
    <row r="154" spans="1:18" x14ac:dyDescent="0.2">
      <c r="A154" s="198"/>
      <c r="B154" s="288"/>
      <c r="C154" s="288"/>
      <c r="D154" s="288"/>
      <c r="E154" s="288"/>
      <c r="F154" s="288"/>
      <c r="G154" s="288"/>
      <c r="H154" s="288"/>
      <c r="I154" s="288"/>
      <c r="J154" s="288"/>
      <c r="K154" s="288"/>
      <c r="L154" s="289"/>
      <c r="M154" s="288"/>
      <c r="N154" s="288"/>
      <c r="O154" s="288"/>
      <c r="P154" s="288"/>
      <c r="R154" s="274">
        <f t="shared" si="2"/>
        <v>0</v>
      </c>
    </row>
    <row r="155" spans="1:18" x14ac:dyDescent="0.2">
      <c r="A155" s="198"/>
      <c r="B155" s="288"/>
      <c r="C155" s="288"/>
      <c r="D155" s="288"/>
      <c r="E155" s="288"/>
      <c r="F155" s="288"/>
      <c r="G155" s="288"/>
      <c r="H155" s="288"/>
      <c r="I155" s="288"/>
      <c r="J155" s="288"/>
      <c r="K155" s="288"/>
      <c r="L155" s="289"/>
      <c r="M155" s="288"/>
      <c r="N155" s="288"/>
      <c r="O155" s="288"/>
      <c r="P155" s="288"/>
      <c r="R155" s="274">
        <f t="shared" si="2"/>
        <v>0</v>
      </c>
    </row>
    <row r="156" spans="1:18" x14ac:dyDescent="0.2">
      <c r="A156" s="198"/>
      <c r="B156" s="288"/>
      <c r="C156" s="288"/>
      <c r="D156" s="288"/>
      <c r="E156" s="288"/>
      <c r="F156" s="288"/>
      <c r="G156" s="288"/>
      <c r="H156" s="288"/>
      <c r="I156" s="288"/>
      <c r="J156" s="288"/>
      <c r="K156" s="288"/>
      <c r="L156" s="289"/>
      <c r="M156" s="288"/>
      <c r="N156" s="288"/>
      <c r="O156" s="288"/>
      <c r="P156" s="288"/>
      <c r="R156" s="274">
        <f t="shared" si="2"/>
        <v>0</v>
      </c>
    </row>
    <row r="157" spans="1:18" x14ac:dyDescent="0.2">
      <c r="A157" s="198"/>
      <c r="B157" s="288"/>
      <c r="C157" s="288"/>
      <c r="D157" s="288"/>
      <c r="E157" s="288"/>
      <c r="F157" s="288"/>
      <c r="G157" s="288"/>
      <c r="H157" s="288"/>
      <c r="I157" s="288"/>
      <c r="J157" s="288"/>
      <c r="K157" s="288"/>
      <c r="L157" s="289"/>
      <c r="M157" s="288"/>
      <c r="N157" s="288"/>
      <c r="O157" s="288"/>
      <c r="P157" s="288"/>
      <c r="R157" s="274">
        <f t="shared" si="2"/>
        <v>0</v>
      </c>
    </row>
    <row r="158" spans="1:18" x14ac:dyDescent="0.2">
      <c r="A158" s="198"/>
      <c r="B158" s="288"/>
      <c r="C158" s="288"/>
      <c r="D158" s="288"/>
      <c r="E158" s="288"/>
      <c r="F158" s="288"/>
      <c r="G158" s="288"/>
      <c r="H158" s="288"/>
      <c r="I158" s="288"/>
      <c r="J158" s="288"/>
      <c r="K158" s="288"/>
      <c r="L158" s="289"/>
      <c r="M158" s="288"/>
      <c r="N158" s="288"/>
      <c r="O158" s="288"/>
      <c r="P158" s="288"/>
      <c r="R158" s="274">
        <f t="shared" si="2"/>
        <v>0</v>
      </c>
    </row>
    <row r="159" spans="1:18" x14ac:dyDescent="0.2">
      <c r="A159" s="198"/>
      <c r="B159" s="288"/>
      <c r="C159" s="288"/>
      <c r="D159" s="288"/>
      <c r="E159" s="288"/>
      <c r="F159" s="288"/>
      <c r="G159" s="288"/>
      <c r="H159" s="288"/>
      <c r="I159" s="288"/>
      <c r="J159" s="288"/>
      <c r="K159" s="288"/>
      <c r="L159" s="289"/>
      <c r="M159" s="288"/>
      <c r="N159" s="288"/>
      <c r="O159" s="288"/>
      <c r="P159" s="288"/>
      <c r="R159" s="274">
        <f t="shared" si="2"/>
        <v>0</v>
      </c>
    </row>
    <row r="160" spans="1:18" x14ac:dyDescent="0.2">
      <c r="A160" s="198"/>
      <c r="B160" s="288"/>
      <c r="C160" s="288"/>
      <c r="D160" s="288"/>
      <c r="E160" s="288"/>
      <c r="F160" s="288"/>
      <c r="G160" s="288"/>
      <c r="H160" s="288"/>
      <c r="I160" s="288"/>
      <c r="J160" s="288"/>
      <c r="K160" s="288"/>
      <c r="L160" s="289"/>
      <c r="M160" s="288"/>
      <c r="N160" s="288"/>
      <c r="O160" s="288"/>
      <c r="P160" s="288"/>
      <c r="R160" s="274">
        <f t="shared" si="2"/>
        <v>0</v>
      </c>
    </row>
  </sheetData>
  <hyperlinks>
    <hyperlink ref="H2" r:id="rId1" display="office@deaflympic.sk" xr:uid="{00000000-0004-0000-0500-000000000000}"/>
    <hyperlink ref="G2" r:id="rId2" display="www.deaflympic.sk" xr:uid="{00000000-0004-0000-0500-000001000000}"/>
    <hyperlink ref="H3" r:id="rId3" display="office@deaflympic.sk" xr:uid="{00000000-0004-0000-0500-000002000000}"/>
    <hyperlink ref="H4" r:id="rId4" xr:uid="{00000000-0004-0000-0500-000003000000}"/>
    <hyperlink ref="H5" r:id="rId5" display="office@deaflympic.sk" xr:uid="{00000000-0004-0000-0500-000004000000}"/>
    <hyperlink ref="H7" r:id="rId6" display="office@deaflympic.sk" xr:uid="{00000000-0004-0000-0500-000005000000}"/>
    <hyperlink ref="H8" r:id="rId7" display="office@deaflympic.sk" xr:uid="{00000000-0004-0000-0500-000006000000}"/>
    <hyperlink ref="H9" r:id="rId8" display="office@deaflympic.sk" xr:uid="{00000000-0004-0000-0500-000007000000}"/>
    <hyperlink ref="H10" r:id="rId9" display="office@deaflympic.sk" xr:uid="{00000000-0004-0000-0500-000008000000}"/>
    <hyperlink ref="H11" r:id="rId10" display="office@deaflympic.sk" xr:uid="{00000000-0004-0000-0500-000009000000}"/>
    <hyperlink ref="H12" r:id="rId11" display="office@deaflympic.sk" xr:uid="{00000000-0004-0000-0500-00000A000000}"/>
    <hyperlink ref="H13" r:id="rId12" display="office@deaflympic.sk" xr:uid="{00000000-0004-0000-0500-00000B000000}"/>
    <hyperlink ref="H14" r:id="rId13" display="office@deaflympic.sk" xr:uid="{00000000-0004-0000-0500-00000C000000}"/>
    <hyperlink ref="H15" r:id="rId14" display="office@deaflympic.sk" xr:uid="{00000000-0004-0000-0500-00000D000000}"/>
    <hyperlink ref="H17" r:id="rId15" display="office@deaflympic.sk" xr:uid="{00000000-0004-0000-0500-00000E000000}"/>
    <hyperlink ref="H18" r:id="rId16" display="office@deaflympic.sk" xr:uid="{00000000-0004-0000-0500-00000F000000}"/>
    <hyperlink ref="H19" r:id="rId17" display="office@deaflympic.sk" xr:uid="{00000000-0004-0000-0500-000010000000}"/>
    <hyperlink ref="H20" r:id="rId18" display="office@deaflympic.sk" xr:uid="{00000000-0004-0000-0500-000011000000}"/>
    <hyperlink ref="H21" r:id="rId19" display="office@deaflympic.sk" xr:uid="{00000000-0004-0000-0500-000012000000}"/>
    <hyperlink ref="H22" r:id="rId20" display="office@deaflympic.sk" xr:uid="{00000000-0004-0000-0500-000013000000}"/>
    <hyperlink ref="H23" r:id="rId21" display="office@deaflympic.sk" xr:uid="{00000000-0004-0000-0500-000014000000}"/>
    <hyperlink ref="H24" r:id="rId22" display="office@deaflympic.sk" xr:uid="{00000000-0004-0000-0500-000015000000}"/>
    <hyperlink ref="H25" r:id="rId23" display="office@deaflympic.sk" xr:uid="{00000000-0004-0000-0500-000016000000}"/>
    <hyperlink ref="H26" r:id="rId24" display="office@deaflympic.sk" xr:uid="{00000000-0004-0000-0500-000017000000}"/>
    <hyperlink ref="H27" r:id="rId25" display="office@deaflympic.sk" xr:uid="{00000000-0004-0000-0500-000018000000}"/>
    <hyperlink ref="H28" r:id="rId26" display="office@deaflympic.sk" xr:uid="{00000000-0004-0000-0500-000019000000}"/>
    <hyperlink ref="H29" r:id="rId27" display="office@deaflympic.sk" xr:uid="{00000000-0004-0000-0500-00001A000000}"/>
    <hyperlink ref="H30" r:id="rId28" display="office@deaflympic.sk" xr:uid="{00000000-0004-0000-0500-00001B000000}"/>
    <hyperlink ref="H31" r:id="rId29" display="office@deaflympic.sk" xr:uid="{00000000-0004-0000-0500-00001C000000}"/>
    <hyperlink ref="H32" r:id="rId30" display="office@deaflympic.sk" xr:uid="{00000000-0004-0000-0500-00001D000000}"/>
    <hyperlink ref="H33" r:id="rId31" display="office@deaflympic.sk" xr:uid="{00000000-0004-0000-0500-00001E000000}"/>
    <hyperlink ref="H34" r:id="rId32" display="office@deaflympic.sk" xr:uid="{00000000-0004-0000-0500-00001F000000}"/>
    <hyperlink ref="H35" r:id="rId33" display="office@deaflympic.sk" xr:uid="{00000000-0004-0000-0500-000020000000}"/>
    <hyperlink ref="H36" r:id="rId34" display="office@deaflympic.sk" xr:uid="{00000000-0004-0000-0500-000021000000}"/>
    <hyperlink ref="H37" r:id="rId35" display="office@deaflympic.sk" xr:uid="{00000000-0004-0000-0500-000022000000}"/>
    <hyperlink ref="H38" r:id="rId36" display="office@deaflympic.sk" xr:uid="{00000000-0004-0000-0500-000023000000}"/>
    <hyperlink ref="H39" r:id="rId37" display="office@deaflympic.sk" xr:uid="{00000000-0004-0000-0500-000024000000}"/>
    <hyperlink ref="H40" r:id="rId38" display="office@deaflympic.sk" xr:uid="{00000000-0004-0000-0500-000025000000}"/>
    <hyperlink ref="H41" r:id="rId39" display="office@deaflympic.sk" xr:uid="{00000000-0004-0000-0500-000026000000}"/>
    <hyperlink ref="H42" r:id="rId40" display="office@deaflympic.sk" xr:uid="{00000000-0004-0000-0500-000027000000}"/>
    <hyperlink ref="H43" r:id="rId41" display="office@deaflympic.sk" xr:uid="{00000000-0004-0000-0500-000028000000}"/>
    <hyperlink ref="H44" r:id="rId42" display="office@deaflympic.sk" xr:uid="{00000000-0004-0000-0500-000029000000}"/>
    <hyperlink ref="H45" r:id="rId43" display="office@deaflympic.sk" xr:uid="{00000000-0004-0000-0500-00002A000000}"/>
    <hyperlink ref="H46" r:id="rId44" display="office@deaflympic.sk" xr:uid="{00000000-0004-0000-0500-00002B000000}"/>
    <hyperlink ref="H47" r:id="rId45" display="office@deaflympic.sk" xr:uid="{00000000-0004-0000-0500-00002C000000}"/>
    <hyperlink ref="H48" r:id="rId46" display="office@deaflympic.sk" xr:uid="{00000000-0004-0000-0500-00002D000000}"/>
    <hyperlink ref="H49" r:id="rId47" display="office@deaflympic.sk" xr:uid="{00000000-0004-0000-0500-00002E000000}"/>
    <hyperlink ref="H50" r:id="rId48" display="office@deaflympic.sk" xr:uid="{00000000-0004-0000-0500-00002F000000}"/>
    <hyperlink ref="H51" r:id="rId49" display="office@deaflympic.sk" xr:uid="{00000000-0004-0000-0500-000030000000}"/>
    <hyperlink ref="H52" r:id="rId50" display="office@deaflympic.sk" xr:uid="{00000000-0004-0000-0500-000031000000}"/>
    <hyperlink ref="H53" r:id="rId51" display="office@deaflympic.sk" xr:uid="{00000000-0004-0000-0500-000032000000}"/>
    <hyperlink ref="H54" r:id="rId52" display="office@deaflympic.sk" xr:uid="{00000000-0004-0000-0500-000033000000}"/>
    <hyperlink ref="H55" r:id="rId53" display="office@deaflympic.sk" xr:uid="{00000000-0004-0000-0500-000034000000}"/>
    <hyperlink ref="H56" r:id="rId54" display="office@deaflympic.sk" xr:uid="{00000000-0004-0000-0500-000035000000}"/>
    <hyperlink ref="H57" r:id="rId55" display="office@deaflympic.sk" xr:uid="{00000000-0004-0000-0500-000036000000}"/>
    <hyperlink ref="H58" r:id="rId56" display="office@deaflympic.sk" xr:uid="{00000000-0004-0000-0500-000037000000}"/>
    <hyperlink ref="H59" r:id="rId57" display="office@deaflympic.sk" xr:uid="{00000000-0004-0000-0500-000038000000}"/>
    <hyperlink ref="H60" r:id="rId58" display="office@deaflympic.sk" xr:uid="{00000000-0004-0000-0500-000039000000}"/>
    <hyperlink ref="H61" r:id="rId59" display="office@deaflympic.sk" xr:uid="{00000000-0004-0000-0500-00003A000000}"/>
    <hyperlink ref="H62" r:id="rId60" display="office@deaflympic.sk" xr:uid="{00000000-0004-0000-0500-00003B000000}"/>
    <hyperlink ref="H63" r:id="rId61" display="office@deaflympic.sk" xr:uid="{00000000-0004-0000-0500-00003C000000}"/>
    <hyperlink ref="H64" r:id="rId62" display="office@deaflympic.sk" xr:uid="{00000000-0004-0000-0500-00003D000000}"/>
    <hyperlink ref="H65" r:id="rId63" display="office@deaflympic.sk" xr:uid="{00000000-0004-0000-0500-00003E000000}"/>
    <hyperlink ref="H66" r:id="rId64" display="office@deaflympic.sk" xr:uid="{00000000-0004-0000-0500-00003F000000}"/>
    <hyperlink ref="H67" r:id="rId65" display="office@deaflympic.sk" xr:uid="{00000000-0004-0000-0500-000040000000}"/>
    <hyperlink ref="H68" r:id="rId66" display="office@deaflympic.sk" xr:uid="{00000000-0004-0000-0500-000041000000}"/>
    <hyperlink ref="H69" r:id="rId67" display="office@deaflympic.sk" xr:uid="{00000000-0004-0000-0500-000042000000}"/>
    <hyperlink ref="H70" r:id="rId68" display="office@deaflympic.sk" xr:uid="{00000000-0004-0000-0500-000043000000}"/>
    <hyperlink ref="H71" r:id="rId69" display="office@deaflympic.sk" xr:uid="{00000000-0004-0000-0500-000044000000}"/>
    <hyperlink ref="H72" r:id="rId70" display="office@deaflympic.sk" xr:uid="{00000000-0004-0000-0500-000045000000}"/>
    <hyperlink ref="H73" r:id="rId71" display="office@deaflympic.sk" xr:uid="{00000000-0004-0000-0500-000046000000}"/>
    <hyperlink ref="H74" r:id="rId72" display="office@deaflympic.sk" xr:uid="{00000000-0004-0000-0500-000047000000}"/>
    <hyperlink ref="H75" r:id="rId73" display="office@deaflympic.sk" xr:uid="{00000000-0004-0000-0500-000048000000}"/>
    <hyperlink ref="H76" r:id="rId74" display="office@deaflympic.sk" xr:uid="{00000000-0004-0000-0500-000049000000}"/>
    <hyperlink ref="H77" r:id="rId75" display="office@deaflympic.sk" xr:uid="{00000000-0004-0000-0500-00004A000000}"/>
    <hyperlink ref="H78" r:id="rId76" display="office@deaflympic.sk" xr:uid="{00000000-0004-0000-0500-00004B000000}"/>
    <hyperlink ref="H79" r:id="rId77" display="office@deaflympic.sk" xr:uid="{00000000-0004-0000-0500-00004C000000}"/>
    <hyperlink ref="H80" r:id="rId78" display="office@deaflympic.sk" xr:uid="{00000000-0004-0000-0500-00004D000000}"/>
    <hyperlink ref="H81" r:id="rId79" display="office@deaflympic.sk" xr:uid="{00000000-0004-0000-0500-00004E000000}"/>
    <hyperlink ref="H82" r:id="rId80" display="office@deaflympic.sk" xr:uid="{00000000-0004-0000-0500-00004F000000}"/>
    <hyperlink ref="H83" r:id="rId81" display="office@deaflympic.sk" xr:uid="{00000000-0004-0000-0500-000050000000}"/>
    <hyperlink ref="H84" r:id="rId82" display="office@deaflympic.sk" xr:uid="{00000000-0004-0000-0500-000051000000}"/>
    <hyperlink ref="H85" r:id="rId83" display="office@deaflympic.sk" xr:uid="{00000000-0004-0000-0500-000052000000}"/>
    <hyperlink ref="H86" r:id="rId84" display="office@deaflympic.sk" xr:uid="{00000000-0004-0000-0500-000053000000}"/>
    <hyperlink ref="H87" r:id="rId85" display="office@deaflympic.sk" xr:uid="{00000000-0004-0000-0500-000054000000}"/>
    <hyperlink ref="H88" r:id="rId86" display="office@deaflympic.sk" xr:uid="{00000000-0004-0000-0500-000055000000}"/>
    <hyperlink ref="H89" r:id="rId87" display="office@deaflympic.sk" xr:uid="{00000000-0004-0000-0500-000056000000}"/>
    <hyperlink ref="H90" r:id="rId88" display="office@deaflympic.sk" xr:uid="{00000000-0004-0000-0500-000057000000}"/>
    <hyperlink ref="H91" r:id="rId89" display="office@deaflympic.sk" xr:uid="{00000000-0004-0000-0500-000058000000}"/>
    <hyperlink ref="H92" r:id="rId90" display="office@deaflympic.sk" xr:uid="{00000000-0004-0000-0500-000059000000}"/>
    <hyperlink ref="H93" r:id="rId91" display="office@deaflympic.sk" xr:uid="{00000000-0004-0000-0500-00005A000000}"/>
    <hyperlink ref="H94" r:id="rId92" display="office@deaflympic.sk" xr:uid="{00000000-0004-0000-0500-00005B000000}"/>
    <hyperlink ref="H95" r:id="rId93" display="office@deaflympic.sk" xr:uid="{00000000-0004-0000-0500-00005C000000}"/>
    <hyperlink ref="H96" r:id="rId94" display="office@deaflympic.sk" xr:uid="{00000000-0004-0000-0500-00005D000000}"/>
    <hyperlink ref="H97" r:id="rId95" display="office@deaflympic.sk" xr:uid="{00000000-0004-0000-0500-00005E000000}"/>
    <hyperlink ref="H98" r:id="rId96" display="office@deaflympic.sk" xr:uid="{00000000-0004-0000-0500-00005F000000}"/>
    <hyperlink ref="H99" r:id="rId97" display="office@deaflympic.sk" xr:uid="{00000000-0004-0000-0500-000060000000}"/>
    <hyperlink ref="H100" r:id="rId98" display="office@deaflympic.sk" xr:uid="{00000000-0004-0000-0500-000061000000}"/>
    <hyperlink ref="H101" r:id="rId99" display="office@deaflympic.sk" xr:uid="{00000000-0004-0000-0500-000062000000}"/>
    <hyperlink ref="H102" r:id="rId100" display="office@deaflympic.sk" xr:uid="{00000000-0004-0000-0500-000063000000}"/>
    <hyperlink ref="H103" r:id="rId101" display="office@deaflympic.sk" xr:uid="{00000000-0004-0000-0500-000064000000}"/>
    <hyperlink ref="H104" r:id="rId102" display="office@deaflympic.sk" xr:uid="{00000000-0004-0000-0500-000065000000}"/>
    <hyperlink ref="H105" r:id="rId103" display="office@deaflympic.sk" xr:uid="{00000000-0004-0000-0500-000066000000}"/>
    <hyperlink ref="H106" r:id="rId104" display="office@deaflympic.sk" xr:uid="{00000000-0004-0000-0500-000067000000}"/>
    <hyperlink ref="H107" r:id="rId105" display="office@deaflympic.sk" xr:uid="{00000000-0004-0000-0500-000068000000}"/>
    <hyperlink ref="H108" r:id="rId106" display="office@deaflympic.sk" xr:uid="{00000000-0004-0000-0500-000069000000}"/>
    <hyperlink ref="H109" r:id="rId107" display="office@deaflympic.sk" xr:uid="{00000000-0004-0000-0500-00006A000000}"/>
    <hyperlink ref="H110" r:id="rId108" display="office@deaflympic.sk" xr:uid="{00000000-0004-0000-0500-00006B000000}"/>
    <hyperlink ref="H111" r:id="rId109" display="office@deaflympic.sk" xr:uid="{00000000-0004-0000-0500-00006C000000}"/>
    <hyperlink ref="H112" r:id="rId110" display="office@deaflympic.sk" xr:uid="{00000000-0004-0000-0500-00006D000000}"/>
    <hyperlink ref="H113" r:id="rId111" display="office@deaflympic.sk" xr:uid="{00000000-0004-0000-0500-00006E000000}"/>
    <hyperlink ref="H115" r:id="rId112" display="office@deaflympic.sk" xr:uid="{00000000-0004-0000-0500-00006F000000}"/>
    <hyperlink ref="H116" r:id="rId113" display="office@deaflympic.sk" xr:uid="{00000000-0004-0000-0500-000070000000}"/>
    <hyperlink ref="H117" r:id="rId114" display="office@deaflympic.sk" xr:uid="{00000000-0004-0000-0500-000071000000}"/>
    <hyperlink ref="H118" r:id="rId115" display="office@deaflympic.sk" xr:uid="{00000000-0004-0000-0500-000072000000}"/>
    <hyperlink ref="H119" r:id="rId116" display="office@deaflympic.sk" xr:uid="{00000000-0004-0000-0500-000073000000}"/>
    <hyperlink ref="H120" r:id="rId117" display="office@deaflympic.sk" xr:uid="{00000000-0004-0000-0500-000074000000}"/>
    <hyperlink ref="H121" r:id="rId118" display="office@deaflympic.sk" xr:uid="{00000000-0004-0000-0500-000075000000}"/>
    <hyperlink ref="H122" r:id="rId119" display="office@deaflympic.sk" xr:uid="{00000000-0004-0000-0500-000076000000}"/>
    <hyperlink ref="H123" r:id="rId120" display="office@deaflympic.sk" xr:uid="{00000000-0004-0000-0500-000077000000}"/>
    <hyperlink ref="H125" r:id="rId121" display="office@deaflympic.sk" xr:uid="{00000000-0004-0000-0500-000078000000}"/>
    <hyperlink ref="H126" r:id="rId122" display="office@deaflympic.sk" xr:uid="{00000000-0004-0000-0500-000079000000}"/>
    <hyperlink ref="H127" r:id="rId123" display="office@deaflympic.sk" xr:uid="{00000000-0004-0000-0500-00007A000000}"/>
    <hyperlink ref="H128" r:id="rId124" display="office@deaflympic.sk" xr:uid="{00000000-0004-0000-0500-00007B000000}"/>
    <hyperlink ref="H129" r:id="rId125" display="office@deaflympic.sk" xr:uid="{00000000-0004-0000-0500-00007C000000}"/>
    <hyperlink ref="H130" r:id="rId126" display="office@deaflympic.sk" xr:uid="{00000000-0004-0000-0500-00007D000000}"/>
    <hyperlink ref="H131" r:id="rId127" display="office@deaflympic.sk" xr:uid="{00000000-0004-0000-0500-00007E000000}"/>
    <hyperlink ref="H132" r:id="rId128" display="office@deaflympic.sk" xr:uid="{00000000-0004-0000-0500-00007F000000}"/>
    <hyperlink ref="H133" r:id="rId129" display="office@deaflympic.sk" xr:uid="{00000000-0004-0000-0500-000080000000}"/>
    <hyperlink ref="H134" r:id="rId130" display="office@deaflympic.sk" xr:uid="{00000000-0004-0000-0500-000081000000}"/>
    <hyperlink ref="H135" r:id="rId131" display="office@deaflympic.sk" xr:uid="{00000000-0004-0000-0500-000082000000}"/>
    <hyperlink ref="G3" r:id="rId132" display="www.deaflympic.sk" xr:uid="{00000000-0004-0000-0500-000083000000}"/>
    <hyperlink ref="G4" r:id="rId133" xr:uid="{00000000-0004-0000-0500-000084000000}"/>
    <hyperlink ref="G5" r:id="rId134" display="www.deaflympic.sk" xr:uid="{00000000-0004-0000-0500-000085000000}"/>
    <hyperlink ref="G7" r:id="rId135" display="www.deaflympic.sk" xr:uid="{00000000-0004-0000-0500-000086000000}"/>
    <hyperlink ref="G8" r:id="rId136" display="www.deaflympic.sk" xr:uid="{00000000-0004-0000-0500-000087000000}"/>
    <hyperlink ref="G9" r:id="rId137" display="www.deaflympic.sk" xr:uid="{00000000-0004-0000-0500-000088000000}"/>
    <hyperlink ref="G10" r:id="rId138" display="www.deaflympic.sk" xr:uid="{00000000-0004-0000-0500-000089000000}"/>
    <hyperlink ref="G11" r:id="rId139" display="www.deaflympic.sk" xr:uid="{00000000-0004-0000-0500-00008A000000}"/>
    <hyperlink ref="G12" r:id="rId140" display="www.deaflympic.sk" xr:uid="{00000000-0004-0000-0500-00008B000000}"/>
    <hyperlink ref="G13" r:id="rId141" display="www.deaflympic.sk" xr:uid="{00000000-0004-0000-0500-00008C000000}"/>
    <hyperlink ref="G14" r:id="rId142" display="www.deaflympic.sk" xr:uid="{00000000-0004-0000-0500-00008D000000}"/>
    <hyperlink ref="G15" r:id="rId143" display="www.deaflympic.sk" xr:uid="{00000000-0004-0000-0500-00008E000000}"/>
    <hyperlink ref="G17" r:id="rId144" display="www.deaflympic.sk" xr:uid="{00000000-0004-0000-0500-00008F000000}"/>
    <hyperlink ref="G18" r:id="rId145" display="www.deaflympic.sk" xr:uid="{00000000-0004-0000-0500-000090000000}"/>
    <hyperlink ref="G19" r:id="rId146" display="www.deaflympic.sk" xr:uid="{00000000-0004-0000-0500-000091000000}"/>
    <hyperlink ref="G20" r:id="rId147" display="www.deaflympic.sk" xr:uid="{00000000-0004-0000-0500-000092000000}"/>
    <hyperlink ref="G21" r:id="rId148" display="www.deaflympic.sk" xr:uid="{00000000-0004-0000-0500-000093000000}"/>
    <hyperlink ref="G22" r:id="rId149" display="www.deaflympic.sk" xr:uid="{00000000-0004-0000-0500-000094000000}"/>
    <hyperlink ref="G23" r:id="rId150" display="www.deaflympic.sk" xr:uid="{00000000-0004-0000-0500-000095000000}"/>
    <hyperlink ref="G24" r:id="rId151" display="www.deaflympic.sk" xr:uid="{00000000-0004-0000-0500-000096000000}"/>
    <hyperlink ref="G25" r:id="rId152" display="www.deaflympic.sk" xr:uid="{00000000-0004-0000-0500-000097000000}"/>
    <hyperlink ref="G26" r:id="rId153" display="www.deaflympic.sk" xr:uid="{00000000-0004-0000-0500-000098000000}"/>
    <hyperlink ref="G27" r:id="rId154" display="www.deaflympic.sk" xr:uid="{00000000-0004-0000-0500-000099000000}"/>
    <hyperlink ref="G28" r:id="rId155" display="www.deaflympic.sk" xr:uid="{00000000-0004-0000-0500-00009A000000}"/>
    <hyperlink ref="G29" r:id="rId156" display="www.deaflympic.sk" xr:uid="{00000000-0004-0000-0500-00009B000000}"/>
    <hyperlink ref="G30" r:id="rId157" display="www.deaflympic.sk" xr:uid="{00000000-0004-0000-0500-00009C000000}"/>
    <hyperlink ref="G31" r:id="rId158" display="www.deaflympic.sk" xr:uid="{00000000-0004-0000-0500-00009D000000}"/>
    <hyperlink ref="G32" r:id="rId159" display="www.deaflympic.sk" xr:uid="{00000000-0004-0000-0500-00009E000000}"/>
    <hyperlink ref="G33" r:id="rId160" display="www.deaflympic.sk" xr:uid="{00000000-0004-0000-0500-00009F000000}"/>
    <hyperlink ref="G34" r:id="rId161" display="www.deaflympic.sk" xr:uid="{00000000-0004-0000-0500-0000A0000000}"/>
    <hyperlink ref="G35" r:id="rId162" display="www.deaflympic.sk" xr:uid="{00000000-0004-0000-0500-0000A1000000}"/>
    <hyperlink ref="G36" r:id="rId163" display="www.deaflympic.sk" xr:uid="{00000000-0004-0000-0500-0000A2000000}"/>
    <hyperlink ref="G37" r:id="rId164" display="www.deaflympic.sk" xr:uid="{00000000-0004-0000-0500-0000A3000000}"/>
    <hyperlink ref="G38" r:id="rId165" display="www.deaflympic.sk" xr:uid="{00000000-0004-0000-0500-0000A4000000}"/>
    <hyperlink ref="G39" r:id="rId166" display="www.deaflympic.sk" xr:uid="{00000000-0004-0000-0500-0000A5000000}"/>
    <hyperlink ref="G40" r:id="rId167" display="www.deaflympic.sk" xr:uid="{00000000-0004-0000-0500-0000A6000000}"/>
    <hyperlink ref="G41" r:id="rId168" display="www.deaflympic.sk" xr:uid="{00000000-0004-0000-0500-0000A7000000}"/>
    <hyperlink ref="G42" r:id="rId169" display="www.deaflympic.sk" xr:uid="{00000000-0004-0000-0500-0000A8000000}"/>
    <hyperlink ref="G43" r:id="rId170" display="www.deaflympic.sk" xr:uid="{00000000-0004-0000-0500-0000A9000000}"/>
    <hyperlink ref="G44" r:id="rId171" display="www.deaflympic.sk" xr:uid="{00000000-0004-0000-0500-0000AA000000}"/>
    <hyperlink ref="G45" r:id="rId172" display="www.deaflympic.sk" xr:uid="{00000000-0004-0000-0500-0000AB000000}"/>
    <hyperlink ref="G46" r:id="rId173" display="www.deaflympic.sk" xr:uid="{00000000-0004-0000-0500-0000AC000000}"/>
    <hyperlink ref="G47" r:id="rId174" display="www.deaflympic.sk" xr:uid="{00000000-0004-0000-0500-0000AD000000}"/>
    <hyperlink ref="G48" r:id="rId175" display="www.deaflympic.sk" xr:uid="{00000000-0004-0000-0500-0000AE000000}"/>
    <hyperlink ref="G49" r:id="rId176" display="www.deaflympic.sk" xr:uid="{00000000-0004-0000-0500-0000AF000000}"/>
    <hyperlink ref="G50" r:id="rId177" display="www.deaflympic.sk" xr:uid="{00000000-0004-0000-0500-0000B0000000}"/>
    <hyperlink ref="G51" r:id="rId178" display="www.deaflympic.sk" xr:uid="{00000000-0004-0000-0500-0000B1000000}"/>
    <hyperlink ref="G52" r:id="rId179" display="www.deaflympic.sk" xr:uid="{00000000-0004-0000-0500-0000B2000000}"/>
    <hyperlink ref="G53" r:id="rId180" display="www.deaflympic.sk" xr:uid="{00000000-0004-0000-0500-0000B3000000}"/>
    <hyperlink ref="G54" r:id="rId181" display="www.deaflympic.sk" xr:uid="{00000000-0004-0000-0500-0000B4000000}"/>
    <hyperlink ref="G55" r:id="rId182" display="www.deaflympic.sk" xr:uid="{00000000-0004-0000-0500-0000B5000000}"/>
    <hyperlink ref="G56" r:id="rId183" display="www.deaflympic.sk" xr:uid="{00000000-0004-0000-0500-0000B6000000}"/>
    <hyperlink ref="G57" r:id="rId184" display="www.deaflympic.sk" xr:uid="{00000000-0004-0000-0500-0000B7000000}"/>
    <hyperlink ref="G58" r:id="rId185" display="www.deaflympic.sk" xr:uid="{00000000-0004-0000-0500-0000B8000000}"/>
    <hyperlink ref="G59" r:id="rId186" display="www.deaflympic.sk" xr:uid="{00000000-0004-0000-0500-0000B9000000}"/>
    <hyperlink ref="G60" r:id="rId187" display="www.deaflympic.sk" xr:uid="{00000000-0004-0000-0500-0000BA000000}"/>
    <hyperlink ref="G61" r:id="rId188" display="www.deaflympic.sk" xr:uid="{00000000-0004-0000-0500-0000BB000000}"/>
    <hyperlink ref="G62" r:id="rId189" display="www.deaflympic.sk" xr:uid="{00000000-0004-0000-0500-0000BC000000}"/>
    <hyperlink ref="G63" r:id="rId190" display="www.deaflympic.sk" xr:uid="{00000000-0004-0000-0500-0000BD000000}"/>
    <hyperlink ref="G64" r:id="rId191" display="www.deaflympic.sk" xr:uid="{00000000-0004-0000-0500-0000BE000000}"/>
    <hyperlink ref="G65" r:id="rId192" display="www.deaflympic.sk" xr:uid="{00000000-0004-0000-0500-0000BF000000}"/>
    <hyperlink ref="G66" r:id="rId193" display="www.deaflympic.sk" xr:uid="{00000000-0004-0000-0500-0000C0000000}"/>
    <hyperlink ref="G67" r:id="rId194" display="www.deaflympic.sk" xr:uid="{00000000-0004-0000-0500-0000C1000000}"/>
    <hyperlink ref="G68" r:id="rId195" display="www.deaflympic.sk" xr:uid="{00000000-0004-0000-0500-0000C2000000}"/>
    <hyperlink ref="G69" r:id="rId196" display="www.deaflympic.sk" xr:uid="{00000000-0004-0000-0500-0000C3000000}"/>
    <hyperlink ref="G70" r:id="rId197" display="www.deaflympic.sk" xr:uid="{00000000-0004-0000-0500-0000C4000000}"/>
    <hyperlink ref="G71" r:id="rId198" display="www.deaflympic.sk" xr:uid="{00000000-0004-0000-0500-0000C5000000}"/>
    <hyperlink ref="G72" r:id="rId199" display="www.deaflympic.sk" xr:uid="{00000000-0004-0000-0500-0000C6000000}"/>
    <hyperlink ref="G73" r:id="rId200" display="www.deaflympic.sk" xr:uid="{00000000-0004-0000-0500-0000C7000000}"/>
    <hyperlink ref="G74" r:id="rId201" display="www.deaflympic.sk" xr:uid="{00000000-0004-0000-0500-0000C8000000}"/>
    <hyperlink ref="G75" r:id="rId202" display="www.deaflympic.sk" xr:uid="{00000000-0004-0000-0500-0000C9000000}"/>
    <hyperlink ref="G76" r:id="rId203" display="www.deaflympic.sk" xr:uid="{00000000-0004-0000-0500-0000CA000000}"/>
    <hyperlink ref="G77" r:id="rId204" display="www.deaflympic.sk" xr:uid="{00000000-0004-0000-0500-0000CB000000}"/>
    <hyperlink ref="G78" r:id="rId205" display="www.deaflympic.sk" xr:uid="{00000000-0004-0000-0500-0000CC000000}"/>
    <hyperlink ref="G79" r:id="rId206" display="www.deaflympic.sk" xr:uid="{00000000-0004-0000-0500-0000CD000000}"/>
    <hyperlink ref="G80" r:id="rId207" display="www.deaflympic.sk" xr:uid="{00000000-0004-0000-0500-0000CE000000}"/>
    <hyperlink ref="G81" r:id="rId208" display="www.deaflympic.sk" xr:uid="{00000000-0004-0000-0500-0000CF000000}"/>
    <hyperlink ref="G82" r:id="rId209" display="www.deaflympic.sk" xr:uid="{00000000-0004-0000-0500-0000D0000000}"/>
    <hyperlink ref="G83" r:id="rId210" display="www.deaflympic.sk" xr:uid="{00000000-0004-0000-0500-0000D1000000}"/>
    <hyperlink ref="G84" r:id="rId211" display="www.deaflympic.sk" xr:uid="{00000000-0004-0000-0500-0000D2000000}"/>
    <hyperlink ref="G85" r:id="rId212" display="www.deaflympic.sk" xr:uid="{00000000-0004-0000-0500-0000D3000000}"/>
    <hyperlink ref="G86" r:id="rId213" display="www.deaflympic.sk" xr:uid="{00000000-0004-0000-0500-0000D4000000}"/>
    <hyperlink ref="G87" r:id="rId214" display="www.deaflympic.sk" xr:uid="{00000000-0004-0000-0500-0000D5000000}"/>
    <hyperlink ref="G88" r:id="rId215" display="www.deaflympic.sk" xr:uid="{00000000-0004-0000-0500-0000D6000000}"/>
    <hyperlink ref="G89" r:id="rId216" display="www.deaflympic.sk" xr:uid="{00000000-0004-0000-0500-0000D7000000}"/>
    <hyperlink ref="G90" r:id="rId217" display="www.deaflympic.sk" xr:uid="{00000000-0004-0000-0500-0000D8000000}"/>
    <hyperlink ref="G91" r:id="rId218" display="www.deaflympic.sk" xr:uid="{00000000-0004-0000-0500-0000D9000000}"/>
    <hyperlink ref="G92" r:id="rId219" display="www.deaflympic.sk" xr:uid="{00000000-0004-0000-0500-0000DA000000}"/>
    <hyperlink ref="G93" r:id="rId220" display="www.deaflympic.sk" xr:uid="{00000000-0004-0000-0500-0000DB000000}"/>
    <hyperlink ref="G94" r:id="rId221" display="www.deaflympic.sk" xr:uid="{00000000-0004-0000-0500-0000DC000000}"/>
    <hyperlink ref="G95" r:id="rId222" display="www.deaflympic.sk" xr:uid="{00000000-0004-0000-0500-0000DD000000}"/>
    <hyperlink ref="G96" r:id="rId223" display="www.deaflympic.sk" xr:uid="{00000000-0004-0000-0500-0000DE000000}"/>
    <hyperlink ref="G97" r:id="rId224" display="www.deaflympic.sk" xr:uid="{00000000-0004-0000-0500-0000DF000000}"/>
    <hyperlink ref="G98" r:id="rId225" display="www.deaflympic.sk" xr:uid="{00000000-0004-0000-0500-0000E0000000}"/>
    <hyperlink ref="G99" r:id="rId226" display="www.deaflympic.sk" xr:uid="{00000000-0004-0000-0500-0000E1000000}"/>
    <hyperlink ref="G100" r:id="rId227" display="www.deaflympic.sk" xr:uid="{00000000-0004-0000-0500-0000E2000000}"/>
    <hyperlink ref="G101" r:id="rId228" display="www.deaflympic.sk" xr:uid="{00000000-0004-0000-0500-0000E3000000}"/>
    <hyperlink ref="G102" r:id="rId229" display="www.deaflympic.sk" xr:uid="{00000000-0004-0000-0500-0000E4000000}"/>
    <hyperlink ref="G103" r:id="rId230" display="www.deaflympic.sk" xr:uid="{00000000-0004-0000-0500-0000E5000000}"/>
    <hyperlink ref="G104" r:id="rId231" display="www.deaflympic.sk" xr:uid="{00000000-0004-0000-0500-0000E6000000}"/>
    <hyperlink ref="G105" r:id="rId232" display="www.deaflympic.sk" xr:uid="{00000000-0004-0000-0500-0000E7000000}"/>
    <hyperlink ref="G106" r:id="rId233" display="www.deaflympic.sk" xr:uid="{00000000-0004-0000-0500-0000E8000000}"/>
    <hyperlink ref="G107" r:id="rId234" display="www.deaflympic.sk" xr:uid="{00000000-0004-0000-0500-0000E9000000}"/>
    <hyperlink ref="G108" r:id="rId235" display="www.deaflympic.sk" xr:uid="{00000000-0004-0000-0500-0000EA000000}"/>
    <hyperlink ref="G109" r:id="rId236" display="www.deaflympic.sk" xr:uid="{00000000-0004-0000-0500-0000EB000000}"/>
    <hyperlink ref="G110" r:id="rId237" display="www.deaflympic.sk" xr:uid="{00000000-0004-0000-0500-0000EC000000}"/>
    <hyperlink ref="G111" r:id="rId238" display="www.deaflympic.sk" xr:uid="{00000000-0004-0000-0500-0000ED000000}"/>
    <hyperlink ref="G112" r:id="rId239" display="www.deaflympic.sk" xr:uid="{00000000-0004-0000-0500-0000EE000000}"/>
    <hyperlink ref="G113" r:id="rId240" display="www.deaflympic.sk" xr:uid="{00000000-0004-0000-0500-0000EF000000}"/>
    <hyperlink ref="G115" r:id="rId241" display="www.deaflympic.sk" xr:uid="{00000000-0004-0000-0500-0000F0000000}"/>
    <hyperlink ref="G116" r:id="rId242" display="www.deaflympic.sk" xr:uid="{00000000-0004-0000-0500-0000F1000000}"/>
    <hyperlink ref="G117" r:id="rId243" display="www.deaflympic.sk" xr:uid="{00000000-0004-0000-0500-0000F2000000}"/>
    <hyperlink ref="G118" r:id="rId244" display="www.deaflympic.sk" xr:uid="{00000000-0004-0000-0500-0000F3000000}"/>
    <hyperlink ref="G119" r:id="rId245" display="www.deaflympic.sk" xr:uid="{00000000-0004-0000-0500-0000F4000000}"/>
    <hyperlink ref="G120" r:id="rId246" display="www.deaflympic.sk" xr:uid="{00000000-0004-0000-0500-0000F5000000}"/>
    <hyperlink ref="G121" r:id="rId247" display="www.deaflympic.sk" xr:uid="{00000000-0004-0000-0500-0000F6000000}"/>
    <hyperlink ref="G122" r:id="rId248" display="www.deaflympic.sk" xr:uid="{00000000-0004-0000-0500-0000F7000000}"/>
    <hyperlink ref="G123" r:id="rId249" display="www.deaflympic.sk" xr:uid="{00000000-0004-0000-0500-0000F8000000}"/>
    <hyperlink ref="G125" r:id="rId250" display="www.deaflympic.sk" xr:uid="{00000000-0004-0000-0500-0000F9000000}"/>
    <hyperlink ref="G126" r:id="rId251" display="www.deaflympic.sk" xr:uid="{00000000-0004-0000-0500-0000FA000000}"/>
    <hyperlink ref="G127" r:id="rId252" display="www.deaflympic.sk" xr:uid="{00000000-0004-0000-0500-0000FB000000}"/>
    <hyperlink ref="G128" r:id="rId253" display="www.deaflympic.sk" xr:uid="{00000000-0004-0000-0500-0000FC000000}"/>
    <hyperlink ref="G129" r:id="rId254" display="www.deaflympic.sk" xr:uid="{00000000-0004-0000-0500-0000FD000000}"/>
    <hyperlink ref="G130" r:id="rId255" display="www.deaflympic.sk" xr:uid="{00000000-0004-0000-0500-0000FE000000}"/>
    <hyperlink ref="G131" r:id="rId256" display="www.deaflympic.sk" xr:uid="{00000000-0004-0000-0500-0000FF000000}"/>
    <hyperlink ref="G132" r:id="rId257" display="www.deaflympic.sk" xr:uid="{00000000-0004-0000-0500-000000010000}"/>
    <hyperlink ref="G133" r:id="rId258" display="www.deaflympic.sk" xr:uid="{00000000-0004-0000-0500-000001010000}"/>
    <hyperlink ref="G134" r:id="rId259" display="www.deaflympic.sk" xr:uid="{00000000-0004-0000-0500-000002010000}"/>
    <hyperlink ref="G135" r:id="rId260" display="www.deaflympic.sk" xr:uid="{00000000-0004-0000-0500-000003010000}"/>
  </hyperlinks>
  <pageMargins left="0.7" right="0.7" top="0.75" bottom="0.75" header="0.3" footer="0.3"/>
  <pageSetup paperSize="9" orientation="portrait" horizontalDpi="4294967295" verticalDpi="4294967295" r:id="rId26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4"/>
  <sheetViews>
    <sheetView zoomScale="110" zoomScaleNormal="110" workbookViewId="0">
      <pane ySplit="1" topLeftCell="A2" activePane="bottomLeft" state="frozen"/>
      <selection activeCell="I2" sqref="I2:L73"/>
      <selection pane="bottomLeft" activeCell="A2" sqref="A2"/>
    </sheetView>
  </sheetViews>
  <sheetFormatPr defaultColWidth="9.08984375" defaultRowHeight="10" x14ac:dyDescent="0.2"/>
  <cols>
    <col min="1" max="1" width="11.90625" style="178" bestFit="1" customWidth="1"/>
    <col min="2" max="2" width="47.453125" style="179" bestFit="1" customWidth="1"/>
    <col min="3" max="3" width="49.90625" style="179" customWidth="1"/>
    <col min="4" max="4" width="11.6328125" style="183" customWidth="1"/>
    <col min="5" max="5" width="6" style="184" bestFit="1" customWidth="1"/>
    <col min="6" max="6" width="4.36328125" style="178" bestFit="1" customWidth="1"/>
    <col min="7" max="7" width="5.6328125" style="179" bestFit="1" customWidth="1"/>
    <col min="8" max="8" width="5.6328125" style="179" customWidth="1"/>
    <col min="9" max="9" width="8.6328125" style="3" bestFit="1" customWidth="1"/>
    <col min="10" max="10" width="12.54296875" style="3" bestFit="1" customWidth="1"/>
    <col min="11" max="11" width="19.36328125" style="3" customWidth="1"/>
    <col min="12" max="12" width="13.6328125" style="3" bestFit="1" customWidth="1"/>
    <col min="13" max="13" width="13.6328125" style="3" customWidth="1"/>
    <col min="14" max="16384" width="9.08984375" style="3"/>
  </cols>
  <sheetData>
    <row r="1" spans="1:14" s="4" customFormat="1" ht="21" x14ac:dyDescent="0.25">
      <c r="A1" s="160" t="s">
        <v>0</v>
      </c>
      <c r="B1" s="163" t="s">
        <v>727</v>
      </c>
      <c r="C1" s="163" t="s">
        <v>765</v>
      </c>
      <c r="D1" s="165" t="s">
        <v>693</v>
      </c>
      <c r="E1" s="166" t="s">
        <v>1</v>
      </c>
      <c r="F1" s="160" t="s">
        <v>3</v>
      </c>
      <c r="G1" s="160" t="s">
        <v>4</v>
      </c>
      <c r="H1" s="160" t="s">
        <v>833</v>
      </c>
      <c r="I1" s="160" t="s">
        <v>694</v>
      </c>
      <c r="J1" s="160" t="s">
        <v>699</v>
      </c>
      <c r="K1" s="160" t="s">
        <v>2</v>
      </c>
      <c r="L1" s="160" t="s">
        <v>716</v>
      </c>
      <c r="M1" s="160" t="s">
        <v>839</v>
      </c>
      <c r="N1" s="160" t="s">
        <v>920</v>
      </c>
    </row>
    <row r="2" spans="1:14" x14ac:dyDescent="0.2">
      <c r="A2" s="177" t="s">
        <v>2198</v>
      </c>
      <c r="B2" s="199" t="str">
        <f>VLOOKUP(A2,Adr!A:B,2,FALSE)</f>
        <v>Asociácia športu pre všetkých Slovenskej republiky</v>
      </c>
      <c r="C2" s="180" t="s">
        <v>2284</v>
      </c>
      <c r="D2" s="182">
        <v>5000</v>
      </c>
      <c r="E2" s="226">
        <v>0</v>
      </c>
      <c r="F2" s="177" t="s">
        <v>205</v>
      </c>
      <c r="G2" s="164" t="s">
        <v>7</v>
      </c>
      <c r="H2" s="180" t="s">
        <v>713</v>
      </c>
      <c r="I2" s="187" t="str">
        <f t="shared" ref="I2:I65" si="0">A2&amp;F2</f>
        <v>00681482f</v>
      </c>
      <c r="J2" s="162" t="str">
        <f t="shared" ref="J2:J65" si="1">A2&amp;G2</f>
        <v>00681482026 01</v>
      </c>
      <c r="K2" s="5"/>
      <c r="L2" s="162" t="str">
        <f t="shared" ref="L2:L65" si="2">A2&amp;G2&amp;H2</f>
        <v>00681482026 01B</v>
      </c>
      <c r="M2" s="5" t="str">
        <f t="shared" ref="M2:M65" si="3">B2&amp;F2&amp;H2&amp;C2</f>
        <v>Asociácia športu pre všetkých Slovenskej republikyfBpodpora a rozvoj športu pre všetkých</v>
      </c>
      <c r="N2" s="3" t="str">
        <f t="shared" ref="N2:N65" si="4">+I2&amp;H2</f>
        <v>00681482fB</v>
      </c>
    </row>
    <row r="3" spans="1:14" x14ac:dyDescent="0.2">
      <c r="A3" s="161" t="s">
        <v>2497</v>
      </c>
      <c r="B3" s="199" t="str">
        <f>VLOOKUP(A3,Adr!A:B,2,FALSE)</f>
        <v>Breaking Slovakia, o.z.</v>
      </c>
      <c r="C3" s="192" t="s">
        <v>2157</v>
      </c>
      <c r="D3" s="186">
        <v>10000</v>
      </c>
      <c r="E3" s="168">
        <v>0</v>
      </c>
      <c r="F3" s="161" t="s">
        <v>212</v>
      </c>
      <c r="G3" s="164" t="s">
        <v>10</v>
      </c>
      <c r="H3" s="164" t="s">
        <v>713</v>
      </c>
      <c r="I3" s="187" t="str">
        <f t="shared" si="0"/>
        <v>53623517m</v>
      </c>
      <c r="J3" s="162" t="str">
        <f t="shared" si="1"/>
        <v>53623517026 03</v>
      </c>
      <c r="K3" s="5"/>
      <c r="L3" s="162" t="str">
        <f t="shared" si="2"/>
        <v>53623517026 03B</v>
      </c>
      <c r="M3" s="5" t="str">
        <f t="shared" si="3"/>
        <v>Breaking Slovakia, o.z.mBThe Legits Blast</v>
      </c>
      <c r="N3" s="3" t="str">
        <f t="shared" si="4"/>
        <v>53623517mB</v>
      </c>
    </row>
    <row r="4" spans="1:14" x14ac:dyDescent="0.2">
      <c r="A4" s="173" t="s">
        <v>1164</v>
      </c>
      <c r="B4" s="199" t="str">
        <f>VLOOKUP(A4,Adr!A:B,2,FALSE)</f>
        <v>Deaflympijský výbor Slovenska</v>
      </c>
      <c r="C4" s="185" t="s">
        <v>1624</v>
      </c>
      <c r="D4" s="291">
        <v>391326</v>
      </c>
      <c r="E4" s="226">
        <v>0</v>
      </c>
      <c r="F4" s="161" t="s">
        <v>202</v>
      </c>
      <c r="G4" s="164" t="s">
        <v>10</v>
      </c>
      <c r="H4" s="164" t="s">
        <v>713</v>
      </c>
      <c r="I4" s="187" t="str">
        <f t="shared" si="0"/>
        <v>42254388c</v>
      </c>
      <c r="J4" s="162" t="str">
        <f t="shared" si="1"/>
        <v>42254388026 03</v>
      </c>
      <c r="K4" s="5"/>
      <c r="L4" s="162" t="str">
        <f t="shared" si="2"/>
        <v>42254388026 03B</v>
      </c>
      <c r="M4" s="5" t="str">
        <f t="shared" si="3"/>
        <v>Deaflympijský výbor SlovenskacBzabezpečenie činnosti a úloh v roku 2024</v>
      </c>
      <c r="N4" s="3" t="str">
        <f t="shared" si="4"/>
        <v>42254388cB</v>
      </c>
    </row>
    <row r="5" spans="1:14" x14ac:dyDescent="0.2">
      <c r="A5" s="193" t="s">
        <v>1164</v>
      </c>
      <c r="B5" s="199" t="str">
        <f>VLOOKUP(A5,Adr!A:B,2,FALSE)</f>
        <v>Deaflympijský výbor Slovenska</v>
      </c>
      <c r="C5" s="164" t="s">
        <v>1793</v>
      </c>
      <c r="D5" s="291">
        <v>20000</v>
      </c>
      <c r="E5" s="226">
        <v>0</v>
      </c>
      <c r="F5" s="161" t="s">
        <v>203</v>
      </c>
      <c r="G5" s="164" t="s">
        <v>10</v>
      </c>
      <c r="H5" s="164" t="s">
        <v>713</v>
      </c>
      <c r="I5" s="187" t="str">
        <f t="shared" si="0"/>
        <v>42254388d</v>
      </c>
      <c r="J5" s="162" t="str">
        <f t="shared" si="1"/>
        <v>42254388026 03</v>
      </c>
      <c r="K5" s="5"/>
      <c r="L5" s="162" t="str">
        <f t="shared" si="2"/>
        <v>42254388026 03B</v>
      </c>
      <c r="M5" s="5" t="str">
        <f t="shared" si="3"/>
        <v>Deaflympijský výbor SlovenskadBAntušeková Martina</v>
      </c>
      <c r="N5" s="3" t="str">
        <f t="shared" si="4"/>
        <v>42254388dB</v>
      </c>
    </row>
    <row r="6" spans="1:14" x14ac:dyDescent="0.2">
      <c r="A6" s="193" t="s">
        <v>1164</v>
      </c>
      <c r="B6" s="199" t="str">
        <f>VLOOKUP(A6,Adr!A:B,2,FALSE)</f>
        <v>Deaflympijský výbor Slovenska</v>
      </c>
      <c r="C6" s="164" t="s">
        <v>1794</v>
      </c>
      <c r="D6" s="291">
        <v>30000</v>
      </c>
      <c r="E6" s="168">
        <v>0</v>
      </c>
      <c r="F6" s="161" t="s">
        <v>203</v>
      </c>
      <c r="G6" s="164" t="s">
        <v>10</v>
      </c>
      <c r="H6" s="164" t="s">
        <v>713</v>
      </c>
      <c r="I6" s="187" t="str">
        <f t="shared" si="0"/>
        <v>42254388d</v>
      </c>
      <c r="J6" s="162" t="str">
        <f t="shared" si="1"/>
        <v>42254388026 03</v>
      </c>
      <c r="K6" s="5"/>
      <c r="L6" s="162" t="str">
        <f t="shared" si="2"/>
        <v>42254388026 03B</v>
      </c>
      <c r="M6" s="5" t="str">
        <f t="shared" si="3"/>
        <v>Deaflympijský výbor SlovenskadBBirošová Tereza</v>
      </c>
      <c r="N6" s="3" t="str">
        <f t="shared" si="4"/>
        <v>42254388dB</v>
      </c>
    </row>
    <row r="7" spans="1:14" x14ac:dyDescent="0.2">
      <c r="A7" s="193" t="s">
        <v>1164</v>
      </c>
      <c r="B7" s="199" t="str">
        <f>VLOOKUP(A7,Adr!A:B,2,FALSE)</f>
        <v>Deaflympijský výbor Slovenska</v>
      </c>
      <c r="C7" s="164" t="s">
        <v>1795</v>
      </c>
      <c r="D7" s="291">
        <v>20000</v>
      </c>
      <c r="E7" s="226">
        <v>0</v>
      </c>
      <c r="F7" s="161" t="s">
        <v>203</v>
      </c>
      <c r="G7" s="164" t="s">
        <v>10</v>
      </c>
      <c r="H7" s="164" t="s">
        <v>713</v>
      </c>
      <c r="I7" s="187" t="str">
        <f t="shared" si="0"/>
        <v>42254388d</v>
      </c>
      <c r="J7" s="162" t="str">
        <f t="shared" si="1"/>
        <v>42254388026 03</v>
      </c>
      <c r="K7" s="5"/>
      <c r="L7" s="162" t="str">
        <f t="shared" si="2"/>
        <v>42254388026 03B</v>
      </c>
      <c r="M7" s="5" t="str">
        <f t="shared" si="3"/>
        <v>Deaflympijský výbor SlovenskadBĎuriš Matúš</v>
      </c>
      <c r="N7" s="3" t="str">
        <f t="shared" si="4"/>
        <v>42254388dB</v>
      </c>
    </row>
    <row r="8" spans="1:14" x14ac:dyDescent="0.2">
      <c r="A8" s="193" t="s">
        <v>1164</v>
      </c>
      <c r="B8" s="199" t="str">
        <f>VLOOKUP(A8,Adr!A:B,2,FALSE)</f>
        <v>Deaflympijský výbor Slovenska</v>
      </c>
      <c r="C8" s="164" t="s">
        <v>1796</v>
      </c>
      <c r="D8" s="291">
        <v>20000</v>
      </c>
      <c r="E8" s="168">
        <v>0</v>
      </c>
      <c r="F8" s="161" t="s">
        <v>203</v>
      </c>
      <c r="G8" s="164" t="s">
        <v>10</v>
      </c>
      <c r="H8" s="164" t="s">
        <v>713</v>
      </c>
      <c r="I8" s="187" t="str">
        <f t="shared" si="0"/>
        <v>42254388d</v>
      </c>
      <c r="J8" s="162" t="str">
        <f t="shared" si="1"/>
        <v>42254388026 03</v>
      </c>
      <c r="K8" s="5"/>
      <c r="L8" s="162" t="str">
        <f t="shared" si="2"/>
        <v>42254388026 03B</v>
      </c>
      <c r="M8" s="5" t="str">
        <f t="shared" si="3"/>
        <v>Deaflympijský výbor SlovenskadBJánošíková Jana</v>
      </c>
      <c r="N8" s="3" t="str">
        <f t="shared" si="4"/>
        <v>42254388dB</v>
      </c>
    </row>
    <row r="9" spans="1:14" x14ac:dyDescent="0.2">
      <c r="A9" s="161" t="s">
        <v>1164</v>
      </c>
      <c r="B9" s="199" t="str">
        <f>VLOOKUP(A9,Adr!A:B,2,FALSE)</f>
        <v>Deaflympijský výbor Slovenska</v>
      </c>
      <c r="C9" s="191" t="s">
        <v>1797</v>
      </c>
      <c r="D9" s="292">
        <v>40000</v>
      </c>
      <c r="E9" s="226">
        <v>0</v>
      </c>
      <c r="F9" s="161" t="s">
        <v>203</v>
      </c>
      <c r="G9" s="164" t="s">
        <v>10</v>
      </c>
      <c r="H9" s="164" t="s">
        <v>713</v>
      </c>
      <c r="I9" s="187" t="str">
        <f t="shared" si="0"/>
        <v>42254388d</v>
      </c>
      <c r="J9" s="162" t="str">
        <f t="shared" si="1"/>
        <v>42254388026 03</v>
      </c>
      <c r="K9" s="5"/>
      <c r="L9" s="162" t="str">
        <f t="shared" si="2"/>
        <v>42254388026 03B</v>
      </c>
      <c r="M9" s="5" t="str">
        <f t="shared" si="3"/>
        <v>Deaflympijský výbor SlovenskadBJelínek Rastislav</v>
      </c>
      <c r="N9" s="3" t="str">
        <f t="shared" si="4"/>
        <v>42254388dB</v>
      </c>
    </row>
    <row r="10" spans="1:14" x14ac:dyDescent="0.2">
      <c r="A10" s="197" t="s">
        <v>1164</v>
      </c>
      <c r="B10" s="199" t="str">
        <f>VLOOKUP(A10,Adr!A:B,2,FALSE)</f>
        <v>Deaflympijský výbor Slovenska</v>
      </c>
      <c r="C10" s="164" t="s">
        <v>1798</v>
      </c>
      <c r="D10" s="291">
        <v>50000</v>
      </c>
      <c r="E10" s="168">
        <v>0</v>
      </c>
      <c r="F10" s="161" t="s">
        <v>203</v>
      </c>
      <c r="G10" s="164" t="s">
        <v>10</v>
      </c>
      <c r="H10" s="164" t="s">
        <v>713</v>
      </c>
      <c r="I10" s="187" t="str">
        <f t="shared" si="0"/>
        <v>42254388d</v>
      </c>
      <c r="J10" s="162" t="str">
        <f t="shared" si="1"/>
        <v>42254388026 03</v>
      </c>
      <c r="K10" s="5"/>
      <c r="L10" s="162" t="str">
        <f t="shared" si="2"/>
        <v>42254388026 03B</v>
      </c>
      <c r="M10" s="5" t="str">
        <f t="shared" si="3"/>
        <v>Deaflympijský výbor SlovenskadBKeinath Thomas</v>
      </c>
      <c r="N10" s="3" t="str">
        <f t="shared" si="4"/>
        <v>42254388dB</v>
      </c>
    </row>
    <row r="11" spans="1:14" x14ac:dyDescent="0.2">
      <c r="A11" s="193" t="s">
        <v>1164</v>
      </c>
      <c r="B11" s="199" t="str">
        <f>VLOOKUP(A11,Adr!A:B,2,FALSE)</f>
        <v>Deaflympijský výbor Slovenska</v>
      </c>
      <c r="C11" s="164" t="s">
        <v>1799</v>
      </c>
      <c r="D11" s="291">
        <v>40000</v>
      </c>
      <c r="E11" s="226">
        <v>0</v>
      </c>
      <c r="F11" s="161" t="s">
        <v>203</v>
      </c>
      <c r="G11" s="164" t="s">
        <v>10</v>
      </c>
      <c r="H11" s="164" t="s">
        <v>713</v>
      </c>
      <c r="I11" s="187" t="str">
        <f t="shared" si="0"/>
        <v>42254388d</v>
      </c>
      <c r="J11" s="162" t="str">
        <f t="shared" si="1"/>
        <v>42254388026 03</v>
      </c>
      <c r="K11" s="5"/>
      <c r="L11" s="162" t="str">
        <f t="shared" si="2"/>
        <v>42254388026 03B</v>
      </c>
      <c r="M11" s="5" t="str">
        <f t="shared" si="3"/>
        <v>Deaflympijský výbor SlovenskadBKrištofičová Ivana</v>
      </c>
      <c r="N11" s="3" t="str">
        <f t="shared" si="4"/>
        <v>42254388dB</v>
      </c>
    </row>
    <row r="12" spans="1:14" x14ac:dyDescent="0.2">
      <c r="A12" s="197" t="s">
        <v>1164</v>
      </c>
      <c r="B12" s="199" t="str">
        <f>VLOOKUP(A12,Adr!A:B,2,FALSE)</f>
        <v>Deaflympijský výbor Slovenska</v>
      </c>
      <c r="C12" s="180" t="s">
        <v>1800</v>
      </c>
      <c r="D12" s="290">
        <v>20000</v>
      </c>
      <c r="E12" s="168">
        <v>0</v>
      </c>
      <c r="F12" s="161" t="s">
        <v>203</v>
      </c>
      <c r="G12" s="164" t="s">
        <v>10</v>
      </c>
      <c r="H12" s="164" t="s">
        <v>713</v>
      </c>
      <c r="I12" s="187" t="str">
        <f t="shared" si="0"/>
        <v>42254388d</v>
      </c>
      <c r="J12" s="162" t="str">
        <f t="shared" si="1"/>
        <v>42254388026 03</v>
      </c>
      <c r="K12" s="5"/>
      <c r="L12" s="162" t="str">
        <f t="shared" si="2"/>
        <v>42254388026 03B</v>
      </c>
      <c r="M12" s="5" t="str">
        <f t="shared" si="3"/>
        <v>Deaflympijský výbor SlovenskadBLepótová Amália</v>
      </c>
      <c r="N12" s="3" t="str">
        <f t="shared" si="4"/>
        <v>42254388dB</v>
      </c>
    </row>
    <row r="13" spans="1:14" x14ac:dyDescent="0.2">
      <c r="A13" s="197" t="s">
        <v>1164</v>
      </c>
      <c r="B13" s="199" t="str">
        <f>VLOOKUP(A13,Adr!A:B,2,FALSE)</f>
        <v>Deaflympijský výbor Slovenska</v>
      </c>
      <c r="C13" s="185" t="s">
        <v>1801</v>
      </c>
      <c r="D13" s="291">
        <v>50000</v>
      </c>
      <c r="E13" s="226">
        <v>0</v>
      </c>
      <c r="F13" s="161" t="s">
        <v>203</v>
      </c>
      <c r="G13" s="164" t="s">
        <v>10</v>
      </c>
      <c r="H13" s="164" t="s">
        <v>713</v>
      </c>
      <c r="I13" s="187" t="str">
        <f t="shared" si="0"/>
        <v>42254388d</v>
      </c>
      <c r="J13" s="162" t="str">
        <f t="shared" si="1"/>
        <v>42254388026 03</v>
      </c>
      <c r="K13" s="5"/>
      <c r="L13" s="162" t="str">
        <f t="shared" si="2"/>
        <v>42254388026 03B</v>
      </c>
      <c r="M13" s="5" t="str">
        <f t="shared" si="3"/>
        <v>Deaflympijský výbor SlovenskadBNovotná Eva</v>
      </c>
      <c r="N13" s="3" t="str">
        <f t="shared" si="4"/>
        <v>42254388dB</v>
      </c>
    </row>
    <row r="14" spans="1:14" x14ac:dyDescent="0.2">
      <c r="A14" s="161" t="s">
        <v>1164</v>
      </c>
      <c r="B14" s="199" t="str">
        <f>VLOOKUP(A14,Adr!A:B,2,FALSE)</f>
        <v>Deaflympijský výbor Slovenska</v>
      </c>
      <c r="C14" s="180" t="s">
        <v>1802</v>
      </c>
      <c r="D14" s="290">
        <v>15000</v>
      </c>
      <c r="E14" s="168">
        <v>0</v>
      </c>
      <c r="F14" s="161" t="s">
        <v>203</v>
      </c>
      <c r="G14" s="164" t="s">
        <v>10</v>
      </c>
      <c r="H14" s="164" t="s">
        <v>713</v>
      </c>
      <c r="I14" s="187" t="str">
        <f t="shared" si="0"/>
        <v>42254388d</v>
      </c>
      <c r="J14" s="162" t="str">
        <f t="shared" si="1"/>
        <v>42254388026 03</v>
      </c>
      <c r="K14" s="5"/>
      <c r="L14" s="162" t="str">
        <f t="shared" si="2"/>
        <v>42254388026 03B</v>
      </c>
      <c r="M14" s="5" t="str">
        <f t="shared" si="3"/>
        <v>Deaflympijský výbor SlovenskadBPetrovič Peter</v>
      </c>
      <c r="N14" s="3" t="str">
        <f t="shared" si="4"/>
        <v>42254388dB</v>
      </c>
    </row>
    <row r="15" spans="1:14" x14ac:dyDescent="0.2">
      <c r="A15" s="161" t="s">
        <v>1164</v>
      </c>
      <c r="B15" s="199" t="str">
        <f>VLOOKUP(A15,Adr!A:B,2,FALSE)</f>
        <v>Deaflympijský výbor Slovenska</v>
      </c>
      <c r="C15" s="164" t="s">
        <v>1803</v>
      </c>
      <c r="D15" s="291">
        <v>15000</v>
      </c>
      <c r="E15" s="226">
        <v>0</v>
      </c>
      <c r="F15" s="161" t="s">
        <v>203</v>
      </c>
      <c r="G15" s="164" t="s">
        <v>10</v>
      </c>
      <c r="H15" s="164" t="s">
        <v>713</v>
      </c>
      <c r="I15" s="187" t="str">
        <f t="shared" si="0"/>
        <v>42254388d</v>
      </c>
      <c r="J15" s="162" t="str">
        <f t="shared" si="1"/>
        <v>42254388026 03</v>
      </c>
      <c r="K15" s="5"/>
      <c r="L15" s="162" t="str">
        <f t="shared" si="2"/>
        <v>42254388026 03B</v>
      </c>
      <c r="M15" s="5" t="str">
        <f t="shared" si="3"/>
        <v>Deaflympijský výbor SlovenskadBŠtetková Ema</v>
      </c>
      <c r="N15" s="3" t="str">
        <f t="shared" si="4"/>
        <v>42254388dB</v>
      </c>
    </row>
    <row r="16" spans="1:14" x14ac:dyDescent="0.2">
      <c r="A16" s="177" t="s">
        <v>1164</v>
      </c>
      <c r="B16" s="199" t="str">
        <f>VLOOKUP(A16,Adr!A:B,2,FALSE)</f>
        <v>Deaflympijský výbor Slovenska</v>
      </c>
      <c r="C16" s="180" t="s">
        <v>1804</v>
      </c>
      <c r="D16" s="290">
        <v>17500</v>
      </c>
      <c r="E16" s="168">
        <v>0</v>
      </c>
      <c r="F16" s="161" t="s">
        <v>203</v>
      </c>
      <c r="G16" s="164" t="s">
        <v>10</v>
      </c>
      <c r="H16" s="164" t="s">
        <v>713</v>
      </c>
      <c r="I16" s="187" t="str">
        <f t="shared" si="0"/>
        <v>42254388d</v>
      </c>
      <c r="J16" s="162" t="str">
        <f t="shared" si="1"/>
        <v>42254388026 03</v>
      </c>
      <c r="K16" s="5"/>
      <c r="L16" s="162" t="str">
        <f t="shared" si="2"/>
        <v>42254388026 03B</v>
      </c>
      <c r="M16" s="5" t="str">
        <f t="shared" si="3"/>
        <v>Deaflympijský výbor SlovenskadBVaco Marek</v>
      </c>
      <c r="N16" s="3" t="str">
        <f t="shared" si="4"/>
        <v>42254388dB</v>
      </c>
    </row>
    <row r="17" spans="1:14" ht="20" x14ac:dyDescent="0.2">
      <c r="A17" s="161" t="s">
        <v>1164</v>
      </c>
      <c r="B17" s="199" t="str">
        <f>VLOOKUP(A17,Adr!A:B,2,FALSE)</f>
        <v>Deaflympijský výbor Slovenska</v>
      </c>
      <c r="C17" s="191" t="s">
        <v>2221</v>
      </c>
      <c r="D17" s="182">
        <v>64500</v>
      </c>
      <c r="E17" s="168">
        <v>0</v>
      </c>
      <c r="F17" s="161" t="s">
        <v>204</v>
      </c>
      <c r="G17" s="164" t="s">
        <v>10</v>
      </c>
      <c r="H17" s="164" t="s">
        <v>713</v>
      </c>
      <c r="I17" s="187" t="str">
        <f t="shared" si="0"/>
        <v>42254388e</v>
      </c>
      <c r="J17" s="162" t="str">
        <f t="shared" si="1"/>
        <v>42254388026 03</v>
      </c>
      <c r="K17" s="5"/>
      <c r="L17" s="162" t="str">
        <f t="shared" si="2"/>
        <v>42254388026 03B</v>
      </c>
      <c r="M17" s="5" t="str">
        <f t="shared" si="3"/>
        <v>Deaflympijský výbor SlovenskaeBzabezpečenie účasti športovej reprezentácie SR na 25. letnej Deaflympiáde 2025 v Tokiu</v>
      </c>
      <c r="N17" s="3" t="str">
        <f t="shared" si="4"/>
        <v>42254388eB</v>
      </c>
    </row>
    <row r="18" spans="1:14" x14ac:dyDescent="0.2">
      <c r="A18" s="197" t="s">
        <v>1170</v>
      </c>
      <c r="B18" s="199" t="str">
        <f>VLOOKUP(A18,Adr!A:B,2,FALSE)</f>
        <v>iCompete Natural Slovakia</v>
      </c>
      <c r="C18" s="180" t="s">
        <v>837</v>
      </c>
      <c r="D18" s="290">
        <v>30300</v>
      </c>
      <c r="E18" s="226">
        <v>0</v>
      </c>
      <c r="F18" s="161" t="s">
        <v>206</v>
      </c>
      <c r="G18" s="164" t="s">
        <v>10</v>
      </c>
      <c r="H18" s="164" t="s">
        <v>713</v>
      </c>
      <c r="I18" s="187" t="str">
        <f t="shared" si="0"/>
        <v>50642804g</v>
      </c>
      <c r="J18" s="162" t="str">
        <f t="shared" si="1"/>
        <v>50642804026 03</v>
      </c>
      <c r="K18" s="5"/>
      <c r="L18" s="162" t="str">
        <f t="shared" si="2"/>
        <v>50642804026 03B</v>
      </c>
      <c r="M18" s="5" t="str">
        <f t="shared" si="3"/>
        <v>iCompete Natural SlovakiagBrozvoj športov, ktoré nie sú uznanými podľa zákona č. 440/2015 Z. z.</v>
      </c>
      <c r="N18" s="3" t="str">
        <f t="shared" si="4"/>
        <v>50642804gB</v>
      </c>
    </row>
    <row r="19" spans="1:14" x14ac:dyDescent="0.2">
      <c r="A19" s="177" t="s">
        <v>2197</v>
      </c>
      <c r="B19" s="199" t="str">
        <f>VLOOKUP(A19,Adr!A:B,2,FALSE)</f>
        <v>JUDO-CLUB ZTS Martin</v>
      </c>
      <c r="C19" s="180" t="s">
        <v>2226</v>
      </c>
      <c r="D19" s="182">
        <v>10000</v>
      </c>
      <c r="E19" s="168">
        <v>0</v>
      </c>
      <c r="F19" s="177" t="s">
        <v>205</v>
      </c>
      <c r="G19" s="180" t="s">
        <v>10</v>
      </c>
      <c r="H19" s="180" t="s">
        <v>713</v>
      </c>
      <c r="I19" s="187" t="str">
        <f t="shared" si="0"/>
        <v>14222230f</v>
      </c>
      <c r="J19" s="162" t="str">
        <f t="shared" si="1"/>
        <v>14222230026 03</v>
      </c>
      <c r="K19" s="5"/>
      <c r="L19" s="162" t="str">
        <f t="shared" si="2"/>
        <v>14222230026 03B</v>
      </c>
      <c r="M19" s="5" t="str">
        <f t="shared" si="3"/>
        <v>JUDO-CLUB ZTS MartinfBMedzinárodná veľká cena v Jude</v>
      </c>
      <c r="N19" s="3" t="str">
        <f t="shared" si="4"/>
        <v>14222230fB</v>
      </c>
    </row>
    <row r="20" spans="1:14" x14ac:dyDescent="0.2">
      <c r="A20" s="161" t="s">
        <v>2498</v>
      </c>
      <c r="B20" s="199" t="str">
        <f>VLOOKUP(A20,Adr!A:B,2,FALSE)</f>
        <v>Karloveské tanečné centrum</v>
      </c>
      <c r="C20" s="192" t="s">
        <v>2158</v>
      </c>
      <c r="D20" s="186">
        <v>10000</v>
      </c>
      <c r="E20" s="168">
        <v>0</v>
      </c>
      <c r="F20" s="161" t="s">
        <v>212</v>
      </c>
      <c r="G20" s="164" t="s">
        <v>10</v>
      </c>
      <c r="H20" s="164" t="s">
        <v>713</v>
      </c>
      <c r="I20" s="187" t="str">
        <f t="shared" si="0"/>
        <v>31788394m</v>
      </c>
      <c r="J20" s="162" t="str">
        <f t="shared" si="1"/>
        <v>31788394026 03</v>
      </c>
      <c r="K20" s="5"/>
      <c r="L20" s="162" t="str">
        <f t="shared" si="2"/>
        <v>31788394026 03B</v>
      </c>
      <c r="M20" s="5" t="str">
        <f t="shared" si="3"/>
        <v>Karloveské tanečné centrummBGrand Prix Tyrnavia 2024</v>
      </c>
      <c r="N20" s="3" t="str">
        <f t="shared" si="4"/>
        <v>31788394mB</v>
      </c>
    </row>
    <row r="21" spans="1:14" x14ac:dyDescent="0.2">
      <c r="A21" s="177" t="s">
        <v>2499</v>
      </c>
      <c r="B21" s="199" t="str">
        <f>VLOOKUP(A21,Adr!A:B,2,FALSE)</f>
        <v>Klub plaveckých športov Nereus Žilina o.z.</v>
      </c>
      <c r="C21" s="180" t="s">
        <v>2159</v>
      </c>
      <c r="D21" s="182">
        <v>10000</v>
      </c>
      <c r="E21" s="168">
        <v>0</v>
      </c>
      <c r="F21" s="177" t="s">
        <v>212</v>
      </c>
      <c r="G21" s="180" t="s">
        <v>10</v>
      </c>
      <c r="H21" s="180" t="s">
        <v>713</v>
      </c>
      <c r="I21" s="187" t="str">
        <f t="shared" si="0"/>
        <v>31940803m</v>
      </c>
      <c r="J21" s="162" t="str">
        <f t="shared" si="1"/>
        <v>31940803026 03</v>
      </c>
      <c r="K21" s="5"/>
      <c r="L21" s="162" t="str">
        <f t="shared" si="2"/>
        <v>31940803026 03B</v>
      </c>
      <c r="M21" s="5" t="str">
        <f t="shared" si="3"/>
        <v>Klub plaveckých športov Nereus Žilina o.z.mBŽilinský triatlonový festival - M-SR+ČR v olympijskom triatlone</v>
      </c>
      <c r="N21" s="3" t="str">
        <f t="shared" si="4"/>
        <v>31940803mB</v>
      </c>
    </row>
    <row r="22" spans="1:14" x14ac:dyDescent="0.2">
      <c r="A22" s="177" t="s">
        <v>1003</v>
      </c>
      <c r="B22" s="199" t="str">
        <f>VLOOKUP(A22,Adr!A:B,2,FALSE)</f>
        <v>Klub slovenských turistov</v>
      </c>
      <c r="C22" s="180" t="s">
        <v>2155</v>
      </c>
      <c r="D22" s="182">
        <v>120000</v>
      </c>
      <c r="E22" s="226">
        <v>0</v>
      </c>
      <c r="F22" s="177" t="s">
        <v>205</v>
      </c>
      <c r="G22" s="180" t="s">
        <v>10</v>
      </c>
      <c r="H22" s="180" t="s">
        <v>713</v>
      </c>
      <c r="I22" s="187" t="str">
        <f t="shared" si="0"/>
        <v>00688312f</v>
      </c>
      <c r="J22" s="162" t="str">
        <f t="shared" si="1"/>
        <v>00688312026 03</v>
      </c>
      <c r="K22" s="5"/>
      <c r="L22" s="162" t="str">
        <f t="shared" si="2"/>
        <v>00688312026 03B</v>
      </c>
      <c r="M22" s="5" t="str">
        <f t="shared" si="3"/>
        <v>Klub slovenských turistovfBznačenie turistických trás</v>
      </c>
      <c r="N22" s="3" t="str">
        <f t="shared" si="4"/>
        <v>00688312fB</v>
      </c>
    </row>
    <row r="23" spans="1:14" x14ac:dyDescent="0.2">
      <c r="A23" s="161" t="s">
        <v>1178</v>
      </c>
      <c r="B23" s="199" t="str">
        <f>VLOOKUP(A23,Adr!A:B,2,FALSE)</f>
        <v>MAMMAL - Slovenský zväz MMA</v>
      </c>
      <c r="C23" s="191" t="s">
        <v>837</v>
      </c>
      <c r="D23" s="292">
        <v>36300</v>
      </c>
      <c r="E23" s="168">
        <v>0</v>
      </c>
      <c r="F23" s="161" t="s">
        <v>206</v>
      </c>
      <c r="G23" s="164" t="s">
        <v>10</v>
      </c>
      <c r="H23" s="164" t="s">
        <v>713</v>
      </c>
      <c r="I23" s="187" t="str">
        <f t="shared" si="0"/>
        <v>42269423g</v>
      </c>
      <c r="J23" s="162" t="str">
        <f t="shared" si="1"/>
        <v>42269423026 03</v>
      </c>
      <c r="K23" s="5"/>
      <c r="L23" s="162" t="str">
        <f t="shared" si="2"/>
        <v>42269423026 03B</v>
      </c>
      <c r="M23" s="5" t="str">
        <f t="shared" si="3"/>
        <v>MAMMAL - Slovenský zväz MMAgBrozvoj športov, ktoré nie sú uznanými podľa zákona č. 440/2015 Z. z.</v>
      </c>
      <c r="N23" s="3" t="str">
        <f t="shared" si="4"/>
        <v>42269423gB</v>
      </c>
    </row>
    <row r="24" spans="1:14" x14ac:dyDescent="0.2">
      <c r="A24" s="177" t="s">
        <v>1671</v>
      </c>
      <c r="B24" s="199" t="str">
        <f>VLOOKUP(A24,Adr!A:B,2,FALSE)</f>
        <v>Maratón klub Rajec</v>
      </c>
      <c r="C24" s="180" t="s">
        <v>2160</v>
      </c>
      <c r="D24" s="182">
        <v>10000</v>
      </c>
      <c r="E24" s="226">
        <v>0</v>
      </c>
      <c r="F24" s="177" t="s">
        <v>212</v>
      </c>
      <c r="G24" s="180" t="s">
        <v>10</v>
      </c>
      <c r="H24" s="180" t="s">
        <v>713</v>
      </c>
      <c r="I24" s="187" t="str">
        <f t="shared" si="0"/>
        <v>00630616m</v>
      </c>
      <c r="J24" s="162" t="str">
        <f t="shared" si="1"/>
        <v>00630616026 03</v>
      </c>
      <c r="K24" s="5"/>
      <c r="L24" s="162" t="str">
        <f t="shared" si="2"/>
        <v>00630616026 03B</v>
      </c>
      <c r="M24" s="5" t="str">
        <f t="shared" si="3"/>
        <v>Maratón klub RajecmB41. Ročník Rajeckého maratónu</v>
      </c>
      <c r="N24" s="3" t="str">
        <f t="shared" si="4"/>
        <v>00630616mB</v>
      </c>
    </row>
    <row r="25" spans="1:14" x14ac:dyDescent="0.2">
      <c r="A25" s="161" t="s">
        <v>1186</v>
      </c>
      <c r="B25" s="199" t="str">
        <f>VLOOKUP(A25,Adr!A:B,2,FALSE)</f>
        <v>Maratónsky klub Košice</v>
      </c>
      <c r="C25" s="191" t="s">
        <v>2045</v>
      </c>
      <c r="D25" s="292">
        <v>60000</v>
      </c>
      <c r="E25" s="168">
        <v>0</v>
      </c>
      <c r="F25" s="161" t="s">
        <v>204</v>
      </c>
      <c r="G25" s="164" t="s">
        <v>10</v>
      </c>
      <c r="H25" s="164" t="s">
        <v>713</v>
      </c>
      <c r="I25" s="187" t="str">
        <f t="shared" si="0"/>
        <v>00595209e</v>
      </c>
      <c r="J25" s="162" t="str">
        <f t="shared" si="1"/>
        <v>00595209026 03</v>
      </c>
      <c r="K25" s="5"/>
      <c r="L25" s="162" t="str">
        <f t="shared" si="2"/>
        <v>00595209026 03B</v>
      </c>
      <c r="M25" s="5" t="str">
        <f t="shared" si="3"/>
        <v>Maratónsky klub KošiceeBMedzinárodný maratón mieru</v>
      </c>
      <c r="N25" s="3" t="str">
        <f t="shared" si="4"/>
        <v>00595209eB</v>
      </c>
    </row>
    <row r="26" spans="1:14" x14ac:dyDescent="0.2">
      <c r="A26" s="177" t="s">
        <v>2500</v>
      </c>
      <c r="B26" s="199" t="str">
        <f>VLOOKUP(A26,Adr!A:B,2,FALSE)</f>
        <v>Mládežnícka basketbalová akadémia Prievidza</v>
      </c>
      <c r="C26" s="180" t="s">
        <v>2161</v>
      </c>
      <c r="D26" s="182">
        <v>9700</v>
      </c>
      <c r="E26" s="168">
        <v>0</v>
      </c>
      <c r="F26" s="177" t="s">
        <v>212</v>
      </c>
      <c r="G26" s="180" t="s">
        <v>10</v>
      </c>
      <c r="H26" s="180" t="s">
        <v>713</v>
      </c>
      <c r="I26" s="187" t="str">
        <f t="shared" si="0"/>
        <v>35994134m</v>
      </c>
      <c r="J26" s="162" t="str">
        <f t="shared" si="1"/>
        <v>35994134026 03</v>
      </c>
      <c r="K26" s="5"/>
      <c r="L26" s="162" t="str">
        <f t="shared" si="2"/>
        <v>35994134026 03B</v>
      </c>
      <c r="M26" s="5" t="str">
        <f t="shared" si="3"/>
        <v>Mládežnícka basketbalová akadémia PrievidzamBDODO CUP</v>
      </c>
      <c r="N26" s="3" t="str">
        <f t="shared" si="4"/>
        <v>35994134mB</v>
      </c>
    </row>
    <row r="27" spans="1:14" x14ac:dyDescent="0.2">
      <c r="A27" s="161" t="s">
        <v>2196</v>
      </c>
      <c r="B27" s="199" t="str">
        <f>VLOOKUP(A27,Adr!A:B,2,FALSE)</f>
        <v>OZ Integrácia svieti pre všetky deti rovnako</v>
      </c>
      <c r="C27" s="191" t="s">
        <v>2218</v>
      </c>
      <c r="D27" s="167">
        <v>30000</v>
      </c>
      <c r="E27" s="168">
        <v>0</v>
      </c>
      <c r="F27" s="161" t="s">
        <v>205</v>
      </c>
      <c r="G27" s="164" t="s">
        <v>10</v>
      </c>
      <c r="H27" s="164" t="s">
        <v>713</v>
      </c>
      <c r="I27" s="187" t="str">
        <f t="shared" si="0"/>
        <v>42229910f</v>
      </c>
      <c r="J27" s="162" t="str">
        <f t="shared" si="1"/>
        <v>42229910026 03</v>
      </c>
      <c r="K27" s="5"/>
      <c r="L27" s="162" t="str">
        <f t="shared" si="2"/>
        <v>42229910026 03B</v>
      </c>
      <c r="M27" s="5" t="str">
        <f t="shared" si="3"/>
        <v>OZ Integrácia svieti pre všetky deti rovnakofBDeň Rešpektu a Športu 2024</v>
      </c>
      <c r="N27" s="3" t="str">
        <f t="shared" si="4"/>
        <v>42229910fB</v>
      </c>
    </row>
    <row r="28" spans="1:14" x14ac:dyDescent="0.2">
      <c r="A28" s="177" t="s">
        <v>2501</v>
      </c>
      <c r="B28" s="199" t="str">
        <f>VLOOKUP(A28,Adr!A:B,2,FALSE)</f>
        <v>PERUN o.z.</v>
      </c>
      <c r="C28" s="180" t="s">
        <v>2162</v>
      </c>
      <c r="D28" s="182">
        <v>5940</v>
      </c>
      <c r="E28" s="168">
        <v>0</v>
      </c>
      <c r="F28" s="177" t="s">
        <v>212</v>
      </c>
      <c r="G28" s="180" t="s">
        <v>10</v>
      </c>
      <c r="H28" s="180" t="s">
        <v>713</v>
      </c>
      <c r="I28" s="187" t="str">
        <f t="shared" si="0"/>
        <v>42136971m</v>
      </c>
      <c r="J28" s="162" t="str">
        <f t="shared" si="1"/>
        <v>42136971026 03</v>
      </c>
      <c r="K28" s="5"/>
      <c r="L28" s="162" t="str">
        <f t="shared" si="2"/>
        <v>42136971026 03B</v>
      </c>
      <c r="M28" s="5" t="str">
        <f t="shared" si="3"/>
        <v>PERUN o.z.mBRačiansky kros LETO 2024</v>
      </c>
      <c r="N28" s="3" t="str">
        <f t="shared" si="4"/>
        <v>42136971mB</v>
      </c>
    </row>
    <row r="29" spans="1:14" x14ac:dyDescent="0.2">
      <c r="A29" s="161" t="s">
        <v>973</v>
      </c>
      <c r="B29" s="199" t="str">
        <f>VLOOKUP(A29,Adr!A:B,2,FALSE)</f>
        <v>Slovenská asociácia amerického futbalu, o.z.</v>
      </c>
      <c r="C29" s="192" t="s">
        <v>766</v>
      </c>
      <c r="D29" s="293">
        <v>32026</v>
      </c>
      <c r="E29" s="226">
        <v>0</v>
      </c>
      <c r="F29" s="161" t="s">
        <v>200</v>
      </c>
      <c r="G29" s="164" t="s">
        <v>6</v>
      </c>
      <c r="H29" s="164" t="s">
        <v>713</v>
      </c>
      <c r="I29" s="187" t="str">
        <f t="shared" si="0"/>
        <v>30787009a</v>
      </c>
      <c r="J29" s="162" t="str">
        <f t="shared" si="1"/>
        <v>30787009026 02</v>
      </c>
      <c r="K29" s="5" t="s">
        <v>17</v>
      </c>
      <c r="L29" s="162" t="str">
        <f t="shared" si="2"/>
        <v>30787009026 02B</v>
      </c>
      <c r="M29" s="5" t="str">
        <f t="shared" si="3"/>
        <v>Slovenská asociácia amerického futbalu, o.z.aBamerický futbal - bežné transfery</v>
      </c>
      <c r="N29" s="3" t="str">
        <f t="shared" si="4"/>
        <v>30787009aB</v>
      </c>
    </row>
    <row r="30" spans="1:14" x14ac:dyDescent="0.2">
      <c r="A30" s="193" t="s">
        <v>973</v>
      </c>
      <c r="B30" s="199" t="str">
        <f>VLOOKUP(A30,Adr!A:B,2,FALSE)</f>
        <v>Slovenská asociácia amerického futbalu, o.z.</v>
      </c>
      <c r="C30" s="180" t="s">
        <v>2075</v>
      </c>
      <c r="D30" s="290">
        <v>6032</v>
      </c>
      <c r="E30" s="168">
        <v>0</v>
      </c>
      <c r="F30" s="161" t="s">
        <v>205</v>
      </c>
      <c r="G30" s="164" t="s">
        <v>10</v>
      </c>
      <c r="H30" s="164" t="s">
        <v>713</v>
      </c>
      <c r="I30" s="187" t="str">
        <f t="shared" si="0"/>
        <v>30787009f</v>
      </c>
      <c r="J30" s="162" t="str">
        <f t="shared" si="1"/>
        <v>30787009026 03</v>
      </c>
      <c r="K30" s="5"/>
      <c r="L30" s="162" t="str">
        <f t="shared" si="2"/>
        <v>30787009026 03B</v>
      </c>
      <c r="M30" s="5" t="str">
        <f t="shared" si="3"/>
        <v>Slovenská asociácia amerického futbalu, o.z.fBamerický futbal - 20 % navýšenie</v>
      </c>
      <c r="N30" s="3" t="str">
        <f t="shared" si="4"/>
        <v>30787009fB</v>
      </c>
    </row>
    <row r="31" spans="1:14" x14ac:dyDescent="0.2">
      <c r="A31" s="197" t="s">
        <v>1191</v>
      </c>
      <c r="B31" s="199" t="str">
        <f>VLOOKUP(A31,Adr!A:B,2,FALSE)</f>
        <v>Slovenská Asociácia Bandy, skrátený názov SAB</v>
      </c>
      <c r="C31" s="191" t="s">
        <v>837</v>
      </c>
      <c r="D31" s="291">
        <v>36300</v>
      </c>
      <c r="E31" s="226">
        <v>0</v>
      </c>
      <c r="F31" s="161" t="s">
        <v>206</v>
      </c>
      <c r="G31" s="164" t="s">
        <v>10</v>
      </c>
      <c r="H31" s="164" t="s">
        <v>713</v>
      </c>
      <c r="I31" s="187" t="str">
        <f t="shared" si="0"/>
        <v>50897152g</v>
      </c>
      <c r="J31" s="162" t="str">
        <f t="shared" si="1"/>
        <v>50897152026 03</v>
      </c>
      <c r="K31" s="5"/>
      <c r="L31" s="162" t="str">
        <f t="shared" si="2"/>
        <v>50897152026 03B</v>
      </c>
      <c r="M31" s="5" t="str">
        <f t="shared" si="3"/>
        <v>Slovenská Asociácia Bandy, skrátený názov SABgBrozvoj športov, ktoré nie sú uznanými podľa zákona č. 440/2015 Z. z.</v>
      </c>
      <c r="N31" s="3" t="str">
        <f t="shared" si="4"/>
        <v>50897152gB</v>
      </c>
    </row>
    <row r="32" spans="1:14" x14ac:dyDescent="0.2">
      <c r="A32" s="193" t="s">
        <v>18</v>
      </c>
      <c r="B32" s="199" t="str">
        <f>VLOOKUP(A32,Adr!A:B,2,FALSE)</f>
        <v>Slovenská asociácia boccie</v>
      </c>
      <c r="C32" s="164" t="s">
        <v>767</v>
      </c>
      <c r="D32" s="291">
        <v>32026</v>
      </c>
      <c r="E32" s="168">
        <v>0</v>
      </c>
      <c r="F32" s="161" t="s">
        <v>200</v>
      </c>
      <c r="G32" s="164" t="s">
        <v>6</v>
      </c>
      <c r="H32" s="164" t="s">
        <v>713</v>
      </c>
      <c r="I32" s="187" t="str">
        <f t="shared" si="0"/>
        <v>00631655a</v>
      </c>
      <c r="J32" s="162" t="str">
        <f t="shared" si="1"/>
        <v>00631655026 02</v>
      </c>
      <c r="K32" s="5" t="s">
        <v>156</v>
      </c>
      <c r="L32" s="162" t="str">
        <f t="shared" si="2"/>
        <v>00631655026 02B</v>
      </c>
      <c r="M32" s="5" t="str">
        <f t="shared" si="3"/>
        <v>Slovenská asociácia boccieaBboccia - bežné transfery</v>
      </c>
      <c r="N32" s="3" t="str">
        <f t="shared" si="4"/>
        <v>00631655aB</v>
      </c>
    </row>
    <row r="33" spans="1:14" x14ac:dyDescent="0.2">
      <c r="A33" s="193" t="s">
        <v>18</v>
      </c>
      <c r="B33" s="199" t="str">
        <f>VLOOKUP(A33,Adr!A:B,2,FALSE)</f>
        <v>Slovenská asociácia boccie</v>
      </c>
      <c r="C33" s="180" t="s">
        <v>768</v>
      </c>
      <c r="D33" s="290">
        <v>32026</v>
      </c>
      <c r="E33" s="168">
        <v>0</v>
      </c>
      <c r="F33" s="161" t="s">
        <v>200</v>
      </c>
      <c r="G33" s="164" t="s">
        <v>6</v>
      </c>
      <c r="H33" s="164" t="s">
        <v>713</v>
      </c>
      <c r="I33" s="187" t="str">
        <f t="shared" si="0"/>
        <v>00631655a</v>
      </c>
      <c r="J33" s="162" t="str">
        <f t="shared" si="1"/>
        <v>00631655026 02</v>
      </c>
      <c r="K33" s="5" t="s">
        <v>157</v>
      </c>
      <c r="L33" s="162" t="str">
        <f t="shared" si="2"/>
        <v>00631655026 02B</v>
      </c>
      <c r="M33" s="5" t="str">
        <f t="shared" si="3"/>
        <v>Slovenská asociácia boccieaBboule lyonnaise - bežné transfery</v>
      </c>
      <c r="N33" s="3" t="str">
        <f t="shared" si="4"/>
        <v>00631655aB</v>
      </c>
    </row>
    <row r="34" spans="1:14" x14ac:dyDescent="0.2">
      <c r="A34" s="161" t="s">
        <v>18</v>
      </c>
      <c r="B34" s="199" t="str">
        <f>VLOOKUP(A34,Adr!A:B,2,FALSE)</f>
        <v>Slovenská asociácia boccie</v>
      </c>
      <c r="C34" s="192" t="s">
        <v>2076</v>
      </c>
      <c r="D34" s="293">
        <v>6032</v>
      </c>
      <c r="E34" s="226">
        <v>0</v>
      </c>
      <c r="F34" s="161" t="s">
        <v>205</v>
      </c>
      <c r="G34" s="164" t="s">
        <v>10</v>
      </c>
      <c r="H34" s="164" t="s">
        <v>713</v>
      </c>
      <c r="I34" s="187" t="str">
        <f t="shared" si="0"/>
        <v>00631655f</v>
      </c>
      <c r="J34" s="162" t="str">
        <f t="shared" si="1"/>
        <v>00631655026 03</v>
      </c>
      <c r="K34" s="5"/>
      <c r="L34" s="162" t="str">
        <f t="shared" si="2"/>
        <v>00631655026 03B</v>
      </c>
      <c r="M34" s="5" t="str">
        <f t="shared" si="3"/>
        <v>Slovenská asociácia bocciefBboccia - 20 % navýšenie</v>
      </c>
      <c r="N34" s="3" t="str">
        <f t="shared" si="4"/>
        <v>00631655fB</v>
      </c>
    </row>
    <row r="35" spans="1:14" x14ac:dyDescent="0.2">
      <c r="A35" s="193" t="s">
        <v>18</v>
      </c>
      <c r="B35" s="199" t="str">
        <f>VLOOKUP(A35,Adr!A:B,2,FALSE)</f>
        <v>Slovenská asociácia boccie</v>
      </c>
      <c r="C35" s="180" t="s">
        <v>2077</v>
      </c>
      <c r="D35" s="290">
        <v>6032</v>
      </c>
      <c r="E35" s="168">
        <v>0</v>
      </c>
      <c r="F35" s="161" t="s">
        <v>205</v>
      </c>
      <c r="G35" s="164" t="s">
        <v>10</v>
      </c>
      <c r="H35" s="164" t="s">
        <v>713</v>
      </c>
      <c r="I35" s="187" t="str">
        <f t="shared" si="0"/>
        <v>00631655f</v>
      </c>
      <c r="J35" s="162" t="str">
        <f t="shared" si="1"/>
        <v>00631655026 03</v>
      </c>
      <c r="K35" s="5"/>
      <c r="L35" s="162" t="str">
        <f t="shared" si="2"/>
        <v>00631655026 03B</v>
      </c>
      <c r="M35" s="5" t="str">
        <f t="shared" si="3"/>
        <v>Slovenská asociácia bocciefBboule lyonnaise - 20 % navýšenie</v>
      </c>
      <c r="N35" s="3" t="str">
        <f t="shared" si="4"/>
        <v>00631655fB</v>
      </c>
    </row>
    <row r="36" spans="1:14" x14ac:dyDescent="0.2">
      <c r="A36" s="197" t="s">
        <v>20</v>
      </c>
      <c r="B36" s="199" t="str">
        <f>VLOOKUP(A36,Adr!A:B,2,FALSE)</f>
        <v>Slovenská asociácia čínskeho wushu</v>
      </c>
      <c r="C36" s="191" t="s">
        <v>769</v>
      </c>
      <c r="D36" s="290">
        <v>32026</v>
      </c>
      <c r="E36" s="168">
        <v>0</v>
      </c>
      <c r="F36" s="161" t="s">
        <v>200</v>
      </c>
      <c r="G36" s="164" t="s">
        <v>6</v>
      </c>
      <c r="H36" s="164" t="s">
        <v>713</v>
      </c>
      <c r="I36" s="187" t="str">
        <f t="shared" si="0"/>
        <v>42019541a</v>
      </c>
      <c r="J36" s="162" t="str">
        <f t="shared" si="1"/>
        <v>42019541026 02</v>
      </c>
      <c r="K36" s="5" t="s">
        <v>22</v>
      </c>
      <c r="L36" s="162" t="str">
        <f t="shared" si="2"/>
        <v>42019541026 02B</v>
      </c>
      <c r="M36" s="5" t="str">
        <f t="shared" si="3"/>
        <v>Slovenská asociácia čínskeho wushuaBwushu - bežné transfery</v>
      </c>
      <c r="N36" s="3" t="str">
        <f t="shared" si="4"/>
        <v>42019541aB</v>
      </c>
    </row>
    <row r="37" spans="1:14" x14ac:dyDescent="0.2">
      <c r="A37" s="161" t="s">
        <v>20</v>
      </c>
      <c r="B37" s="199" t="str">
        <f>VLOOKUP(A37,Adr!A:B,2,FALSE)</f>
        <v>Slovenská asociácia čínskeho wushu</v>
      </c>
      <c r="C37" s="192" t="s">
        <v>2078</v>
      </c>
      <c r="D37" s="293">
        <v>6032</v>
      </c>
      <c r="E37" s="226">
        <v>0</v>
      </c>
      <c r="F37" s="161" t="s">
        <v>205</v>
      </c>
      <c r="G37" s="164" t="s">
        <v>10</v>
      </c>
      <c r="H37" s="164" t="s">
        <v>713</v>
      </c>
      <c r="I37" s="187" t="str">
        <f t="shared" si="0"/>
        <v>42019541f</v>
      </c>
      <c r="J37" s="162" t="str">
        <f t="shared" si="1"/>
        <v>42019541026 03</v>
      </c>
      <c r="K37" s="5"/>
      <c r="L37" s="162" t="str">
        <f t="shared" si="2"/>
        <v>42019541026 03B</v>
      </c>
      <c r="M37" s="5" t="str">
        <f t="shared" si="3"/>
        <v>Slovenská asociácia čínskeho wushufBwushu - 20 % navýšenie</v>
      </c>
      <c r="N37" s="3" t="str">
        <f t="shared" si="4"/>
        <v>42019541fB</v>
      </c>
    </row>
    <row r="38" spans="1:14" x14ac:dyDescent="0.2">
      <c r="A38" s="197" t="s">
        <v>1200</v>
      </c>
      <c r="B38" s="199" t="str">
        <f>VLOOKUP(A38,Adr!A:B,2,FALSE)</f>
        <v>Slovenská Asociácia Dynamickej Streľby</v>
      </c>
      <c r="C38" s="164" t="s">
        <v>1612</v>
      </c>
      <c r="D38" s="291">
        <v>53394</v>
      </c>
      <c r="E38" s="168">
        <v>0</v>
      </c>
      <c r="F38" s="161" t="s">
        <v>200</v>
      </c>
      <c r="G38" s="164" t="s">
        <v>6</v>
      </c>
      <c r="H38" s="164" t="s">
        <v>713</v>
      </c>
      <c r="I38" s="187" t="str">
        <f t="shared" si="0"/>
        <v>30810108a</v>
      </c>
      <c r="J38" s="162" t="str">
        <f t="shared" si="1"/>
        <v>30810108026 02</v>
      </c>
      <c r="K38" s="5" t="s">
        <v>1634</v>
      </c>
      <c r="L38" s="162" t="str">
        <f t="shared" si="2"/>
        <v>30810108026 02B</v>
      </c>
      <c r="M38" s="5" t="str">
        <f t="shared" si="3"/>
        <v>Slovenská Asociácia Dynamickej StreľbyaBdynamická streľba - bežné transfery</v>
      </c>
      <c r="N38" s="3" t="str">
        <f t="shared" si="4"/>
        <v>30810108aB</v>
      </c>
    </row>
    <row r="39" spans="1:14" x14ac:dyDescent="0.2">
      <c r="A39" s="161" t="s">
        <v>1200</v>
      </c>
      <c r="B39" s="199" t="str">
        <f>VLOOKUP(A39,Adr!A:B,2,FALSE)</f>
        <v>Slovenská Asociácia Dynamickej Streľby</v>
      </c>
      <c r="C39" s="192" t="s">
        <v>2079</v>
      </c>
      <c r="D39" s="293">
        <v>10057</v>
      </c>
      <c r="E39" s="168">
        <v>0</v>
      </c>
      <c r="F39" s="161" t="s">
        <v>205</v>
      </c>
      <c r="G39" s="164" t="s">
        <v>10</v>
      </c>
      <c r="H39" s="164" t="s">
        <v>713</v>
      </c>
      <c r="I39" s="187" t="str">
        <f t="shared" si="0"/>
        <v>30810108f</v>
      </c>
      <c r="J39" s="162" t="str">
        <f t="shared" si="1"/>
        <v>30810108026 03</v>
      </c>
      <c r="K39" s="5"/>
      <c r="L39" s="162" t="str">
        <f t="shared" si="2"/>
        <v>30810108026 03B</v>
      </c>
      <c r="M39" s="5" t="str">
        <f t="shared" si="3"/>
        <v>Slovenská Asociácia Dynamickej StreľbyfBdynamická streľba - 20 % navýšenie</v>
      </c>
      <c r="N39" s="3" t="str">
        <f t="shared" si="4"/>
        <v>30810108fB</v>
      </c>
    </row>
    <row r="40" spans="1:14" x14ac:dyDescent="0.2">
      <c r="A40" s="161" t="s">
        <v>28</v>
      </c>
      <c r="B40" s="199" t="str">
        <f>VLOOKUP(A40,Adr!A:B,2,FALSE)</f>
        <v>Slovenská asociácia fitnes, kulturistiky a silového trojboja</v>
      </c>
      <c r="C40" s="191" t="s">
        <v>1062</v>
      </c>
      <c r="D40" s="292">
        <v>775379</v>
      </c>
      <c r="E40" s="226">
        <v>0</v>
      </c>
      <c r="F40" s="161" t="s">
        <v>200</v>
      </c>
      <c r="G40" s="164" t="s">
        <v>6</v>
      </c>
      <c r="H40" s="164" t="s">
        <v>713</v>
      </c>
      <c r="I40" s="187" t="str">
        <f t="shared" si="0"/>
        <v>30842069a</v>
      </c>
      <c r="J40" s="162" t="str">
        <f t="shared" si="1"/>
        <v>30842069026 02</v>
      </c>
      <c r="K40" s="5" t="s">
        <v>1063</v>
      </c>
      <c r="L40" s="162" t="str">
        <f t="shared" si="2"/>
        <v>30842069026 02B</v>
      </c>
      <c r="M40" s="5" t="str">
        <f t="shared" si="3"/>
        <v>Slovenská asociácia fitnes, kulturistiky a silového trojbojaaBfitnes a kulturistika - bežné transfery</v>
      </c>
      <c r="N40" s="3" t="str">
        <f t="shared" si="4"/>
        <v>30842069aB</v>
      </c>
    </row>
    <row r="41" spans="1:14" x14ac:dyDescent="0.2">
      <c r="A41" s="197" t="s">
        <v>28</v>
      </c>
      <c r="B41" s="199" t="str">
        <f>VLOOKUP(A41,Adr!A:B,2,FALSE)</f>
        <v>Slovenská asociácia fitnes, kulturistiky a silového trojboja</v>
      </c>
      <c r="C41" s="180" t="s">
        <v>1613</v>
      </c>
      <c r="D41" s="290">
        <v>44417</v>
      </c>
      <c r="E41" s="168">
        <v>0</v>
      </c>
      <c r="F41" s="161" t="s">
        <v>200</v>
      </c>
      <c r="G41" s="164" t="s">
        <v>6</v>
      </c>
      <c r="H41" s="164" t="s">
        <v>713</v>
      </c>
      <c r="I41" s="187" t="str">
        <f t="shared" si="0"/>
        <v>30842069a</v>
      </c>
      <c r="J41" s="162" t="str">
        <f t="shared" si="1"/>
        <v>30842069026 02</v>
      </c>
      <c r="K41" s="5" t="s">
        <v>184</v>
      </c>
      <c r="L41" s="162" t="str">
        <f t="shared" si="2"/>
        <v>30842069026 02B</v>
      </c>
      <c r="M41" s="5" t="str">
        <f t="shared" si="3"/>
        <v>Slovenská asociácia fitnes, kulturistiky a silového trojbojaaBsilové športy - bežné transfery</v>
      </c>
      <c r="N41" s="3" t="str">
        <f t="shared" si="4"/>
        <v>30842069aB</v>
      </c>
    </row>
    <row r="42" spans="1:14" x14ac:dyDescent="0.2">
      <c r="A42" s="197" t="s">
        <v>28</v>
      </c>
      <c r="B42" s="199" t="str">
        <f>VLOOKUP(A42,Adr!A:B,2,FALSE)</f>
        <v>Slovenská asociácia fitnes, kulturistiky a silového trojboja</v>
      </c>
      <c r="C42" s="180" t="s">
        <v>1805</v>
      </c>
      <c r="D42" s="290">
        <v>15000</v>
      </c>
      <c r="E42" s="168">
        <v>0</v>
      </c>
      <c r="F42" s="161" t="s">
        <v>203</v>
      </c>
      <c r="G42" s="164" t="s">
        <v>10</v>
      </c>
      <c r="H42" s="164" t="s">
        <v>713</v>
      </c>
      <c r="I42" s="187" t="str">
        <f t="shared" si="0"/>
        <v>30842069d</v>
      </c>
      <c r="J42" s="162" t="str">
        <f t="shared" si="1"/>
        <v>30842069026 03</v>
      </c>
      <c r="K42" s="5"/>
      <c r="L42" s="162" t="str">
        <f t="shared" si="2"/>
        <v>30842069026 03B</v>
      </c>
      <c r="M42" s="5" t="str">
        <f t="shared" si="3"/>
        <v>Slovenská asociácia fitnes, kulturistiky a silového trojbojadBDraganovská Martina</v>
      </c>
      <c r="N42" s="3" t="str">
        <f t="shared" si="4"/>
        <v>30842069dB</v>
      </c>
    </row>
    <row r="43" spans="1:14" x14ac:dyDescent="0.2">
      <c r="A43" s="197" t="s">
        <v>28</v>
      </c>
      <c r="B43" s="199" t="str">
        <f>VLOOKUP(A43,Adr!A:B,2,FALSE)</f>
        <v>Slovenská asociácia fitnes, kulturistiky a silového trojboja</v>
      </c>
      <c r="C43" s="180" t="s">
        <v>1806</v>
      </c>
      <c r="D43" s="290">
        <v>15000</v>
      </c>
      <c r="E43" s="226">
        <v>0</v>
      </c>
      <c r="F43" s="161" t="s">
        <v>203</v>
      </c>
      <c r="G43" s="164" t="s">
        <v>10</v>
      </c>
      <c r="H43" s="164" t="s">
        <v>713</v>
      </c>
      <c r="I43" s="187" t="str">
        <f t="shared" si="0"/>
        <v>30842069d</v>
      </c>
      <c r="J43" s="162" t="str">
        <f t="shared" si="1"/>
        <v>30842069026 03</v>
      </c>
      <c r="K43" s="5"/>
      <c r="L43" s="162" t="str">
        <f t="shared" si="2"/>
        <v>30842069026 03B</v>
      </c>
      <c r="M43" s="5" t="str">
        <f t="shared" si="3"/>
        <v>Slovenská asociácia fitnes, kulturistiky a silového trojbojadBDudušová Rebeka</v>
      </c>
      <c r="N43" s="3" t="str">
        <f t="shared" si="4"/>
        <v>30842069dB</v>
      </c>
    </row>
    <row r="44" spans="1:14" x14ac:dyDescent="0.2">
      <c r="A44" s="197" t="s">
        <v>28</v>
      </c>
      <c r="B44" s="199" t="str">
        <f>VLOOKUP(A44,Adr!A:B,2,FALSE)</f>
        <v>Slovenská asociácia fitnes, kulturistiky a silového trojboja</v>
      </c>
      <c r="C44" s="191" t="s">
        <v>1807</v>
      </c>
      <c r="D44" s="292">
        <v>15000</v>
      </c>
      <c r="E44" s="168">
        <v>0</v>
      </c>
      <c r="F44" s="161" t="s">
        <v>203</v>
      </c>
      <c r="G44" s="164" t="s">
        <v>10</v>
      </c>
      <c r="H44" s="164" t="s">
        <v>713</v>
      </c>
      <c r="I44" s="187" t="str">
        <f t="shared" si="0"/>
        <v>30842069d</v>
      </c>
      <c r="J44" s="162" t="str">
        <f t="shared" si="1"/>
        <v>30842069026 03</v>
      </c>
      <c r="K44" s="5"/>
      <c r="L44" s="162" t="str">
        <f t="shared" si="2"/>
        <v>30842069026 03B</v>
      </c>
      <c r="M44" s="5" t="str">
        <f t="shared" si="3"/>
        <v>Slovenská asociácia fitnes, kulturistiky a silového trojbojadBHorná Ivana</v>
      </c>
      <c r="N44" s="3" t="str">
        <f t="shared" si="4"/>
        <v>30842069dB</v>
      </c>
    </row>
    <row r="45" spans="1:14" x14ac:dyDescent="0.2">
      <c r="A45" s="161" t="s">
        <v>28</v>
      </c>
      <c r="B45" s="199" t="str">
        <f>VLOOKUP(A45,Adr!A:B,2,FALSE)</f>
        <v>Slovenská asociácia fitnes, kulturistiky a silového trojboja</v>
      </c>
      <c r="C45" s="191" t="s">
        <v>1808</v>
      </c>
      <c r="D45" s="292">
        <v>5000</v>
      </c>
      <c r="E45" s="168">
        <v>0</v>
      </c>
      <c r="F45" s="161" t="s">
        <v>203</v>
      </c>
      <c r="G45" s="164" t="s">
        <v>10</v>
      </c>
      <c r="H45" s="164" t="s">
        <v>713</v>
      </c>
      <c r="I45" s="187" t="str">
        <f t="shared" si="0"/>
        <v>30842069d</v>
      </c>
      <c r="J45" s="162" t="str">
        <f t="shared" si="1"/>
        <v>30842069026 03</v>
      </c>
      <c r="K45" s="5"/>
      <c r="L45" s="162" t="str">
        <f t="shared" si="2"/>
        <v>30842069026 03B</v>
      </c>
      <c r="M45" s="5" t="str">
        <f t="shared" si="3"/>
        <v>Slovenská asociácia fitnes, kulturistiky a silového trojbojadBLáskavá Bianka</v>
      </c>
      <c r="N45" s="3" t="str">
        <f t="shared" si="4"/>
        <v>30842069dB</v>
      </c>
    </row>
    <row r="46" spans="1:14" x14ac:dyDescent="0.2">
      <c r="A46" s="177" t="s">
        <v>28</v>
      </c>
      <c r="B46" s="199" t="str">
        <f>VLOOKUP(A46,Adr!A:B,2,FALSE)</f>
        <v>Slovenská asociácia fitnes, kulturistiky a silového trojboja</v>
      </c>
      <c r="C46" s="180" t="s">
        <v>1809</v>
      </c>
      <c r="D46" s="290">
        <v>15000</v>
      </c>
      <c r="E46" s="226">
        <v>0</v>
      </c>
      <c r="F46" s="161" t="s">
        <v>203</v>
      </c>
      <c r="G46" s="164" t="s">
        <v>10</v>
      </c>
      <c r="H46" s="164" t="s">
        <v>713</v>
      </c>
      <c r="I46" s="187" t="str">
        <f t="shared" si="0"/>
        <v>30842069d</v>
      </c>
      <c r="J46" s="162" t="str">
        <f t="shared" si="1"/>
        <v>30842069026 03</v>
      </c>
      <c r="K46" s="5"/>
      <c r="L46" s="162" t="str">
        <f t="shared" si="2"/>
        <v>30842069026 03B</v>
      </c>
      <c r="M46" s="5" t="str">
        <f t="shared" si="3"/>
        <v>Slovenská asociácia fitnes, kulturistiky a silového trojbojadBSoták Ján</v>
      </c>
      <c r="N46" s="3" t="str">
        <f t="shared" si="4"/>
        <v>30842069dB</v>
      </c>
    </row>
    <row r="47" spans="1:14" x14ac:dyDescent="0.2">
      <c r="A47" s="193" t="s">
        <v>28</v>
      </c>
      <c r="B47" s="199" t="str">
        <f>VLOOKUP(A47,Adr!A:B,2,FALSE)</f>
        <v>Slovenská asociácia fitnes, kulturistiky a silového trojboja</v>
      </c>
      <c r="C47" s="180" t="s">
        <v>1810</v>
      </c>
      <c r="D47" s="290">
        <v>5000</v>
      </c>
      <c r="E47" s="168">
        <v>0</v>
      </c>
      <c r="F47" s="161" t="s">
        <v>203</v>
      </c>
      <c r="G47" s="164" t="s">
        <v>10</v>
      </c>
      <c r="H47" s="164" t="s">
        <v>713</v>
      </c>
      <c r="I47" s="187" t="str">
        <f t="shared" si="0"/>
        <v>30842069d</v>
      </c>
      <c r="J47" s="162" t="str">
        <f t="shared" si="1"/>
        <v>30842069026 03</v>
      </c>
      <c r="K47" s="5"/>
      <c r="L47" s="162" t="str">
        <f t="shared" si="2"/>
        <v>30842069026 03B</v>
      </c>
      <c r="M47" s="5" t="str">
        <f t="shared" si="3"/>
        <v>Slovenská asociácia fitnes, kulturistiky a silového trojbojadBStachová Jana</v>
      </c>
      <c r="N47" s="3" t="str">
        <f t="shared" si="4"/>
        <v>30842069dB</v>
      </c>
    </row>
    <row r="48" spans="1:14" x14ac:dyDescent="0.2">
      <c r="A48" s="197" t="s">
        <v>28</v>
      </c>
      <c r="B48" s="199" t="str">
        <f>VLOOKUP(A48,Adr!A:B,2,FALSE)</f>
        <v>Slovenská asociácia fitnes, kulturistiky a silového trojboja</v>
      </c>
      <c r="C48" s="164" t="s">
        <v>1811</v>
      </c>
      <c r="D48" s="291">
        <v>20000</v>
      </c>
      <c r="E48" s="168">
        <v>0</v>
      </c>
      <c r="F48" s="161" t="s">
        <v>203</v>
      </c>
      <c r="G48" s="164" t="s">
        <v>10</v>
      </c>
      <c r="H48" s="164" t="s">
        <v>713</v>
      </c>
      <c r="I48" s="187" t="str">
        <f t="shared" si="0"/>
        <v>30842069d</v>
      </c>
      <c r="J48" s="162" t="str">
        <f t="shared" si="1"/>
        <v>30842069026 03</v>
      </c>
      <c r="K48" s="5"/>
      <c r="L48" s="162" t="str">
        <f t="shared" si="2"/>
        <v>30842069026 03B</v>
      </c>
      <c r="M48" s="5" t="str">
        <f t="shared" si="3"/>
        <v>Slovenská asociácia fitnes, kulturistiky a silového trojbojadBTichá Aneta</v>
      </c>
      <c r="N48" s="3" t="str">
        <f t="shared" si="4"/>
        <v>30842069dB</v>
      </c>
    </row>
    <row r="49" spans="1:14" x14ac:dyDescent="0.2">
      <c r="A49" s="193" t="s">
        <v>28</v>
      </c>
      <c r="B49" s="199" t="str">
        <f>VLOOKUP(A49,Adr!A:B,2,FALSE)</f>
        <v>Slovenská asociácia fitnes, kulturistiky a silového trojboja</v>
      </c>
      <c r="C49" s="180" t="s">
        <v>1812</v>
      </c>
      <c r="D49" s="290">
        <v>20000</v>
      </c>
      <c r="E49" s="226">
        <v>0</v>
      </c>
      <c r="F49" s="161" t="s">
        <v>203</v>
      </c>
      <c r="G49" s="164" t="s">
        <v>10</v>
      </c>
      <c r="H49" s="164" t="s">
        <v>713</v>
      </c>
      <c r="I49" s="187" t="str">
        <f t="shared" si="0"/>
        <v>30842069d</v>
      </c>
      <c r="J49" s="162" t="str">
        <f t="shared" si="1"/>
        <v>30842069026 03</v>
      </c>
      <c r="K49" s="5"/>
      <c r="L49" s="162" t="str">
        <f t="shared" si="2"/>
        <v>30842069026 03B</v>
      </c>
      <c r="M49" s="5" t="str">
        <f t="shared" si="3"/>
        <v>Slovenská asociácia fitnes, kulturistiky a silového trojbojadBWildová Diana</v>
      </c>
      <c r="N49" s="3" t="str">
        <f t="shared" si="4"/>
        <v>30842069dB</v>
      </c>
    </row>
    <row r="50" spans="1:14" x14ac:dyDescent="0.2">
      <c r="A50" s="193" t="s">
        <v>28</v>
      </c>
      <c r="B50" s="199" t="str">
        <f>VLOOKUP(A50,Adr!A:B,2,FALSE)</f>
        <v>Slovenská asociácia fitnes, kulturistiky a silového trojboja</v>
      </c>
      <c r="C50" s="180" t="s">
        <v>2080</v>
      </c>
      <c r="D50" s="290">
        <v>146041</v>
      </c>
      <c r="E50" s="168">
        <v>0</v>
      </c>
      <c r="F50" s="161" t="s">
        <v>205</v>
      </c>
      <c r="G50" s="164" t="s">
        <v>10</v>
      </c>
      <c r="H50" s="164" t="s">
        <v>713</v>
      </c>
      <c r="I50" s="187" t="str">
        <f t="shared" si="0"/>
        <v>30842069f</v>
      </c>
      <c r="J50" s="162" t="str">
        <f t="shared" si="1"/>
        <v>30842069026 03</v>
      </c>
      <c r="K50" s="5"/>
      <c r="L50" s="162" t="str">
        <f t="shared" si="2"/>
        <v>30842069026 03B</v>
      </c>
      <c r="M50" s="5" t="str">
        <f t="shared" si="3"/>
        <v>Slovenská asociácia fitnes, kulturistiky a silového trojbojafBfitnes a kulturistika - 20 % navýšenie</v>
      </c>
      <c r="N50" s="3" t="str">
        <f t="shared" si="4"/>
        <v>30842069fB</v>
      </c>
    </row>
    <row r="51" spans="1:14" x14ac:dyDescent="0.2">
      <c r="A51" s="193" t="s">
        <v>28</v>
      </c>
      <c r="B51" s="199" t="str">
        <f>VLOOKUP(A51,Adr!A:B,2,FALSE)</f>
        <v>Slovenská asociácia fitnes, kulturistiky a silového trojboja</v>
      </c>
      <c r="C51" s="180" t="s">
        <v>2081</v>
      </c>
      <c r="D51" s="290">
        <v>8366</v>
      </c>
      <c r="E51" s="168">
        <v>0</v>
      </c>
      <c r="F51" s="161" t="s">
        <v>205</v>
      </c>
      <c r="G51" s="164" t="s">
        <v>10</v>
      </c>
      <c r="H51" s="164" t="s">
        <v>713</v>
      </c>
      <c r="I51" s="187" t="str">
        <f t="shared" si="0"/>
        <v>30842069f</v>
      </c>
      <c r="J51" s="162" t="str">
        <f t="shared" si="1"/>
        <v>30842069026 03</v>
      </c>
      <c r="K51" s="5"/>
      <c r="L51" s="162" t="str">
        <f t="shared" si="2"/>
        <v>30842069026 03B</v>
      </c>
      <c r="M51" s="5" t="str">
        <f t="shared" si="3"/>
        <v>Slovenská asociácia fitnes, kulturistiky a silového trojbojafBsilový trojboj - 20 % navýšenie</v>
      </c>
      <c r="N51" s="3" t="str">
        <f t="shared" si="4"/>
        <v>30842069fB</v>
      </c>
    </row>
    <row r="52" spans="1:14" x14ac:dyDescent="0.2">
      <c r="A52" s="197" t="s">
        <v>956</v>
      </c>
      <c r="B52" s="199" t="str">
        <f>VLOOKUP(A52,Adr!A:B,2,FALSE)</f>
        <v>Slovenská asociácia Frisbee</v>
      </c>
      <c r="C52" s="180" t="s">
        <v>770</v>
      </c>
      <c r="D52" s="292">
        <v>125374</v>
      </c>
      <c r="E52" s="226">
        <v>0</v>
      </c>
      <c r="F52" s="161" t="s">
        <v>200</v>
      </c>
      <c r="G52" s="164" t="s">
        <v>6</v>
      </c>
      <c r="H52" s="164" t="s">
        <v>713</v>
      </c>
      <c r="I52" s="187" t="str">
        <f t="shared" si="0"/>
        <v>31749852a</v>
      </c>
      <c r="J52" s="162" t="str">
        <f t="shared" si="1"/>
        <v>31749852026 02</v>
      </c>
      <c r="K52" s="5" t="s">
        <v>192</v>
      </c>
      <c r="L52" s="162" t="str">
        <f t="shared" si="2"/>
        <v>31749852026 02B</v>
      </c>
      <c r="M52" s="5" t="str">
        <f t="shared" si="3"/>
        <v>Slovenská asociácia FrisbeeaBšporty s lietajúcim diskom - bežné transfery</v>
      </c>
      <c r="N52" s="3" t="str">
        <f t="shared" si="4"/>
        <v>31749852aB</v>
      </c>
    </row>
    <row r="53" spans="1:14" x14ac:dyDescent="0.2">
      <c r="A53" s="161" t="s">
        <v>956</v>
      </c>
      <c r="B53" s="199" t="str">
        <f>VLOOKUP(A53,Adr!A:B,2,FALSE)</f>
        <v>Slovenská asociácia Frisbee</v>
      </c>
      <c r="C53" s="191" t="s">
        <v>2082</v>
      </c>
      <c r="D53" s="292">
        <v>23614</v>
      </c>
      <c r="E53" s="168">
        <v>0</v>
      </c>
      <c r="F53" s="161" t="s">
        <v>205</v>
      </c>
      <c r="G53" s="164" t="s">
        <v>10</v>
      </c>
      <c r="H53" s="164" t="s">
        <v>713</v>
      </c>
      <c r="I53" s="187" t="str">
        <f t="shared" si="0"/>
        <v>31749852f</v>
      </c>
      <c r="J53" s="162" t="str">
        <f t="shared" si="1"/>
        <v>31749852026 03</v>
      </c>
      <c r="K53" s="5"/>
      <c r="L53" s="162" t="str">
        <f t="shared" si="2"/>
        <v>31749852026 03B</v>
      </c>
      <c r="M53" s="5" t="str">
        <f t="shared" si="3"/>
        <v>Slovenská asociácia FrisbeefBšporty s lietajúcim diskom - 20 % navýšenie</v>
      </c>
      <c r="N53" s="3" t="str">
        <f t="shared" si="4"/>
        <v>31749852fB</v>
      </c>
    </row>
    <row r="54" spans="1:14" x14ac:dyDescent="0.2">
      <c r="A54" s="193" t="s">
        <v>1008</v>
      </c>
      <c r="B54" s="199" t="str">
        <f>VLOOKUP(A54,Adr!A:B,2,FALSE)</f>
        <v>Slovenská asociácia go</v>
      </c>
      <c r="C54" s="164" t="s">
        <v>1064</v>
      </c>
      <c r="D54" s="291">
        <v>32026</v>
      </c>
      <c r="E54" s="168">
        <v>0</v>
      </c>
      <c r="F54" s="161" t="s">
        <v>200</v>
      </c>
      <c r="G54" s="164" t="s">
        <v>6</v>
      </c>
      <c r="H54" s="164" t="s">
        <v>713</v>
      </c>
      <c r="I54" s="187" t="str">
        <f t="shared" si="0"/>
        <v>30844711a</v>
      </c>
      <c r="J54" s="162" t="str">
        <f t="shared" si="1"/>
        <v>30844711026 02</v>
      </c>
      <c r="K54" s="5" t="s">
        <v>24</v>
      </c>
      <c r="L54" s="162" t="str">
        <f t="shared" si="2"/>
        <v>30844711026 02B</v>
      </c>
      <c r="M54" s="5" t="str">
        <f t="shared" si="3"/>
        <v>Slovenská asociácia goaBgo - bežné transfery</v>
      </c>
      <c r="N54" s="3" t="str">
        <f t="shared" si="4"/>
        <v>30844711aB</v>
      </c>
    </row>
    <row r="55" spans="1:14" x14ac:dyDescent="0.2">
      <c r="A55" s="193" t="s">
        <v>1008</v>
      </c>
      <c r="B55" s="199" t="str">
        <f>VLOOKUP(A55,Adr!A:B,2,FALSE)</f>
        <v>Slovenská asociácia go</v>
      </c>
      <c r="C55" s="180" t="s">
        <v>2083</v>
      </c>
      <c r="D55" s="290">
        <v>6032</v>
      </c>
      <c r="E55" s="226">
        <v>0</v>
      </c>
      <c r="F55" s="161" t="s">
        <v>205</v>
      </c>
      <c r="G55" s="164" t="s">
        <v>10</v>
      </c>
      <c r="H55" s="164" t="s">
        <v>713</v>
      </c>
      <c r="I55" s="187" t="str">
        <f t="shared" si="0"/>
        <v>30844711f</v>
      </c>
      <c r="J55" s="162" t="str">
        <f t="shared" si="1"/>
        <v>30844711026 03</v>
      </c>
      <c r="K55" s="5"/>
      <c r="L55" s="162" t="str">
        <f t="shared" si="2"/>
        <v>30844711026 03B</v>
      </c>
      <c r="M55" s="5" t="str">
        <f t="shared" si="3"/>
        <v>Slovenská asociácia gofBgo - 20 % navýšenie</v>
      </c>
      <c r="N55" s="3" t="str">
        <f t="shared" si="4"/>
        <v>30844711fB</v>
      </c>
    </row>
    <row r="56" spans="1:14" x14ac:dyDescent="0.2">
      <c r="A56" s="193" t="s">
        <v>25</v>
      </c>
      <c r="B56" s="199" t="str">
        <f>VLOOKUP(A56,Adr!A:B,2,FALSE)</f>
        <v>Slovenská asociácia korfbalu</v>
      </c>
      <c r="C56" s="164" t="s">
        <v>771</v>
      </c>
      <c r="D56" s="291">
        <v>48259</v>
      </c>
      <c r="E56" s="168">
        <v>0</v>
      </c>
      <c r="F56" s="161" t="s">
        <v>200</v>
      </c>
      <c r="G56" s="164" t="s">
        <v>6</v>
      </c>
      <c r="H56" s="164" t="s">
        <v>713</v>
      </c>
      <c r="I56" s="187" t="str">
        <f t="shared" si="0"/>
        <v>31940668a</v>
      </c>
      <c r="J56" s="162" t="str">
        <f t="shared" si="1"/>
        <v>31940668026 02</v>
      </c>
      <c r="K56" s="5" t="s">
        <v>27</v>
      </c>
      <c r="L56" s="162" t="str">
        <f t="shared" si="2"/>
        <v>31940668026 02B</v>
      </c>
      <c r="M56" s="5" t="str">
        <f t="shared" si="3"/>
        <v>Slovenská asociácia korfbaluaBkorfbal - bežné transfery</v>
      </c>
      <c r="N56" s="3" t="str">
        <f t="shared" si="4"/>
        <v>31940668aB</v>
      </c>
    </row>
    <row r="57" spans="1:14" x14ac:dyDescent="0.2">
      <c r="A57" s="161" t="s">
        <v>25</v>
      </c>
      <c r="B57" s="199" t="str">
        <f>VLOOKUP(A57,Adr!A:B,2,FALSE)</f>
        <v>Slovenská asociácia korfbalu</v>
      </c>
      <c r="C57" s="191" t="s">
        <v>2084</v>
      </c>
      <c r="D57" s="292">
        <v>9090</v>
      </c>
      <c r="E57" s="168">
        <v>0</v>
      </c>
      <c r="F57" s="161" t="s">
        <v>205</v>
      </c>
      <c r="G57" s="164" t="s">
        <v>10</v>
      </c>
      <c r="H57" s="164" t="s">
        <v>713</v>
      </c>
      <c r="I57" s="187" t="str">
        <f t="shared" si="0"/>
        <v>31940668f</v>
      </c>
      <c r="J57" s="162" t="str">
        <f t="shared" si="1"/>
        <v>31940668026 03</v>
      </c>
      <c r="K57" s="5"/>
      <c r="L57" s="162" t="str">
        <f t="shared" si="2"/>
        <v>31940668026 03B</v>
      </c>
      <c r="M57" s="5" t="str">
        <f t="shared" si="3"/>
        <v>Slovenská asociácia korfbalufBkorfbal - 20 % navýšenie</v>
      </c>
      <c r="N57" s="3" t="str">
        <f t="shared" si="4"/>
        <v>31940668fB</v>
      </c>
    </row>
    <row r="58" spans="1:14" x14ac:dyDescent="0.2">
      <c r="A58" s="197" t="s">
        <v>940</v>
      </c>
      <c r="B58" s="199" t="str">
        <f>VLOOKUP(A58,Adr!A:B,2,FALSE)</f>
        <v>Slovenská asociácia motoristického športu</v>
      </c>
      <c r="C58" s="191" t="s">
        <v>772</v>
      </c>
      <c r="D58" s="292">
        <v>475622</v>
      </c>
      <c r="E58" s="226">
        <v>0</v>
      </c>
      <c r="F58" s="161" t="s">
        <v>200</v>
      </c>
      <c r="G58" s="164" t="s">
        <v>6</v>
      </c>
      <c r="H58" s="164" t="s">
        <v>713</v>
      </c>
      <c r="I58" s="187" t="str">
        <f t="shared" si="0"/>
        <v>31824021a</v>
      </c>
      <c r="J58" s="162" t="str">
        <f t="shared" si="1"/>
        <v>31824021026 02</v>
      </c>
      <c r="K58" s="5" t="s">
        <v>16</v>
      </c>
      <c r="L58" s="162" t="str">
        <f t="shared" si="2"/>
        <v>31824021026 02B</v>
      </c>
      <c r="M58" s="5" t="str">
        <f t="shared" si="3"/>
        <v>Slovenská asociácia motoristického športuaBautomobilový šport - bežné transfery</v>
      </c>
      <c r="N58" s="3" t="str">
        <f t="shared" si="4"/>
        <v>31824021aB</v>
      </c>
    </row>
    <row r="59" spans="1:14" x14ac:dyDescent="0.2">
      <c r="A59" s="197" t="s">
        <v>940</v>
      </c>
      <c r="B59" s="199" t="str">
        <f>VLOOKUP(A59,Adr!A:B,2,FALSE)</f>
        <v>Slovenská asociácia motoristického športu</v>
      </c>
      <c r="C59" s="180" t="s">
        <v>1001</v>
      </c>
      <c r="D59" s="290">
        <v>31000</v>
      </c>
      <c r="E59" s="168">
        <v>0</v>
      </c>
      <c r="F59" s="161" t="s">
        <v>200</v>
      </c>
      <c r="G59" s="164" t="s">
        <v>6</v>
      </c>
      <c r="H59" s="164" t="s">
        <v>714</v>
      </c>
      <c r="I59" s="187" t="str">
        <f t="shared" si="0"/>
        <v>31824021a</v>
      </c>
      <c r="J59" s="162" t="str">
        <f t="shared" si="1"/>
        <v>31824021026 02</v>
      </c>
      <c r="K59" s="5" t="s">
        <v>16</v>
      </c>
      <c r="L59" s="162" t="str">
        <f t="shared" si="2"/>
        <v>31824021026 02K</v>
      </c>
      <c r="M59" s="5" t="str">
        <f t="shared" si="3"/>
        <v>Slovenská asociácia motoristického športuaKautomobilový šport - kapitálové transfery</v>
      </c>
      <c r="N59" s="3" t="str">
        <f t="shared" si="4"/>
        <v>31824021aK</v>
      </c>
    </row>
    <row r="60" spans="1:14" x14ac:dyDescent="0.2">
      <c r="A60" s="177" t="s">
        <v>940</v>
      </c>
      <c r="B60" s="199" t="str">
        <f>VLOOKUP(A60,Adr!A:B,2,FALSE)</f>
        <v>Slovenská asociácia motoristického športu</v>
      </c>
      <c r="C60" s="180" t="s">
        <v>2065</v>
      </c>
      <c r="D60" s="290">
        <v>15000</v>
      </c>
      <c r="E60" s="168">
        <v>0</v>
      </c>
      <c r="F60" s="161" t="s">
        <v>204</v>
      </c>
      <c r="G60" s="164" t="s">
        <v>10</v>
      </c>
      <c r="H60" s="164" t="s">
        <v>713</v>
      </c>
      <c r="I60" s="187" t="str">
        <f t="shared" si="0"/>
        <v>31824021e</v>
      </c>
      <c r="J60" s="162" t="str">
        <f t="shared" si="1"/>
        <v>31824021026 03</v>
      </c>
      <c r="K60" s="5"/>
      <c r="L60" s="162" t="str">
        <f t="shared" si="2"/>
        <v>31824021026 03B</v>
      </c>
      <c r="M60" s="5" t="str">
        <f t="shared" si="3"/>
        <v xml:space="preserve">Slovenská asociácia motoristického športueBPreteky do vrchu na Pezinskej Babe </v>
      </c>
      <c r="N60" s="3" t="str">
        <f t="shared" si="4"/>
        <v>31824021eB</v>
      </c>
    </row>
    <row r="61" spans="1:14" x14ac:dyDescent="0.2">
      <c r="A61" s="177" t="s">
        <v>940</v>
      </c>
      <c r="B61" s="199" t="str">
        <f>VLOOKUP(A61,Adr!A:B,2,FALSE)</f>
        <v>Slovenská asociácia motoristického športu</v>
      </c>
      <c r="C61" s="180" t="s">
        <v>2085</v>
      </c>
      <c r="D61" s="290">
        <v>95422</v>
      </c>
      <c r="E61" s="226">
        <v>0</v>
      </c>
      <c r="F61" s="161" t="s">
        <v>205</v>
      </c>
      <c r="G61" s="164" t="s">
        <v>10</v>
      </c>
      <c r="H61" s="164" t="s">
        <v>713</v>
      </c>
      <c r="I61" s="187" t="str">
        <f t="shared" si="0"/>
        <v>31824021f</v>
      </c>
      <c r="J61" s="162" t="str">
        <f t="shared" si="1"/>
        <v>31824021026 03</v>
      </c>
      <c r="K61" s="5"/>
      <c r="L61" s="162" t="str">
        <f t="shared" si="2"/>
        <v>31824021026 03B</v>
      </c>
      <c r="M61" s="5" t="str">
        <f t="shared" si="3"/>
        <v>Slovenská asociácia motoristického športufBautomobilový šport - 20 % navýšenie</v>
      </c>
      <c r="N61" s="3" t="str">
        <f t="shared" si="4"/>
        <v>31824021fB</v>
      </c>
    </row>
    <row r="62" spans="1:14" x14ac:dyDescent="0.2">
      <c r="A62" s="197" t="s">
        <v>857</v>
      </c>
      <c r="B62" s="199" t="str">
        <f>VLOOKUP(A62,Adr!A:B,2,FALSE)</f>
        <v>Slovenská asociácia pretláčania rukou</v>
      </c>
      <c r="C62" s="180" t="s">
        <v>905</v>
      </c>
      <c r="D62" s="290">
        <v>38932</v>
      </c>
      <c r="E62" s="168">
        <v>0</v>
      </c>
      <c r="F62" s="161" t="s">
        <v>200</v>
      </c>
      <c r="G62" s="164" t="s">
        <v>6</v>
      </c>
      <c r="H62" s="164" t="s">
        <v>713</v>
      </c>
      <c r="I62" s="187" t="str">
        <f t="shared" si="0"/>
        <v>30811686a</v>
      </c>
      <c r="J62" s="162" t="str">
        <f t="shared" si="1"/>
        <v>30811686026 02</v>
      </c>
      <c r="K62" s="5" t="s">
        <v>916</v>
      </c>
      <c r="L62" s="162" t="str">
        <f t="shared" si="2"/>
        <v>30811686026 02B</v>
      </c>
      <c r="M62" s="5" t="str">
        <f t="shared" si="3"/>
        <v>Slovenská asociácia pretláčania rukouaBpretláčanie rukou - bežné transfery</v>
      </c>
      <c r="N62" s="3" t="str">
        <f t="shared" si="4"/>
        <v>30811686aB</v>
      </c>
    </row>
    <row r="63" spans="1:14" x14ac:dyDescent="0.2">
      <c r="A63" s="197" t="s">
        <v>857</v>
      </c>
      <c r="B63" s="199" t="str">
        <f>VLOOKUP(A63,Adr!A:B,2,FALSE)</f>
        <v>Slovenská asociácia pretláčania rukou</v>
      </c>
      <c r="C63" s="164" t="s">
        <v>2046</v>
      </c>
      <c r="D63" s="291">
        <v>51075</v>
      </c>
      <c r="E63" s="226">
        <v>0</v>
      </c>
      <c r="F63" s="161" t="s">
        <v>204</v>
      </c>
      <c r="G63" s="164" t="s">
        <v>10</v>
      </c>
      <c r="H63" s="164" t="s">
        <v>713</v>
      </c>
      <c r="I63" s="187" t="str">
        <f t="shared" si="0"/>
        <v>30811686e</v>
      </c>
      <c r="J63" s="162" t="str">
        <f t="shared" si="1"/>
        <v>30811686026 03</v>
      </c>
      <c r="K63" s="5"/>
      <c r="L63" s="162" t="str">
        <f t="shared" si="2"/>
        <v>30811686026 03B</v>
      </c>
      <c r="M63" s="5" t="str">
        <f t="shared" si="3"/>
        <v>Slovenská asociácia pretláčania rukoueBMajstrovstvá Európy</v>
      </c>
      <c r="N63" s="3" t="str">
        <f t="shared" si="4"/>
        <v>30811686eB</v>
      </c>
    </row>
    <row r="64" spans="1:14" x14ac:dyDescent="0.2">
      <c r="A64" s="193" t="s">
        <v>857</v>
      </c>
      <c r="B64" s="199" t="str">
        <f>VLOOKUP(A64,Adr!A:B,2,FALSE)</f>
        <v>Slovenská asociácia pretláčania rukou</v>
      </c>
      <c r="C64" s="180" t="s">
        <v>2086</v>
      </c>
      <c r="D64" s="292">
        <v>7333</v>
      </c>
      <c r="E64" s="168">
        <v>0</v>
      </c>
      <c r="F64" s="161" t="s">
        <v>205</v>
      </c>
      <c r="G64" s="164" t="s">
        <v>10</v>
      </c>
      <c r="H64" s="164" t="s">
        <v>713</v>
      </c>
      <c r="I64" s="187" t="str">
        <f t="shared" si="0"/>
        <v>30811686f</v>
      </c>
      <c r="J64" s="162" t="str">
        <f t="shared" si="1"/>
        <v>30811686026 03</v>
      </c>
      <c r="K64" s="5"/>
      <c r="L64" s="162" t="str">
        <f t="shared" si="2"/>
        <v>30811686026 03B</v>
      </c>
      <c r="M64" s="5" t="str">
        <f t="shared" si="3"/>
        <v>Slovenská asociácia pretláčania rukoufBpretláčanie rukou - 20 % navýšenie</v>
      </c>
      <c r="N64" s="3" t="str">
        <f t="shared" si="4"/>
        <v>30811686fB</v>
      </c>
    </row>
    <row r="65" spans="1:14" x14ac:dyDescent="0.2">
      <c r="A65" s="197" t="s">
        <v>32</v>
      </c>
      <c r="B65" s="199" t="str">
        <f>VLOOKUP(A65,Adr!A:B,2,FALSE)</f>
        <v>Slovenská asociácia taekwondo WT</v>
      </c>
      <c r="C65" s="180" t="s">
        <v>773</v>
      </c>
      <c r="D65" s="290">
        <v>85279</v>
      </c>
      <c r="E65" s="168">
        <v>0</v>
      </c>
      <c r="F65" s="161" t="s">
        <v>200</v>
      </c>
      <c r="G65" s="164" t="s">
        <v>6</v>
      </c>
      <c r="H65" s="164" t="s">
        <v>713</v>
      </c>
      <c r="I65" s="187" t="str">
        <f t="shared" si="0"/>
        <v>30814910a</v>
      </c>
      <c r="J65" s="162" t="str">
        <f t="shared" si="1"/>
        <v>30814910026 02</v>
      </c>
      <c r="K65" s="5" t="s">
        <v>33</v>
      </c>
      <c r="L65" s="162" t="str">
        <f t="shared" si="2"/>
        <v>30814910026 02B</v>
      </c>
      <c r="M65" s="5" t="str">
        <f t="shared" si="3"/>
        <v>Slovenská asociácia taekwondo WTaBtaekwondo - bežné transfery</v>
      </c>
      <c r="N65" s="3" t="str">
        <f t="shared" si="4"/>
        <v>30814910aB</v>
      </c>
    </row>
    <row r="66" spans="1:14" x14ac:dyDescent="0.2">
      <c r="A66" s="197" t="s">
        <v>32</v>
      </c>
      <c r="B66" s="199" t="str">
        <f>VLOOKUP(A66,Adr!A:B,2,FALSE)</f>
        <v>Slovenská asociácia taekwondo WT</v>
      </c>
      <c r="C66" s="180" t="s">
        <v>1625</v>
      </c>
      <c r="D66" s="290">
        <v>11360</v>
      </c>
      <c r="E66" s="226">
        <v>0</v>
      </c>
      <c r="F66" s="161" t="s">
        <v>202</v>
      </c>
      <c r="G66" s="164" t="s">
        <v>10</v>
      </c>
      <c r="H66" s="164" t="s">
        <v>713</v>
      </c>
      <c r="I66" s="187" t="str">
        <f t="shared" ref="I66:I129" si="5">A66&amp;F66</f>
        <v>30814910c</v>
      </c>
      <c r="J66" s="162" t="str">
        <f t="shared" ref="J66:J129" si="6">A66&amp;G66</f>
        <v>30814910026 03</v>
      </c>
      <c r="K66" s="5"/>
      <c r="L66" s="162" t="str">
        <f t="shared" ref="L66:L129" si="7">A66&amp;G66&amp;H66</f>
        <v>30814910026 03B</v>
      </c>
      <c r="M66" s="5" t="str">
        <f t="shared" ref="M66:M129" si="8">B66&amp;F66&amp;H66&amp;C66</f>
        <v>Slovenská asociácia taekwondo WTcBzabezpečenie a rozvoj zdravotne postihnutých športovcov (SPV)</v>
      </c>
      <c r="N66" s="3" t="str">
        <f t="shared" ref="N66:N129" si="9">+I66&amp;H66</f>
        <v>30814910cB</v>
      </c>
    </row>
    <row r="67" spans="1:14" x14ac:dyDescent="0.2">
      <c r="A67" s="161" t="s">
        <v>32</v>
      </c>
      <c r="B67" s="199" t="str">
        <f>VLOOKUP(A67,Adr!A:B,2,FALSE)</f>
        <v>Slovenská asociácia taekwondo WT</v>
      </c>
      <c r="C67" s="191" t="s">
        <v>2087</v>
      </c>
      <c r="D67" s="290">
        <v>16062</v>
      </c>
      <c r="E67" s="168">
        <v>0</v>
      </c>
      <c r="F67" s="161" t="s">
        <v>205</v>
      </c>
      <c r="G67" s="164" t="s">
        <v>10</v>
      </c>
      <c r="H67" s="164" t="s">
        <v>713</v>
      </c>
      <c r="I67" s="187" t="str">
        <f t="shared" si="5"/>
        <v>30814910f</v>
      </c>
      <c r="J67" s="162" t="str">
        <f t="shared" si="6"/>
        <v>30814910026 03</v>
      </c>
      <c r="K67" s="5"/>
      <c r="L67" s="162" t="str">
        <f t="shared" si="7"/>
        <v>30814910026 03B</v>
      </c>
      <c r="M67" s="5" t="str">
        <f t="shared" si="8"/>
        <v>Slovenská asociácia taekwondo WTfBtaekwondo - 20 % navýšenie</v>
      </c>
      <c r="N67" s="3" t="str">
        <f t="shared" si="9"/>
        <v>30814910fB</v>
      </c>
    </row>
    <row r="68" spans="1:14" x14ac:dyDescent="0.2">
      <c r="A68" s="161" t="s">
        <v>1012</v>
      </c>
      <c r="B68" s="199" t="str">
        <f>VLOOKUP(A68,Adr!A:B,2,FALSE)</f>
        <v>Slovenská asociácia univerzitného športu</v>
      </c>
      <c r="C68" s="191" t="s">
        <v>1791</v>
      </c>
      <c r="D68" s="292">
        <v>546840</v>
      </c>
      <c r="E68" s="168">
        <v>0</v>
      </c>
      <c r="F68" s="161" t="s">
        <v>205</v>
      </c>
      <c r="G68" s="164" t="s">
        <v>10</v>
      </c>
      <c r="H68" s="164" t="s">
        <v>713</v>
      </c>
      <c r="I68" s="187" t="str">
        <f t="shared" si="5"/>
        <v>17316731f</v>
      </c>
      <c r="J68" s="162" t="str">
        <f t="shared" si="6"/>
        <v>17316731026 03</v>
      </c>
      <c r="K68" s="5"/>
      <c r="L68" s="162" t="str">
        <f t="shared" si="7"/>
        <v>17316731026 03B</v>
      </c>
      <c r="M68" s="5" t="str">
        <f t="shared" si="8"/>
        <v>Slovenská asociácia univerzitného športufBAktivity a úlohy v oblasti univerzitného športu v roku 2024</v>
      </c>
      <c r="N68" s="3" t="str">
        <f t="shared" si="9"/>
        <v>17316731fB</v>
      </c>
    </row>
    <row r="69" spans="1:14" ht="20" x14ac:dyDescent="0.2">
      <c r="A69" s="161" t="s">
        <v>1012</v>
      </c>
      <c r="B69" s="199" t="str">
        <f>VLOOKUP(A69,Adr!A:B,2,FALSE)</f>
        <v>Slovenská asociácia univerzitného športu</v>
      </c>
      <c r="C69" s="191" t="s">
        <v>2297</v>
      </c>
      <c r="D69" s="292">
        <v>29000</v>
      </c>
      <c r="E69" s="168">
        <v>0</v>
      </c>
      <c r="F69" s="161" t="s">
        <v>205</v>
      </c>
      <c r="G69" s="164" t="s">
        <v>10</v>
      </c>
      <c r="H69" s="164" t="s">
        <v>714</v>
      </c>
      <c r="I69" s="187" t="str">
        <f t="shared" si="5"/>
        <v>17316731f</v>
      </c>
      <c r="J69" s="162" t="str">
        <f t="shared" si="6"/>
        <v>17316731026 03</v>
      </c>
      <c r="K69" s="5"/>
      <c r="L69" s="162" t="str">
        <f t="shared" si="7"/>
        <v>17316731026 03K</v>
      </c>
      <c r="M69" s="5" t="str">
        <f t="shared" si="8"/>
        <v>Slovenská asociácia univerzitného športufKnákup služobného motorového vozidla na prepravu športovcov a športového materiálu</v>
      </c>
      <c r="N69" s="3" t="str">
        <f t="shared" si="9"/>
        <v>17316731fK</v>
      </c>
    </row>
    <row r="70" spans="1:14" x14ac:dyDescent="0.2">
      <c r="A70" s="161" t="s">
        <v>1280</v>
      </c>
      <c r="B70" s="199" t="str">
        <f>VLOOKUP(A70,Adr!A:B,2,FALSE)</f>
        <v>Slovenská asociácia zrakovo postihnutých športovcov</v>
      </c>
      <c r="C70" s="191" t="s">
        <v>1624</v>
      </c>
      <c r="D70" s="292">
        <v>189353</v>
      </c>
      <c r="E70" s="226">
        <v>0</v>
      </c>
      <c r="F70" s="161" t="s">
        <v>202</v>
      </c>
      <c r="G70" s="164" t="s">
        <v>10</v>
      </c>
      <c r="H70" s="164" t="s">
        <v>713</v>
      </c>
      <c r="I70" s="187" t="str">
        <f t="shared" si="5"/>
        <v>30841798c</v>
      </c>
      <c r="J70" s="162" t="str">
        <f t="shared" si="6"/>
        <v>30841798026 03</v>
      </c>
      <c r="K70" s="5"/>
      <c r="L70" s="162" t="str">
        <f t="shared" si="7"/>
        <v>30841798026 03B</v>
      </c>
      <c r="M70" s="5" t="str">
        <f t="shared" si="8"/>
        <v>Slovenská asociácia zrakovo postihnutých športovcovcBzabezpečenie činnosti a úloh v roku 2024</v>
      </c>
      <c r="N70" s="3" t="str">
        <f t="shared" si="9"/>
        <v>30841798cB</v>
      </c>
    </row>
    <row r="71" spans="1:14" x14ac:dyDescent="0.2">
      <c r="A71" s="197" t="s">
        <v>957</v>
      </c>
      <c r="B71" s="199" t="str">
        <f>VLOOKUP(A71,Adr!A:B,2,FALSE)</f>
        <v>Slovenská baseballová federácia</v>
      </c>
      <c r="C71" s="180" t="s">
        <v>906</v>
      </c>
      <c r="D71" s="290">
        <v>248397</v>
      </c>
      <c r="E71" s="168">
        <v>0</v>
      </c>
      <c r="F71" s="161" t="s">
        <v>200</v>
      </c>
      <c r="G71" s="164" t="s">
        <v>6</v>
      </c>
      <c r="H71" s="164" t="s">
        <v>713</v>
      </c>
      <c r="I71" s="187" t="str">
        <f t="shared" si="5"/>
        <v>30844568a</v>
      </c>
      <c r="J71" s="162" t="str">
        <f t="shared" si="6"/>
        <v>30844568026 02</v>
      </c>
      <c r="K71" s="5" t="s">
        <v>917</v>
      </c>
      <c r="L71" s="162" t="str">
        <f t="shared" si="7"/>
        <v>30844568026 02B</v>
      </c>
      <c r="M71" s="5" t="str">
        <f t="shared" si="8"/>
        <v>Slovenská baseballová federáciaaBbaseball - bežné transfery</v>
      </c>
      <c r="N71" s="3" t="str">
        <f t="shared" si="9"/>
        <v>30844568aB</v>
      </c>
    </row>
    <row r="72" spans="1:14" x14ac:dyDescent="0.2">
      <c r="A72" s="161" t="s">
        <v>957</v>
      </c>
      <c r="B72" s="199" t="str">
        <f>VLOOKUP(A72,Adr!A:B,2,FALSE)</f>
        <v>Slovenská baseballová federácia</v>
      </c>
      <c r="C72" s="192" t="s">
        <v>2088</v>
      </c>
      <c r="D72" s="293">
        <v>46785</v>
      </c>
      <c r="E72" s="168">
        <v>0</v>
      </c>
      <c r="F72" s="161" t="s">
        <v>205</v>
      </c>
      <c r="G72" s="164" t="s">
        <v>10</v>
      </c>
      <c r="H72" s="164" t="s">
        <v>713</v>
      </c>
      <c r="I72" s="187" t="str">
        <f t="shared" si="5"/>
        <v>30844568f</v>
      </c>
      <c r="J72" s="162" t="str">
        <f t="shared" si="6"/>
        <v>30844568026 03</v>
      </c>
      <c r="K72" s="5"/>
      <c r="L72" s="162" t="str">
        <f t="shared" si="7"/>
        <v>30844568026 03B</v>
      </c>
      <c r="M72" s="5" t="str">
        <f t="shared" si="8"/>
        <v>Slovenská baseballová federáciafBbaseball - 20 % navýšenie</v>
      </c>
      <c r="N72" s="3" t="str">
        <f t="shared" si="9"/>
        <v>30844568fB</v>
      </c>
    </row>
    <row r="73" spans="1:14" x14ac:dyDescent="0.2">
      <c r="A73" s="193" t="s">
        <v>941</v>
      </c>
      <c r="B73" s="199" t="str">
        <f>VLOOKUP(A73,Adr!A:B,2,FALSE)</f>
        <v>Slovenská basketbalová asociácia</v>
      </c>
      <c r="C73" s="164" t="s">
        <v>774</v>
      </c>
      <c r="D73" s="291">
        <v>1567670</v>
      </c>
      <c r="E73" s="168">
        <v>0</v>
      </c>
      <c r="F73" s="161" t="s">
        <v>200</v>
      </c>
      <c r="G73" s="164" t="s">
        <v>6</v>
      </c>
      <c r="H73" s="164" t="s">
        <v>713</v>
      </c>
      <c r="I73" s="187" t="str">
        <f t="shared" si="5"/>
        <v>17315166a</v>
      </c>
      <c r="J73" s="162" t="str">
        <f t="shared" si="6"/>
        <v>17315166026 02</v>
      </c>
      <c r="K73" s="5" t="s">
        <v>37</v>
      </c>
      <c r="L73" s="162" t="str">
        <f t="shared" si="7"/>
        <v>17315166026 02B</v>
      </c>
      <c r="M73" s="5" t="str">
        <f t="shared" si="8"/>
        <v>Slovenská basketbalová asociáciaaBbasketbal - bežné transfery</v>
      </c>
      <c r="N73" s="3" t="str">
        <f t="shared" si="9"/>
        <v>17315166aB</v>
      </c>
    </row>
    <row r="74" spans="1:14" x14ac:dyDescent="0.2">
      <c r="A74" s="161" t="s">
        <v>941</v>
      </c>
      <c r="B74" s="199" t="str">
        <f>VLOOKUP(A74,Adr!A:B,2,FALSE)</f>
        <v>Slovenská basketbalová asociácia</v>
      </c>
      <c r="C74" s="191" t="s">
        <v>2089</v>
      </c>
      <c r="D74" s="292">
        <v>295268</v>
      </c>
      <c r="E74" s="168">
        <v>0</v>
      </c>
      <c r="F74" s="161" t="s">
        <v>205</v>
      </c>
      <c r="G74" s="164" t="s">
        <v>10</v>
      </c>
      <c r="H74" s="164" t="s">
        <v>713</v>
      </c>
      <c r="I74" s="187" t="str">
        <f t="shared" si="5"/>
        <v>17315166f</v>
      </c>
      <c r="J74" s="162" t="str">
        <f t="shared" si="6"/>
        <v>17315166026 03</v>
      </c>
      <c r="K74" s="5"/>
      <c r="L74" s="162" t="str">
        <f t="shared" si="7"/>
        <v>17315166026 03B</v>
      </c>
      <c r="M74" s="5" t="str">
        <f t="shared" si="8"/>
        <v>Slovenská basketbalová asociáciafBbasketbal - 20 % navýšenie</v>
      </c>
      <c r="N74" s="3" t="str">
        <f t="shared" si="9"/>
        <v>17315166fB</v>
      </c>
    </row>
    <row r="75" spans="1:14" ht="20" x14ac:dyDescent="0.2">
      <c r="A75" s="161" t="s">
        <v>941</v>
      </c>
      <c r="B75" s="199" t="str">
        <f>VLOOKUP(A75,Adr!A:B,2,FALSE)</f>
        <v>Slovenská basketbalová asociácia</v>
      </c>
      <c r="C75" s="191" t="s">
        <v>2030</v>
      </c>
      <c r="D75" s="292">
        <v>30600</v>
      </c>
      <c r="E75" s="226">
        <v>0</v>
      </c>
      <c r="F75" s="161" t="s">
        <v>209</v>
      </c>
      <c r="G75" s="164" t="s">
        <v>10</v>
      </c>
      <c r="H75" s="164" t="s">
        <v>713</v>
      </c>
      <c r="I75" s="187" t="str">
        <f t="shared" si="5"/>
        <v>17315166j</v>
      </c>
      <c r="J75" s="162" t="str">
        <f t="shared" si="6"/>
        <v>17315166026 03</v>
      </c>
      <c r="K75" s="5"/>
      <c r="L75" s="162" t="str">
        <f t="shared" si="7"/>
        <v>17315166026 03B</v>
      </c>
      <c r="M75" s="5" t="str">
        <f t="shared" si="8"/>
        <v>Slovenská basketbalová asociáciajBZabezpečenie finále školských športových súťaží (Piešťany 2024) v súťažiach kategórie "A" v basketbale stredných škôl</v>
      </c>
      <c r="N75" s="3" t="str">
        <f t="shared" si="9"/>
        <v>17315166jB</v>
      </c>
    </row>
    <row r="76" spans="1:14" x14ac:dyDescent="0.2">
      <c r="A76" s="197" t="s">
        <v>941</v>
      </c>
      <c r="B76" s="199" t="str">
        <f>VLOOKUP(A76,Adr!A:B,2,FALSE)</f>
        <v>Slovenská basketbalová asociácia</v>
      </c>
      <c r="C76" s="180" t="s">
        <v>2029</v>
      </c>
      <c r="D76" s="290">
        <v>19637</v>
      </c>
      <c r="E76" s="168">
        <v>0</v>
      </c>
      <c r="F76" s="161" t="s">
        <v>209</v>
      </c>
      <c r="G76" s="164" t="s">
        <v>10</v>
      </c>
      <c r="H76" s="164" t="s">
        <v>713</v>
      </c>
      <c r="I76" s="187" t="str">
        <f t="shared" si="5"/>
        <v>17315166j</v>
      </c>
      <c r="J76" s="162" t="str">
        <f t="shared" si="6"/>
        <v>17315166026 03</v>
      </c>
      <c r="K76" s="5"/>
      <c r="L76" s="162" t="str">
        <f t="shared" si="7"/>
        <v>17315166026 03B</v>
      </c>
      <c r="M76" s="5" t="str">
        <f t="shared" si="8"/>
        <v>Slovenská basketbalová asociáciajBZabezpečenie finále školských športových súťaží (Šamorín 2024) v súťažiach kategórie "A" v basketbale základných škôl</v>
      </c>
      <c r="N76" s="3" t="str">
        <f t="shared" si="9"/>
        <v>17315166jB</v>
      </c>
    </row>
    <row r="77" spans="1:14" x14ac:dyDescent="0.2">
      <c r="A77" s="197" t="s">
        <v>38</v>
      </c>
      <c r="B77" s="199" t="str">
        <f>VLOOKUP(A77,Adr!A:B,2,FALSE)</f>
        <v>Slovenská boxerská federácia</v>
      </c>
      <c r="C77" s="164" t="s">
        <v>775</v>
      </c>
      <c r="D77" s="291">
        <v>351911</v>
      </c>
      <c r="E77" s="168">
        <v>0</v>
      </c>
      <c r="F77" s="161" t="s">
        <v>200</v>
      </c>
      <c r="G77" s="164" t="s">
        <v>6</v>
      </c>
      <c r="H77" s="164" t="s">
        <v>713</v>
      </c>
      <c r="I77" s="187" t="str">
        <f t="shared" si="5"/>
        <v>31744621a</v>
      </c>
      <c r="J77" s="162" t="str">
        <f t="shared" si="6"/>
        <v>31744621026 02</v>
      </c>
      <c r="K77" s="5" t="s">
        <v>40</v>
      </c>
      <c r="L77" s="162" t="str">
        <f t="shared" si="7"/>
        <v>31744621026 02B</v>
      </c>
      <c r="M77" s="5" t="str">
        <f t="shared" si="8"/>
        <v>Slovenská boxerská federáciaaBbox - bežné transfery</v>
      </c>
      <c r="N77" s="3" t="str">
        <f t="shared" si="9"/>
        <v>31744621aB</v>
      </c>
    </row>
    <row r="78" spans="1:14" x14ac:dyDescent="0.2">
      <c r="A78" s="193" t="s">
        <v>38</v>
      </c>
      <c r="B78" s="199" t="str">
        <f>VLOOKUP(A78,Adr!A:B,2,FALSE)</f>
        <v>Slovenská boxerská federácia</v>
      </c>
      <c r="C78" s="164" t="s">
        <v>1614</v>
      </c>
      <c r="D78" s="291">
        <v>60000</v>
      </c>
      <c r="E78" s="226">
        <v>0</v>
      </c>
      <c r="F78" s="161" t="s">
        <v>200</v>
      </c>
      <c r="G78" s="164" t="s">
        <v>6</v>
      </c>
      <c r="H78" s="164" t="s">
        <v>714</v>
      </c>
      <c r="I78" s="187" t="str">
        <f t="shared" si="5"/>
        <v>31744621a</v>
      </c>
      <c r="J78" s="162" t="str">
        <f t="shared" si="6"/>
        <v>31744621026 02</v>
      </c>
      <c r="K78" s="5" t="s">
        <v>40</v>
      </c>
      <c r="L78" s="162" t="str">
        <f t="shared" si="7"/>
        <v>31744621026 02K</v>
      </c>
      <c r="M78" s="5" t="str">
        <f t="shared" si="8"/>
        <v>Slovenská boxerská federáciaaKbox - kapitálové transfery</v>
      </c>
      <c r="N78" s="3" t="str">
        <f t="shared" si="9"/>
        <v>31744621aK</v>
      </c>
    </row>
    <row r="79" spans="1:14" x14ac:dyDescent="0.2">
      <c r="A79" s="177" t="s">
        <v>38</v>
      </c>
      <c r="B79" s="199" t="str">
        <f>VLOOKUP(A79,Adr!A:B,2,FALSE)</f>
        <v>Slovenská boxerská federácia</v>
      </c>
      <c r="C79" s="180" t="s">
        <v>1813</v>
      </c>
      <c r="D79" s="290">
        <v>15000</v>
      </c>
      <c r="E79" s="168">
        <v>0</v>
      </c>
      <c r="F79" s="161" t="s">
        <v>203</v>
      </c>
      <c r="G79" s="164" t="s">
        <v>10</v>
      </c>
      <c r="H79" s="164" t="s">
        <v>713</v>
      </c>
      <c r="I79" s="187" t="str">
        <f t="shared" si="5"/>
        <v>31744621d</v>
      </c>
      <c r="J79" s="162" t="str">
        <f t="shared" si="6"/>
        <v>31744621026 03</v>
      </c>
      <c r="K79" s="5"/>
      <c r="L79" s="162" t="str">
        <f t="shared" si="7"/>
        <v>31744621026 03B</v>
      </c>
      <c r="M79" s="5" t="str">
        <f t="shared" si="8"/>
        <v>Slovenská boxerská federáciadBĎuríková Nicole</v>
      </c>
      <c r="N79" s="3" t="str">
        <f t="shared" si="9"/>
        <v>31744621dB</v>
      </c>
    </row>
    <row r="80" spans="1:14" x14ac:dyDescent="0.2">
      <c r="A80" s="177" t="s">
        <v>38</v>
      </c>
      <c r="B80" s="199" t="str">
        <f>VLOOKUP(A80,Adr!A:B,2,FALSE)</f>
        <v>Slovenská boxerská federácia</v>
      </c>
      <c r="C80" s="180" t="s">
        <v>1814</v>
      </c>
      <c r="D80" s="290">
        <v>10000</v>
      </c>
      <c r="E80" s="168">
        <v>0</v>
      </c>
      <c r="F80" s="161" t="s">
        <v>203</v>
      </c>
      <c r="G80" s="164" t="s">
        <v>10</v>
      </c>
      <c r="H80" s="164" t="s">
        <v>713</v>
      </c>
      <c r="I80" s="187" t="str">
        <f t="shared" si="5"/>
        <v>31744621d</v>
      </c>
      <c r="J80" s="162" t="str">
        <f t="shared" si="6"/>
        <v>31744621026 03</v>
      </c>
      <c r="K80" s="5"/>
      <c r="L80" s="162" t="str">
        <f t="shared" si="7"/>
        <v>31744621026 03B</v>
      </c>
      <c r="M80" s="5" t="str">
        <f t="shared" si="8"/>
        <v>Slovenská boxerská federáciadBHorváth Roman</v>
      </c>
      <c r="N80" s="3" t="str">
        <f t="shared" si="9"/>
        <v>31744621dB</v>
      </c>
    </row>
    <row r="81" spans="1:14" x14ac:dyDescent="0.2">
      <c r="A81" s="161" t="s">
        <v>38</v>
      </c>
      <c r="B81" s="199" t="str">
        <f>VLOOKUP(A81,Adr!A:B,2,FALSE)</f>
        <v>Slovenská boxerská federácia</v>
      </c>
      <c r="C81" s="191" t="s">
        <v>1815</v>
      </c>
      <c r="D81" s="292">
        <v>26500</v>
      </c>
      <c r="E81" s="226">
        <v>0</v>
      </c>
      <c r="F81" s="161" t="s">
        <v>203</v>
      </c>
      <c r="G81" s="164" t="s">
        <v>10</v>
      </c>
      <c r="H81" s="164" t="s">
        <v>713</v>
      </c>
      <c r="I81" s="187" t="str">
        <f t="shared" si="5"/>
        <v>31744621d</v>
      </c>
      <c r="J81" s="162" t="str">
        <f t="shared" si="6"/>
        <v>31744621026 03</v>
      </c>
      <c r="K81" s="5"/>
      <c r="L81" s="162" t="str">
        <f t="shared" si="7"/>
        <v>31744621026 03B</v>
      </c>
      <c r="M81" s="5" t="str">
        <f t="shared" si="8"/>
        <v>Slovenská boxerská federáciadBJedináková Miroslava</v>
      </c>
      <c r="N81" s="3" t="str">
        <f t="shared" si="9"/>
        <v>31744621dB</v>
      </c>
    </row>
    <row r="82" spans="1:14" x14ac:dyDescent="0.2">
      <c r="A82" s="161" t="s">
        <v>38</v>
      </c>
      <c r="B82" s="199" t="str">
        <f>VLOOKUP(A82,Adr!A:B,2,FALSE)</f>
        <v>Slovenská boxerská federácia</v>
      </c>
      <c r="C82" s="191" t="s">
        <v>1816</v>
      </c>
      <c r="D82" s="292">
        <v>15000</v>
      </c>
      <c r="E82" s="168">
        <v>0</v>
      </c>
      <c r="F82" s="161" t="s">
        <v>203</v>
      </c>
      <c r="G82" s="164" t="s">
        <v>10</v>
      </c>
      <c r="H82" s="164" t="s">
        <v>713</v>
      </c>
      <c r="I82" s="187" t="str">
        <f t="shared" si="5"/>
        <v>31744621d</v>
      </c>
      <c r="J82" s="162" t="str">
        <f t="shared" si="6"/>
        <v>31744621026 03</v>
      </c>
      <c r="K82" s="5"/>
      <c r="L82" s="162" t="str">
        <f t="shared" si="7"/>
        <v>31744621026 03B</v>
      </c>
      <c r="M82" s="5" t="str">
        <f t="shared" si="8"/>
        <v>Slovenská boxerská federáciadBKostúr Joseph</v>
      </c>
      <c r="N82" s="3" t="str">
        <f t="shared" si="9"/>
        <v>31744621dB</v>
      </c>
    </row>
    <row r="83" spans="1:14" x14ac:dyDescent="0.2">
      <c r="A83" s="161" t="s">
        <v>38</v>
      </c>
      <c r="B83" s="199" t="str">
        <f>VLOOKUP(A83,Adr!A:B,2,FALSE)</f>
        <v>Slovenská boxerská federácia</v>
      </c>
      <c r="C83" s="191" t="s">
        <v>1817</v>
      </c>
      <c r="D83" s="292">
        <v>31800</v>
      </c>
      <c r="E83" s="168">
        <v>0</v>
      </c>
      <c r="F83" s="161" t="s">
        <v>203</v>
      </c>
      <c r="G83" s="164" t="s">
        <v>10</v>
      </c>
      <c r="H83" s="164" t="s">
        <v>713</v>
      </c>
      <c r="I83" s="187" t="str">
        <f t="shared" si="5"/>
        <v>31744621d</v>
      </c>
      <c r="J83" s="162" t="str">
        <f t="shared" si="6"/>
        <v>31744621026 03</v>
      </c>
      <c r="K83" s="5"/>
      <c r="L83" s="162" t="str">
        <f t="shared" si="7"/>
        <v>31744621026 03B</v>
      </c>
      <c r="M83" s="5" t="str">
        <f t="shared" si="8"/>
        <v>Slovenská boxerská federáciadBKubalová Tamara</v>
      </c>
      <c r="N83" s="3" t="str">
        <f t="shared" si="9"/>
        <v>31744621dB</v>
      </c>
    </row>
    <row r="84" spans="1:14" x14ac:dyDescent="0.2">
      <c r="A84" s="161" t="s">
        <v>38</v>
      </c>
      <c r="B84" s="199" t="str">
        <f>VLOOKUP(A84,Adr!A:B,2,FALSE)</f>
        <v>Slovenská boxerská federácia</v>
      </c>
      <c r="C84" s="185" t="s">
        <v>1818</v>
      </c>
      <c r="D84" s="291">
        <v>15000</v>
      </c>
      <c r="E84" s="226">
        <v>0</v>
      </c>
      <c r="F84" s="161" t="s">
        <v>203</v>
      </c>
      <c r="G84" s="164" t="s">
        <v>10</v>
      </c>
      <c r="H84" s="164" t="s">
        <v>713</v>
      </c>
      <c r="I84" s="187" t="str">
        <f t="shared" si="5"/>
        <v>31744621d</v>
      </c>
      <c r="J84" s="162" t="str">
        <f t="shared" si="6"/>
        <v>31744621026 03</v>
      </c>
      <c r="K84" s="5"/>
      <c r="L84" s="162" t="str">
        <f t="shared" si="7"/>
        <v>31744621026 03B</v>
      </c>
      <c r="M84" s="5" t="str">
        <f t="shared" si="8"/>
        <v>Slovenská boxerská federáciadBLovašová Bibiana</v>
      </c>
      <c r="N84" s="3" t="str">
        <f t="shared" si="9"/>
        <v>31744621dB</v>
      </c>
    </row>
    <row r="85" spans="1:14" x14ac:dyDescent="0.2">
      <c r="A85" s="161" t="s">
        <v>38</v>
      </c>
      <c r="B85" s="199" t="str">
        <f>VLOOKUP(A85,Adr!A:B,2,FALSE)</f>
        <v>Slovenská boxerská federácia</v>
      </c>
      <c r="C85" s="191" t="s">
        <v>1819</v>
      </c>
      <c r="D85" s="292">
        <v>15000</v>
      </c>
      <c r="E85" s="168">
        <v>0</v>
      </c>
      <c r="F85" s="161" t="s">
        <v>203</v>
      </c>
      <c r="G85" s="164" t="s">
        <v>10</v>
      </c>
      <c r="H85" s="164" t="s">
        <v>713</v>
      </c>
      <c r="I85" s="187" t="str">
        <f t="shared" si="5"/>
        <v>31744621d</v>
      </c>
      <c r="J85" s="162" t="str">
        <f t="shared" si="6"/>
        <v>31744621026 03</v>
      </c>
      <c r="K85" s="5"/>
      <c r="L85" s="162" t="str">
        <f t="shared" si="7"/>
        <v>31744621026 03B</v>
      </c>
      <c r="M85" s="5" t="str">
        <f t="shared" si="8"/>
        <v>Slovenská boxerská federáciadBTankó Viliam</v>
      </c>
      <c r="N85" s="3" t="str">
        <f t="shared" si="9"/>
        <v>31744621dB</v>
      </c>
    </row>
    <row r="86" spans="1:14" x14ac:dyDescent="0.2">
      <c r="A86" s="177" t="s">
        <v>38</v>
      </c>
      <c r="B86" s="199" t="str">
        <f>VLOOKUP(A86,Adr!A:B,2,FALSE)</f>
        <v>Slovenská boxerská federácia</v>
      </c>
      <c r="C86" s="180" t="s">
        <v>1820</v>
      </c>
      <c r="D86" s="290">
        <v>15000</v>
      </c>
      <c r="E86" s="168">
        <v>0</v>
      </c>
      <c r="F86" s="161" t="s">
        <v>203</v>
      </c>
      <c r="G86" s="164" t="s">
        <v>10</v>
      </c>
      <c r="H86" s="164" t="s">
        <v>713</v>
      </c>
      <c r="I86" s="187" t="str">
        <f t="shared" si="5"/>
        <v>31744621d</v>
      </c>
      <c r="J86" s="162" t="str">
        <f t="shared" si="6"/>
        <v>31744621026 03</v>
      </c>
      <c r="K86" s="5"/>
      <c r="L86" s="162" t="str">
        <f t="shared" si="7"/>
        <v>31744621026 03B</v>
      </c>
      <c r="M86" s="5" t="str">
        <f t="shared" si="8"/>
        <v>Slovenská boxerská federáciadBTriebeľová Jessica</v>
      </c>
      <c r="N86" s="3" t="str">
        <f t="shared" si="9"/>
        <v>31744621dB</v>
      </c>
    </row>
    <row r="87" spans="1:14" x14ac:dyDescent="0.2">
      <c r="A87" s="161" t="s">
        <v>38</v>
      </c>
      <c r="B87" s="199" t="str">
        <f>VLOOKUP(A87,Adr!A:B,2,FALSE)</f>
        <v>Slovenská boxerská federácia</v>
      </c>
      <c r="C87" s="191" t="s">
        <v>1821</v>
      </c>
      <c r="D87" s="292">
        <v>10000</v>
      </c>
      <c r="E87" s="226">
        <v>0</v>
      </c>
      <c r="F87" s="161" t="s">
        <v>203</v>
      </c>
      <c r="G87" s="164" t="s">
        <v>10</v>
      </c>
      <c r="H87" s="164" t="s">
        <v>713</v>
      </c>
      <c r="I87" s="187" t="str">
        <f t="shared" si="5"/>
        <v>31744621d</v>
      </c>
      <c r="J87" s="162" t="str">
        <f t="shared" si="6"/>
        <v>31744621026 03</v>
      </c>
      <c r="K87" s="5"/>
      <c r="L87" s="162" t="str">
        <f t="shared" si="7"/>
        <v>31744621026 03B</v>
      </c>
      <c r="M87" s="5" t="str">
        <f t="shared" si="8"/>
        <v>Slovenská boxerská federáciadBVymyslický Lukáš</v>
      </c>
      <c r="N87" s="3" t="str">
        <f t="shared" si="9"/>
        <v>31744621dB</v>
      </c>
    </row>
    <row r="88" spans="1:14" x14ac:dyDescent="0.2">
      <c r="A88" s="193" t="s">
        <v>38</v>
      </c>
      <c r="B88" s="199" t="str">
        <f>VLOOKUP(A88,Adr!A:B,2,FALSE)</f>
        <v>Slovenská boxerská federácia</v>
      </c>
      <c r="C88" s="180" t="s">
        <v>2090</v>
      </c>
      <c r="D88" s="290">
        <v>77583</v>
      </c>
      <c r="E88" s="168">
        <v>0</v>
      </c>
      <c r="F88" s="161" t="s">
        <v>205</v>
      </c>
      <c r="G88" s="164" t="s">
        <v>10</v>
      </c>
      <c r="H88" s="164" t="s">
        <v>713</v>
      </c>
      <c r="I88" s="187" t="str">
        <f t="shared" si="5"/>
        <v>31744621f</v>
      </c>
      <c r="J88" s="162" t="str">
        <f t="shared" si="6"/>
        <v>31744621026 03</v>
      </c>
      <c r="K88" s="5"/>
      <c r="L88" s="162" t="str">
        <f t="shared" si="7"/>
        <v>31744621026 03B</v>
      </c>
      <c r="M88" s="5" t="str">
        <f t="shared" si="8"/>
        <v>Slovenská boxerská federáciafBbox - 20 % navýšenie</v>
      </c>
      <c r="N88" s="3" t="str">
        <f t="shared" si="9"/>
        <v>31744621fB</v>
      </c>
    </row>
    <row r="89" spans="1:14" x14ac:dyDescent="0.2">
      <c r="A89" s="197" t="s">
        <v>1215</v>
      </c>
      <c r="B89" s="199" t="str">
        <f>VLOOKUP(A89,Adr!A:B,2,FALSE)</f>
        <v>SLOVENSKÁ CYKLOTRIALOVÁ ÚNIA</v>
      </c>
      <c r="C89" s="191" t="s">
        <v>837</v>
      </c>
      <c r="D89" s="292">
        <v>36300</v>
      </c>
      <c r="E89" s="168">
        <v>0</v>
      </c>
      <c r="F89" s="161" t="s">
        <v>206</v>
      </c>
      <c r="G89" s="164" t="s">
        <v>10</v>
      </c>
      <c r="H89" s="164" t="s">
        <v>713</v>
      </c>
      <c r="I89" s="187" t="str">
        <f t="shared" si="5"/>
        <v>34056939g</v>
      </c>
      <c r="J89" s="162" t="str">
        <f t="shared" si="6"/>
        <v>34056939026 03</v>
      </c>
      <c r="K89" s="5"/>
      <c r="L89" s="162" t="str">
        <f t="shared" si="7"/>
        <v>34056939026 03B</v>
      </c>
      <c r="M89" s="5" t="str">
        <f t="shared" si="8"/>
        <v>SLOVENSKÁ CYKLOTRIALOVÁ ÚNIAgBrozvoj športov, ktoré nie sú uznanými podľa zákona č. 440/2015 Z. z.</v>
      </c>
      <c r="N89" s="3" t="str">
        <f t="shared" si="9"/>
        <v>34056939gB</v>
      </c>
    </row>
    <row r="90" spans="1:14" x14ac:dyDescent="0.2">
      <c r="A90" s="161" t="s">
        <v>1223</v>
      </c>
      <c r="B90" s="199" t="str">
        <f>VLOOKUP(A90,Adr!A:B,2,FALSE)</f>
        <v>Slovenská federácia karate a bojových umení</v>
      </c>
      <c r="C90" s="192" t="s">
        <v>837</v>
      </c>
      <c r="D90" s="293">
        <v>154300</v>
      </c>
      <c r="E90" s="226">
        <v>0</v>
      </c>
      <c r="F90" s="161" t="s">
        <v>206</v>
      </c>
      <c r="G90" s="164" t="s">
        <v>10</v>
      </c>
      <c r="H90" s="164" t="s">
        <v>713</v>
      </c>
      <c r="I90" s="187" t="str">
        <f t="shared" si="5"/>
        <v>34003975g</v>
      </c>
      <c r="J90" s="162" t="str">
        <f t="shared" si="6"/>
        <v>34003975026 03</v>
      </c>
      <c r="K90" s="5"/>
      <c r="L90" s="162" t="str">
        <f t="shared" si="7"/>
        <v>34003975026 03B</v>
      </c>
      <c r="M90" s="5" t="str">
        <f t="shared" si="8"/>
        <v>Slovenská federácia karate a bojových umenígBrozvoj športov, ktoré nie sú uznanými podľa zákona č. 440/2015 Z. z.</v>
      </c>
      <c r="N90" s="3" t="str">
        <f t="shared" si="9"/>
        <v>34003975gB</v>
      </c>
    </row>
    <row r="91" spans="1:14" x14ac:dyDescent="0.2">
      <c r="A91" s="193" t="s">
        <v>1223</v>
      </c>
      <c r="B91" s="199" t="str">
        <f>VLOOKUP(A91,Adr!A:B,2,FALSE)</f>
        <v>Slovenská federácia karate a bojových umení</v>
      </c>
      <c r="C91" s="164" t="s">
        <v>2163</v>
      </c>
      <c r="D91" s="167">
        <v>6209.94</v>
      </c>
      <c r="E91" s="168">
        <v>0</v>
      </c>
      <c r="F91" s="161" t="s">
        <v>212</v>
      </c>
      <c r="G91" s="164" t="s">
        <v>10</v>
      </c>
      <c r="H91" s="164" t="s">
        <v>713</v>
      </c>
      <c r="I91" s="187" t="str">
        <f t="shared" si="5"/>
        <v>34003975m</v>
      </c>
      <c r="J91" s="162" t="str">
        <f t="shared" si="6"/>
        <v>34003975026 03</v>
      </c>
      <c r="K91" s="5"/>
      <c r="L91" s="162" t="str">
        <f t="shared" si="7"/>
        <v>34003975026 03B</v>
      </c>
      <c r="M91" s="5" t="str">
        <f t="shared" si="8"/>
        <v>Slovenská federácia karate a bojových umenímBXXVII. Slovakia open</v>
      </c>
      <c r="N91" s="3" t="str">
        <f t="shared" si="9"/>
        <v>34003975mB</v>
      </c>
    </row>
    <row r="92" spans="1:14" x14ac:dyDescent="0.2">
      <c r="A92" s="161" t="s">
        <v>958</v>
      </c>
      <c r="B92" s="199" t="str">
        <f>VLOOKUP(A92,Adr!A:B,2,FALSE)</f>
        <v>Slovenská federácia pétanque</v>
      </c>
      <c r="C92" s="164" t="s">
        <v>1615</v>
      </c>
      <c r="D92" s="291">
        <v>32026</v>
      </c>
      <c r="E92" s="168">
        <v>0</v>
      </c>
      <c r="F92" s="161" t="s">
        <v>200</v>
      </c>
      <c r="G92" s="164" t="s">
        <v>6</v>
      </c>
      <c r="H92" s="164" t="s">
        <v>713</v>
      </c>
      <c r="I92" s="187" t="str">
        <f t="shared" si="5"/>
        <v>36064742a</v>
      </c>
      <c r="J92" s="162" t="str">
        <f t="shared" si="6"/>
        <v>36064742026 02</v>
      </c>
      <c r="K92" s="5" t="s">
        <v>1635</v>
      </c>
      <c r="L92" s="162" t="str">
        <f t="shared" si="7"/>
        <v>36064742026 02B</v>
      </c>
      <c r="M92" s="5" t="str">
        <f t="shared" si="8"/>
        <v>Slovenská federácia pétanqueaBpétanque - bežné transfery</v>
      </c>
      <c r="N92" s="3" t="str">
        <f t="shared" si="9"/>
        <v>36064742aB</v>
      </c>
    </row>
    <row r="93" spans="1:14" x14ac:dyDescent="0.2">
      <c r="A93" s="161" t="s">
        <v>958</v>
      </c>
      <c r="B93" s="199" t="str">
        <f>VLOOKUP(A93,Adr!A:B,2,FALSE)</f>
        <v>Slovenská federácia pétanque</v>
      </c>
      <c r="C93" s="191" t="s">
        <v>2091</v>
      </c>
      <c r="D93" s="292">
        <v>6032</v>
      </c>
      <c r="E93" s="226">
        <v>0</v>
      </c>
      <c r="F93" s="161" t="s">
        <v>205</v>
      </c>
      <c r="G93" s="164" t="s">
        <v>10</v>
      </c>
      <c r="H93" s="164" t="s">
        <v>713</v>
      </c>
      <c r="I93" s="187" t="str">
        <f t="shared" si="5"/>
        <v>36064742f</v>
      </c>
      <c r="J93" s="162" t="str">
        <f t="shared" si="6"/>
        <v>36064742026 03</v>
      </c>
      <c r="K93" s="5"/>
      <c r="L93" s="162" t="str">
        <f t="shared" si="7"/>
        <v>36064742026 03B</v>
      </c>
      <c r="M93" s="5" t="str">
        <f t="shared" si="8"/>
        <v>Slovenská federácia pétanquefBpetanque - 20 % navýšenie</v>
      </c>
      <c r="N93" s="3" t="str">
        <f t="shared" si="9"/>
        <v>36064742fB</v>
      </c>
    </row>
    <row r="94" spans="1:14" x14ac:dyDescent="0.2">
      <c r="A94" s="197" t="s">
        <v>1229</v>
      </c>
      <c r="B94" s="199" t="str">
        <f>VLOOKUP(A94,Adr!A:B,2,FALSE)</f>
        <v>Slovenská footgolfová asociácia</v>
      </c>
      <c r="C94" s="180" t="s">
        <v>837</v>
      </c>
      <c r="D94" s="290">
        <v>87300</v>
      </c>
      <c r="E94" s="168">
        <v>0</v>
      </c>
      <c r="F94" s="161" t="s">
        <v>206</v>
      </c>
      <c r="G94" s="164" t="s">
        <v>10</v>
      </c>
      <c r="H94" s="164" t="s">
        <v>713</v>
      </c>
      <c r="I94" s="187" t="str">
        <f t="shared" si="5"/>
        <v>42361885g</v>
      </c>
      <c r="J94" s="162" t="str">
        <f t="shared" si="6"/>
        <v>42361885026 03</v>
      </c>
      <c r="K94" s="5"/>
      <c r="L94" s="162" t="str">
        <f t="shared" si="7"/>
        <v>42361885026 03B</v>
      </c>
      <c r="M94" s="5" t="str">
        <f t="shared" si="8"/>
        <v>Slovenská footgolfová asociáciagBrozvoj športov, ktoré nie sú uznanými podľa zákona č. 440/2015 Z. z.</v>
      </c>
      <c r="N94" s="3" t="str">
        <f t="shared" si="9"/>
        <v>42361885gB</v>
      </c>
    </row>
    <row r="95" spans="1:14" x14ac:dyDescent="0.2">
      <c r="A95" s="193" t="s">
        <v>942</v>
      </c>
      <c r="B95" s="199" t="str">
        <f>VLOOKUP(A95,Adr!A:B,2,FALSE)</f>
        <v>Slovenská golfová asociácia</v>
      </c>
      <c r="C95" s="164" t="s">
        <v>776</v>
      </c>
      <c r="D95" s="291">
        <v>506905</v>
      </c>
      <c r="E95" s="168">
        <v>0</v>
      </c>
      <c r="F95" s="161" t="s">
        <v>200</v>
      </c>
      <c r="G95" s="164" t="s">
        <v>6</v>
      </c>
      <c r="H95" s="164" t="s">
        <v>713</v>
      </c>
      <c r="I95" s="187" t="str">
        <f t="shared" si="5"/>
        <v>50284363a</v>
      </c>
      <c r="J95" s="162" t="str">
        <f t="shared" si="6"/>
        <v>50284363026 02</v>
      </c>
      <c r="K95" s="5" t="s">
        <v>42</v>
      </c>
      <c r="L95" s="162" t="str">
        <f t="shared" si="7"/>
        <v>50284363026 02B</v>
      </c>
      <c r="M95" s="5" t="str">
        <f t="shared" si="8"/>
        <v>Slovenská golfová asociáciaaBgolf - bežné transfery</v>
      </c>
      <c r="N95" s="3" t="str">
        <f t="shared" si="9"/>
        <v>50284363aB</v>
      </c>
    </row>
    <row r="96" spans="1:14" x14ac:dyDescent="0.2">
      <c r="A96" s="161" t="s">
        <v>942</v>
      </c>
      <c r="B96" s="199" t="str">
        <f>VLOOKUP(A96,Adr!A:B,2,FALSE)</f>
        <v>Slovenská golfová asociácia</v>
      </c>
      <c r="C96" s="191" t="s">
        <v>1625</v>
      </c>
      <c r="D96" s="292">
        <v>5681</v>
      </c>
      <c r="E96" s="226">
        <v>0</v>
      </c>
      <c r="F96" s="161" t="s">
        <v>202</v>
      </c>
      <c r="G96" s="164" t="s">
        <v>10</v>
      </c>
      <c r="H96" s="164" t="s">
        <v>713</v>
      </c>
      <c r="I96" s="187" t="str">
        <f t="shared" si="5"/>
        <v>50284363c</v>
      </c>
      <c r="J96" s="162" t="str">
        <f t="shared" si="6"/>
        <v>50284363026 03</v>
      </c>
      <c r="K96" s="5"/>
      <c r="L96" s="162" t="str">
        <f t="shared" si="7"/>
        <v>50284363026 03B</v>
      </c>
      <c r="M96" s="5" t="str">
        <f t="shared" si="8"/>
        <v>Slovenská golfová asociáciacBzabezpečenie a rozvoj zdravotne postihnutých športovcov (SPV)</v>
      </c>
      <c r="N96" s="3" t="str">
        <f t="shared" si="9"/>
        <v>50284363cB</v>
      </c>
    </row>
    <row r="97" spans="1:14" x14ac:dyDescent="0.2">
      <c r="A97" s="197" t="s">
        <v>942</v>
      </c>
      <c r="B97" s="199" t="str">
        <f>VLOOKUP(A97,Adr!A:B,2,FALSE)</f>
        <v>Slovenská golfová asociácia</v>
      </c>
      <c r="C97" s="191" t="s">
        <v>1822</v>
      </c>
      <c r="D97" s="290">
        <v>40000</v>
      </c>
      <c r="E97" s="168">
        <v>0</v>
      </c>
      <c r="F97" s="161" t="s">
        <v>203</v>
      </c>
      <c r="G97" s="164" t="s">
        <v>10</v>
      </c>
      <c r="H97" s="164" t="s">
        <v>713</v>
      </c>
      <c r="I97" s="187" t="str">
        <f t="shared" si="5"/>
        <v>50284363d</v>
      </c>
      <c r="J97" s="162" t="str">
        <f t="shared" si="6"/>
        <v>50284363026 03</v>
      </c>
      <c r="K97" s="5"/>
      <c r="L97" s="162" t="str">
        <f t="shared" si="7"/>
        <v>50284363026 03B</v>
      </c>
      <c r="M97" s="5" t="str">
        <f t="shared" si="8"/>
        <v>Slovenská golfová asociáciadBSabbatini Rory</v>
      </c>
      <c r="N97" s="3" t="str">
        <f t="shared" si="9"/>
        <v>50284363dB</v>
      </c>
    </row>
    <row r="98" spans="1:14" x14ac:dyDescent="0.2">
      <c r="A98" s="161" t="s">
        <v>942</v>
      </c>
      <c r="B98" s="199" t="str">
        <f>VLOOKUP(A98,Adr!A:B,2,FALSE)</f>
        <v>Slovenská golfová asociácia</v>
      </c>
      <c r="C98" s="180" t="s">
        <v>2061</v>
      </c>
      <c r="D98" s="290">
        <v>13120</v>
      </c>
      <c r="E98" s="168">
        <v>0</v>
      </c>
      <c r="F98" s="161" t="s">
        <v>204</v>
      </c>
      <c r="G98" s="164" t="s">
        <v>10</v>
      </c>
      <c r="H98" s="164" t="s">
        <v>713</v>
      </c>
      <c r="I98" s="187" t="str">
        <f t="shared" si="5"/>
        <v>50284363e</v>
      </c>
      <c r="J98" s="162" t="str">
        <f t="shared" si="6"/>
        <v>50284363026 03</v>
      </c>
      <c r="K98" s="5"/>
      <c r="L98" s="162" t="str">
        <f t="shared" si="7"/>
        <v>50284363026 03B</v>
      </c>
      <c r="M98" s="5" t="str">
        <f t="shared" si="8"/>
        <v>Slovenská golfová asociáciaeBEuropean Young Masters</v>
      </c>
      <c r="N98" s="3" t="str">
        <f t="shared" si="9"/>
        <v>50284363eB</v>
      </c>
    </row>
    <row r="99" spans="1:14" x14ac:dyDescent="0.2">
      <c r="A99" s="193" t="s">
        <v>942</v>
      </c>
      <c r="B99" s="199" t="str">
        <f>VLOOKUP(A99,Adr!A:B,2,FALSE)</f>
        <v>Slovenská golfová asociácia</v>
      </c>
      <c r="C99" s="164" t="s">
        <v>2062</v>
      </c>
      <c r="D99" s="291">
        <v>11850</v>
      </c>
      <c r="E99" s="226">
        <v>0</v>
      </c>
      <c r="F99" s="161" t="s">
        <v>204</v>
      </c>
      <c r="G99" s="164" t="s">
        <v>10</v>
      </c>
      <c r="H99" s="164" t="s">
        <v>713</v>
      </c>
      <c r="I99" s="187" t="str">
        <f t="shared" si="5"/>
        <v>50284363e</v>
      </c>
      <c r="J99" s="162" t="str">
        <f t="shared" si="6"/>
        <v>50284363026 03</v>
      </c>
      <c r="K99" s="5"/>
      <c r="L99" s="162" t="str">
        <f t="shared" si="7"/>
        <v>50284363026 03B</v>
      </c>
      <c r="M99" s="5" t="str">
        <f t="shared" si="8"/>
        <v>Slovenská golfová asociáciaeBMajstrovstvá Európy tímov žien</v>
      </c>
      <c r="N99" s="3" t="str">
        <f t="shared" si="9"/>
        <v>50284363eB</v>
      </c>
    </row>
    <row r="100" spans="1:14" x14ac:dyDescent="0.2">
      <c r="A100" s="161" t="s">
        <v>942</v>
      </c>
      <c r="B100" s="199" t="str">
        <f>VLOOKUP(A100,Adr!A:B,2,FALSE)</f>
        <v>Slovenská golfová asociácia</v>
      </c>
      <c r="C100" s="185" t="s">
        <v>2219</v>
      </c>
      <c r="D100" s="167">
        <v>7500</v>
      </c>
      <c r="E100" s="168">
        <v>0</v>
      </c>
      <c r="F100" s="161" t="s">
        <v>204</v>
      </c>
      <c r="G100" s="164" t="s">
        <v>10</v>
      </c>
      <c r="H100" s="164" t="s">
        <v>713</v>
      </c>
      <c r="I100" s="187" t="str">
        <f t="shared" si="5"/>
        <v>50284363e</v>
      </c>
      <c r="J100" s="162" t="str">
        <f t="shared" si="6"/>
        <v>50284363026 03</v>
      </c>
      <c r="K100" s="5"/>
      <c r="L100" s="162" t="str">
        <f t="shared" si="7"/>
        <v>50284363026 03B</v>
      </c>
      <c r="M100" s="5" t="str">
        <f t="shared" si="8"/>
        <v>Slovenská golfová asociáciaeBPenati Slovak Open Championship</v>
      </c>
      <c r="N100" s="3" t="str">
        <f t="shared" si="9"/>
        <v>50284363eB</v>
      </c>
    </row>
    <row r="101" spans="1:14" x14ac:dyDescent="0.2">
      <c r="A101" s="197" t="s">
        <v>942</v>
      </c>
      <c r="B101" s="199" t="str">
        <f>VLOOKUP(A101,Adr!A:B,2,FALSE)</f>
        <v>Slovenská golfová asociácia</v>
      </c>
      <c r="C101" s="180" t="s">
        <v>2066</v>
      </c>
      <c r="D101" s="290">
        <v>50000</v>
      </c>
      <c r="E101" s="168">
        <v>0</v>
      </c>
      <c r="F101" s="161" t="s">
        <v>204</v>
      </c>
      <c r="G101" s="164" t="s">
        <v>10</v>
      </c>
      <c r="H101" s="164" t="s">
        <v>713</v>
      </c>
      <c r="I101" s="187" t="str">
        <f t="shared" si="5"/>
        <v>50284363e</v>
      </c>
      <c r="J101" s="162" t="str">
        <f t="shared" si="6"/>
        <v>50284363026 03</v>
      </c>
      <c r="K101" s="5"/>
      <c r="L101" s="162" t="str">
        <f t="shared" si="7"/>
        <v>50284363026 03B</v>
      </c>
      <c r="M101" s="5" t="str">
        <f t="shared" si="8"/>
        <v>Slovenská golfová asociáciaeBSlovak Ladies Slovak Golf Open</v>
      </c>
      <c r="N101" s="3" t="str">
        <f t="shared" si="9"/>
        <v>50284363eB</v>
      </c>
    </row>
    <row r="102" spans="1:14" x14ac:dyDescent="0.2">
      <c r="A102" s="161" t="s">
        <v>942</v>
      </c>
      <c r="B102" s="199" t="str">
        <f>VLOOKUP(A102,Adr!A:B,2,FALSE)</f>
        <v>Slovenská golfová asociácia</v>
      </c>
      <c r="C102" s="180" t="s">
        <v>2092</v>
      </c>
      <c r="D102" s="290">
        <v>95475</v>
      </c>
      <c r="E102" s="226">
        <v>0</v>
      </c>
      <c r="F102" s="161" t="s">
        <v>205</v>
      </c>
      <c r="G102" s="164" t="s">
        <v>10</v>
      </c>
      <c r="H102" s="164" t="s">
        <v>713</v>
      </c>
      <c r="I102" s="187" t="str">
        <f t="shared" si="5"/>
        <v>50284363f</v>
      </c>
      <c r="J102" s="162" t="str">
        <f t="shared" si="6"/>
        <v>50284363026 03</v>
      </c>
      <c r="K102" s="5"/>
      <c r="L102" s="162" t="str">
        <f t="shared" si="7"/>
        <v>50284363026 03B</v>
      </c>
      <c r="M102" s="5" t="str">
        <f t="shared" si="8"/>
        <v>Slovenská golfová asociáciafBgolf - 20 % navýšenie</v>
      </c>
      <c r="N102" s="3" t="str">
        <f t="shared" si="9"/>
        <v>50284363fB</v>
      </c>
    </row>
    <row r="103" spans="1:14" x14ac:dyDescent="0.2">
      <c r="A103" s="161" t="s">
        <v>942</v>
      </c>
      <c r="B103" s="199" t="str">
        <f>VLOOKUP(A103,Adr!A:B,2,FALSE)</f>
        <v>Slovenská golfová asociácia</v>
      </c>
      <c r="C103" s="191" t="s">
        <v>2164</v>
      </c>
      <c r="D103" s="181">
        <v>5480.06</v>
      </c>
      <c r="E103" s="168">
        <v>0</v>
      </c>
      <c r="F103" s="161" t="s">
        <v>212</v>
      </c>
      <c r="G103" s="164" t="s">
        <v>10</v>
      </c>
      <c r="H103" s="164" t="s">
        <v>713</v>
      </c>
      <c r="I103" s="187" t="str">
        <f t="shared" si="5"/>
        <v>50284363m</v>
      </c>
      <c r="J103" s="162" t="str">
        <f t="shared" si="6"/>
        <v>50284363026 03</v>
      </c>
      <c r="K103" s="5"/>
      <c r="L103" s="162" t="str">
        <f t="shared" si="7"/>
        <v>50284363026 03B</v>
      </c>
      <c r="M103" s="5" t="str">
        <f t="shared" si="8"/>
        <v>Slovenská golfová asociáciamBFALDO SERIES</v>
      </c>
      <c r="N103" s="3" t="str">
        <f t="shared" si="9"/>
        <v>50284363mB</v>
      </c>
    </row>
    <row r="104" spans="1:14" x14ac:dyDescent="0.2">
      <c r="A104" s="161" t="s">
        <v>43</v>
      </c>
      <c r="B104" s="199" t="str">
        <f>VLOOKUP(A104,Adr!A:B,2,FALSE)</f>
        <v>Slovenská gymnastická federácia</v>
      </c>
      <c r="C104" s="191" t="s">
        <v>777</v>
      </c>
      <c r="D104" s="292">
        <v>1195399</v>
      </c>
      <c r="E104" s="226">
        <v>0</v>
      </c>
      <c r="F104" s="161" t="s">
        <v>200</v>
      </c>
      <c r="G104" s="164" t="s">
        <v>6</v>
      </c>
      <c r="H104" s="164" t="s">
        <v>713</v>
      </c>
      <c r="I104" s="187" t="str">
        <f t="shared" si="5"/>
        <v>00688321a</v>
      </c>
      <c r="J104" s="162" t="str">
        <f t="shared" si="6"/>
        <v>00688321026 02</v>
      </c>
      <c r="K104" s="5" t="s">
        <v>45</v>
      </c>
      <c r="L104" s="162" t="str">
        <f t="shared" si="7"/>
        <v>00688321026 02B</v>
      </c>
      <c r="M104" s="5" t="str">
        <f t="shared" si="8"/>
        <v>Slovenská gymnastická federáciaaBgymnastika - bežné transfery</v>
      </c>
      <c r="N104" s="3" t="str">
        <f t="shared" si="9"/>
        <v>00688321aB</v>
      </c>
    </row>
    <row r="105" spans="1:14" x14ac:dyDescent="0.2">
      <c r="A105" s="197" t="s">
        <v>43</v>
      </c>
      <c r="B105" s="199" t="str">
        <f>VLOOKUP(A105,Adr!A:B,2,FALSE)</f>
        <v>Slovenská gymnastická federácia</v>
      </c>
      <c r="C105" s="164" t="s">
        <v>907</v>
      </c>
      <c r="D105" s="291">
        <v>35000</v>
      </c>
      <c r="E105" s="168">
        <v>0</v>
      </c>
      <c r="F105" s="161" t="s">
        <v>200</v>
      </c>
      <c r="G105" s="164" t="s">
        <v>6</v>
      </c>
      <c r="H105" s="164" t="s">
        <v>714</v>
      </c>
      <c r="I105" s="187" t="str">
        <f t="shared" si="5"/>
        <v>00688321a</v>
      </c>
      <c r="J105" s="162" t="str">
        <f t="shared" si="6"/>
        <v>00688321026 02</v>
      </c>
      <c r="K105" s="5" t="s">
        <v>45</v>
      </c>
      <c r="L105" s="162" t="str">
        <f t="shared" si="7"/>
        <v>00688321026 02K</v>
      </c>
      <c r="M105" s="5" t="str">
        <f t="shared" si="8"/>
        <v>Slovenská gymnastická federáciaaKgymnastika - kapitálové transfery</v>
      </c>
      <c r="N105" s="3" t="str">
        <f t="shared" si="9"/>
        <v>00688321aK</v>
      </c>
    </row>
    <row r="106" spans="1:14" x14ac:dyDescent="0.2">
      <c r="A106" s="197" t="s">
        <v>43</v>
      </c>
      <c r="B106" s="199" t="str">
        <f>VLOOKUP(A106,Adr!A:B,2,FALSE)</f>
        <v>Slovenská gymnastická federácia</v>
      </c>
      <c r="C106" s="164" t="s">
        <v>1823</v>
      </c>
      <c r="D106" s="292">
        <v>10000</v>
      </c>
      <c r="E106" s="168">
        <v>0</v>
      </c>
      <c r="F106" s="161" t="s">
        <v>203</v>
      </c>
      <c r="G106" s="164" t="s">
        <v>10</v>
      </c>
      <c r="H106" s="164" t="s">
        <v>713</v>
      </c>
      <c r="I106" s="187" t="str">
        <f t="shared" si="5"/>
        <v>00688321d</v>
      </c>
      <c r="J106" s="162" t="str">
        <f t="shared" si="6"/>
        <v>00688321026 03</v>
      </c>
      <c r="K106" s="5"/>
      <c r="L106" s="162" t="str">
        <f t="shared" si="7"/>
        <v>00688321026 03B</v>
      </c>
      <c r="M106" s="5" t="str">
        <f t="shared" si="8"/>
        <v>Slovenská gymnastická federáciadBDobrocká Lucia</v>
      </c>
      <c r="N106" s="3" t="str">
        <f t="shared" si="9"/>
        <v>00688321dB</v>
      </c>
    </row>
    <row r="107" spans="1:14" x14ac:dyDescent="0.2">
      <c r="A107" s="161" t="s">
        <v>43</v>
      </c>
      <c r="B107" s="199" t="str">
        <f>VLOOKUP(A107,Adr!A:B,2,FALSE)</f>
        <v>Slovenská gymnastická federácia</v>
      </c>
      <c r="C107" s="180" t="s">
        <v>2093</v>
      </c>
      <c r="D107" s="290">
        <v>231743</v>
      </c>
      <c r="E107" s="226">
        <v>0</v>
      </c>
      <c r="F107" s="161" t="s">
        <v>205</v>
      </c>
      <c r="G107" s="164" t="s">
        <v>10</v>
      </c>
      <c r="H107" s="164" t="s">
        <v>713</v>
      </c>
      <c r="I107" s="187" t="str">
        <f t="shared" si="5"/>
        <v>00688321f</v>
      </c>
      <c r="J107" s="162" t="str">
        <f t="shared" si="6"/>
        <v>00688321026 03</v>
      </c>
      <c r="K107" s="5"/>
      <c r="L107" s="162" t="str">
        <f t="shared" si="7"/>
        <v>00688321026 03B</v>
      </c>
      <c r="M107" s="5" t="str">
        <f t="shared" si="8"/>
        <v>Slovenská gymnastická federáciafBgymnastika - 20 % navýšenie</v>
      </c>
      <c r="N107" s="3" t="str">
        <f t="shared" si="9"/>
        <v>00688321fB</v>
      </c>
    </row>
    <row r="108" spans="1:14" x14ac:dyDescent="0.2">
      <c r="A108" s="197" t="s">
        <v>43</v>
      </c>
      <c r="B108" s="199" t="str">
        <f>VLOOKUP(A108,Adr!A:B,2,FALSE)</f>
        <v>Slovenská gymnastická federácia</v>
      </c>
      <c r="C108" s="164" t="s">
        <v>2031</v>
      </c>
      <c r="D108" s="291">
        <v>21494</v>
      </c>
      <c r="E108" s="168">
        <v>0</v>
      </c>
      <c r="F108" s="161" t="s">
        <v>209</v>
      </c>
      <c r="G108" s="164" t="s">
        <v>10</v>
      </c>
      <c r="H108" s="164" t="s">
        <v>713</v>
      </c>
      <c r="I108" s="187" t="str">
        <f t="shared" si="5"/>
        <v>00688321j</v>
      </c>
      <c r="J108" s="162" t="str">
        <f t="shared" si="6"/>
        <v>00688321026 03</v>
      </c>
      <c r="K108" s="5"/>
      <c r="L108" s="162" t="str">
        <f t="shared" si="7"/>
        <v>00688321026 03B</v>
      </c>
      <c r="M108" s="5" t="str">
        <f t="shared" si="8"/>
        <v>Slovenská gymnastická federáciajBZabezpečenie finále školských športových súťaží (Šamorín 2024) v súťažiach kategórie "A" v gymnastike základných škôl</v>
      </c>
      <c r="N108" s="3" t="str">
        <f t="shared" si="9"/>
        <v>00688321jB</v>
      </c>
    </row>
    <row r="109" spans="1:14" ht="20" x14ac:dyDescent="0.2">
      <c r="A109" s="161" t="s">
        <v>43</v>
      </c>
      <c r="B109" s="199" t="str">
        <f>VLOOKUP(A109,Adr!A:B,2,FALSE)</f>
        <v>Slovenská gymnastická federácia</v>
      </c>
      <c r="C109" s="191" t="s">
        <v>2032</v>
      </c>
      <c r="D109" s="292">
        <v>5770</v>
      </c>
      <c r="E109" s="226">
        <v>0</v>
      </c>
      <c r="F109" s="161" t="s">
        <v>209</v>
      </c>
      <c r="G109" s="164" t="s">
        <v>10</v>
      </c>
      <c r="H109" s="164" t="s">
        <v>713</v>
      </c>
      <c r="I109" s="187" t="str">
        <f t="shared" si="5"/>
        <v>00688321j</v>
      </c>
      <c r="J109" s="162" t="str">
        <f t="shared" si="6"/>
        <v>00688321026 03</v>
      </c>
      <c r="K109" s="5"/>
      <c r="L109" s="162" t="str">
        <f t="shared" si="7"/>
        <v>00688321026 03B</v>
      </c>
      <c r="M109" s="5" t="str">
        <f t="shared" si="8"/>
        <v>Slovenská gymnastická federáciajBZabezpečenie finále školských športových súťaží (Šamorín 2024) v súťažiach kategórie "A" v parkoure základných škôl</v>
      </c>
      <c r="N109" s="3" t="str">
        <f t="shared" si="9"/>
        <v>00688321jB</v>
      </c>
    </row>
    <row r="110" spans="1:14" x14ac:dyDescent="0.2">
      <c r="A110" s="197" t="s">
        <v>1237</v>
      </c>
      <c r="B110" s="199" t="str">
        <f>VLOOKUP(A110,Adr!A:B,2,FALSE)</f>
        <v>Slovenská hokejbalová únia</v>
      </c>
      <c r="C110" s="164" t="s">
        <v>2067</v>
      </c>
      <c r="D110" s="291">
        <v>18500</v>
      </c>
      <c r="E110" s="168">
        <v>0</v>
      </c>
      <c r="F110" s="161" t="s">
        <v>204</v>
      </c>
      <c r="G110" s="164" t="s">
        <v>10</v>
      </c>
      <c r="H110" s="164" t="s">
        <v>713</v>
      </c>
      <c r="I110" s="187" t="str">
        <f t="shared" si="5"/>
        <v>00603091e</v>
      </c>
      <c r="J110" s="162" t="str">
        <f t="shared" si="6"/>
        <v>00603091026 03</v>
      </c>
      <c r="K110" s="5"/>
      <c r="L110" s="162" t="str">
        <f t="shared" si="7"/>
        <v>00603091026 03B</v>
      </c>
      <c r="M110" s="5" t="str">
        <f t="shared" si="8"/>
        <v>Slovenská hokejbalová úniaeBMajstrovstvá sveta v hokejbale juniorov 2024</v>
      </c>
      <c r="N110" s="3" t="str">
        <f t="shared" si="9"/>
        <v>00603091eB</v>
      </c>
    </row>
    <row r="111" spans="1:14" x14ac:dyDescent="0.2">
      <c r="A111" s="197" t="s">
        <v>1237</v>
      </c>
      <c r="B111" s="199" t="str">
        <f>VLOOKUP(A111,Adr!A:B,2,FALSE)</f>
        <v>Slovenská hokejbalová únia</v>
      </c>
      <c r="C111" s="191" t="s">
        <v>837</v>
      </c>
      <c r="D111" s="292">
        <v>250000</v>
      </c>
      <c r="E111" s="168">
        <v>0</v>
      </c>
      <c r="F111" s="161" t="s">
        <v>206</v>
      </c>
      <c r="G111" s="164" t="s">
        <v>10</v>
      </c>
      <c r="H111" s="164" t="s">
        <v>713</v>
      </c>
      <c r="I111" s="187" t="str">
        <f t="shared" si="5"/>
        <v>00603091g</v>
      </c>
      <c r="J111" s="162" t="str">
        <f t="shared" si="6"/>
        <v>00603091026 03</v>
      </c>
      <c r="K111" s="5"/>
      <c r="L111" s="162" t="str">
        <f t="shared" si="7"/>
        <v>00603091026 03B</v>
      </c>
      <c r="M111" s="5" t="str">
        <f t="shared" si="8"/>
        <v>Slovenská hokejbalová úniagBrozvoj športov, ktoré nie sú uznanými podľa zákona č. 440/2015 Z. z.</v>
      </c>
      <c r="N111" s="3" t="str">
        <f t="shared" si="9"/>
        <v>00603091gB</v>
      </c>
    </row>
    <row r="112" spans="1:14" x14ac:dyDescent="0.2">
      <c r="A112" s="161" t="s">
        <v>1509</v>
      </c>
      <c r="B112" s="199" t="str">
        <f>VLOOKUP(A112,Adr!A:B,2,FALSE)</f>
        <v>SLOVENSKÁ CHEERLEADING ÚNIA</v>
      </c>
      <c r="C112" s="192" t="s">
        <v>1616</v>
      </c>
      <c r="D112" s="293">
        <v>32026</v>
      </c>
      <c r="E112" s="226">
        <v>0</v>
      </c>
      <c r="F112" s="161" t="s">
        <v>200</v>
      </c>
      <c r="G112" s="164" t="s">
        <v>6</v>
      </c>
      <c r="H112" s="164" t="s">
        <v>713</v>
      </c>
      <c r="I112" s="187" t="str">
        <f t="shared" si="5"/>
        <v>54041368a</v>
      </c>
      <c r="J112" s="162" t="str">
        <f t="shared" si="6"/>
        <v>54041368026 02</v>
      </c>
      <c r="K112" s="5" t="s">
        <v>1636</v>
      </c>
      <c r="L112" s="162" t="str">
        <f t="shared" si="7"/>
        <v>54041368026 02B</v>
      </c>
      <c r="M112" s="5" t="str">
        <f t="shared" si="8"/>
        <v>SLOVENSKÁ CHEERLEADING ÚNIAaBcheerleading - bežné transfery</v>
      </c>
      <c r="N112" s="3" t="str">
        <f t="shared" si="9"/>
        <v>54041368aB</v>
      </c>
    </row>
    <row r="113" spans="1:14" x14ac:dyDescent="0.2">
      <c r="A113" s="161" t="s">
        <v>1509</v>
      </c>
      <c r="B113" s="199" t="str">
        <f>VLOOKUP(A113,Adr!A:B,2,FALSE)</f>
        <v>SLOVENSKÁ CHEERLEADING ÚNIA</v>
      </c>
      <c r="C113" s="180" t="s">
        <v>2094</v>
      </c>
      <c r="D113" s="290">
        <v>6032</v>
      </c>
      <c r="E113" s="168">
        <v>0</v>
      </c>
      <c r="F113" s="161" t="s">
        <v>205</v>
      </c>
      <c r="G113" s="164" t="s">
        <v>10</v>
      </c>
      <c r="H113" s="164" t="s">
        <v>713</v>
      </c>
      <c r="I113" s="187" t="str">
        <f t="shared" si="5"/>
        <v>54041368f</v>
      </c>
      <c r="J113" s="162" t="str">
        <f t="shared" si="6"/>
        <v>54041368026 03</v>
      </c>
      <c r="K113" s="5"/>
      <c r="L113" s="162" t="str">
        <f t="shared" si="7"/>
        <v>54041368026 03B</v>
      </c>
      <c r="M113" s="5" t="str">
        <f t="shared" si="8"/>
        <v>SLOVENSKÁ CHEERLEADING ÚNIAfBcheerleading - 20 % navýšenie</v>
      </c>
      <c r="N113" s="3" t="str">
        <f t="shared" si="9"/>
        <v>54041368fB</v>
      </c>
    </row>
    <row r="114" spans="1:14" x14ac:dyDescent="0.2">
      <c r="A114" s="193" t="s">
        <v>959</v>
      </c>
      <c r="B114" s="199" t="str">
        <f>VLOOKUP(A114,Adr!A:B,2,FALSE)</f>
        <v>SLOVENSKÁ JAZDECKÁ FEDERÁCIA</v>
      </c>
      <c r="C114" s="191" t="s">
        <v>778</v>
      </c>
      <c r="D114" s="290">
        <v>223628</v>
      </c>
      <c r="E114" s="226">
        <v>0</v>
      </c>
      <c r="F114" s="161" t="s">
        <v>200</v>
      </c>
      <c r="G114" s="164" t="s">
        <v>6</v>
      </c>
      <c r="H114" s="164" t="s">
        <v>713</v>
      </c>
      <c r="I114" s="187" t="str">
        <f t="shared" si="5"/>
        <v>31787801a</v>
      </c>
      <c r="J114" s="162" t="str">
        <f t="shared" si="6"/>
        <v>31787801026 02</v>
      </c>
      <c r="K114" s="5" t="s">
        <v>11</v>
      </c>
      <c r="L114" s="162" t="str">
        <f t="shared" si="7"/>
        <v>31787801026 02B</v>
      </c>
      <c r="M114" s="5" t="str">
        <f t="shared" si="8"/>
        <v>SLOVENSKÁ JAZDECKÁ FEDERÁCIAaBjazdectvo - bežné transfery</v>
      </c>
      <c r="N114" s="3" t="str">
        <f t="shared" si="9"/>
        <v>31787801aB</v>
      </c>
    </row>
    <row r="115" spans="1:14" x14ac:dyDescent="0.2">
      <c r="A115" s="177" t="s">
        <v>959</v>
      </c>
      <c r="B115" s="199" t="str">
        <f>VLOOKUP(A115,Adr!A:B,2,FALSE)</f>
        <v>SLOVENSKÁ JAZDECKÁ FEDERÁCIA</v>
      </c>
      <c r="C115" s="180" t="s">
        <v>2095</v>
      </c>
      <c r="D115" s="290">
        <v>42120</v>
      </c>
      <c r="E115" s="168">
        <v>0</v>
      </c>
      <c r="F115" s="161" t="s">
        <v>205</v>
      </c>
      <c r="G115" s="164" t="s">
        <v>10</v>
      </c>
      <c r="H115" s="164" t="s">
        <v>713</v>
      </c>
      <c r="I115" s="187" t="str">
        <f t="shared" si="5"/>
        <v>31787801f</v>
      </c>
      <c r="J115" s="162" t="str">
        <f t="shared" si="6"/>
        <v>31787801026 03</v>
      </c>
      <c r="K115" s="5"/>
      <c r="L115" s="162" t="str">
        <f t="shared" si="7"/>
        <v>31787801026 03B</v>
      </c>
      <c r="M115" s="5" t="str">
        <f t="shared" si="8"/>
        <v>SLOVENSKÁ JAZDECKÁ FEDERÁCIAfBjazdectvo - 20 % navýšenie</v>
      </c>
      <c r="N115" s="3" t="str">
        <f t="shared" si="9"/>
        <v>31787801fB</v>
      </c>
    </row>
    <row r="116" spans="1:14" x14ac:dyDescent="0.2">
      <c r="A116" s="197" t="s">
        <v>293</v>
      </c>
      <c r="B116" s="199" t="str">
        <f>VLOOKUP(A116,Adr!A:B,2,FALSE)</f>
        <v>Slovenská kanoistika</v>
      </c>
      <c r="C116" s="180" t="s">
        <v>779</v>
      </c>
      <c r="D116" s="290">
        <v>2172410</v>
      </c>
      <c r="E116" s="168">
        <v>0</v>
      </c>
      <c r="F116" s="161" t="s">
        <v>200</v>
      </c>
      <c r="G116" s="164" t="s">
        <v>6</v>
      </c>
      <c r="H116" s="164" t="s">
        <v>713</v>
      </c>
      <c r="I116" s="187" t="str">
        <f t="shared" si="5"/>
        <v>50434101a</v>
      </c>
      <c r="J116" s="162" t="str">
        <f t="shared" si="6"/>
        <v>50434101026 02</v>
      </c>
      <c r="K116" s="5" t="s">
        <v>118</v>
      </c>
      <c r="L116" s="162" t="str">
        <f t="shared" si="7"/>
        <v>50434101026 02B</v>
      </c>
      <c r="M116" s="5" t="str">
        <f t="shared" si="8"/>
        <v>Slovenská kanoistikaaBkanoistika - bežné transfery</v>
      </c>
      <c r="N116" s="3" t="str">
        <f t="shared" si="9"/>
        <v>50434101aB</v>
      </c>
    </row>
    <row r="117" spans="1:14" x14ac:dyDescent="0.2">
      <c r="A117" s="197" t="s">
        <v>293</v>
      </c>
      <c r="B117" s="199" t="str">
        <f>VLOOKUP(A117,Adr!A:B,2,FALSE)</f>
        <v>Slovenská kanoistika</v>
      </c>
      <c r="C117" s="191" t="s">
        <v>908</v>
      </c>
      <c r="D117" s="292">
        <v>12500</v>
      </c>
      <c r="E117" s="226">
        <v>0</v>
      </c>
      <c r="F117" s="161" t="s">
        <v>200</v>
      </c>
      <c r="G117" s="164" t="s">
        <v>6</v>
      </c>
      <c r="H117" s="164" t="s">
        <v>714</v>
      </c>
      <c r="I117" s="187" t="str">
        <f t="shared" si="5"/>
        <v>50434101a</v>
      </c>
      <c r="J117" s="162" t="str">
        <f t="shared" si="6"/>
        <v>50434101026 02</v>
      </c>
      <c r="K117" s="5" t="s">
        <v>118</v>
      </c>
      <c r="L117" s="162" t="str">
        <f t="shared" si="7"/>
        <v>50434101026 02K</v>
      </c>
      <c r="M117" s="5" t="str">
        <f t="shared" si="8"/>
        <v>Slovenská kanoistikaaKkanoistika - kapitálové transfery</v>
      </c>
      <c r="N117" s="3" t="str">
        <f t="shared" si="9"/>
        <v>50434101aK</v>
      </c>
    </row>
    <row r="118" spans="1:14" x14ac:dyDescent="0.2">
      <c r="A118" s="161" t="s">
        <v>293</v>
      </c>
      <c r="B118" s="199" t="str">
        <f>VLOOKUP(A118,Adr!A:B,2,FALSE)</f>
        <v>Slovenská kanoistika</v>
      </c>
      <c r="C118" s="191" t="s">
        <v>1824</v>
      </c>
      <c r="D118" s="292">
        <v>7800</v>
      </c>
      <c r="E118" s="168">
        <v>0</v>
      </c>
      <c r="F118" s="161" t="s">
        <v>203</v>
      </c>
      <c r="G118" s="164" t="s">
        <v>10</v>
      </c>
      <c r="H118" s="164" t="s">
        <v>713</v>
      </c>
      <c r="I118" s="187" t="str">
        <f t="shared" si="5"/>
        <v>50434101d</v>
      </c>
      <c r="J118" s="162" t="str">
        <f t="shared" si="6"/>
        <v>50434101026 03</v>
      </c>
      <c r="K118" s="5"/>
      <c r="L118" s="162" t="str">
        <f t="shared" si="7"/>
        <v>50434101026 03B</v>
      </c>
      <c r="M118" s="5" t="str">
        <f t="shared" si="8"/>
        <v>Slovenská kanoistikadBBábik Martin</v>
      </c>
      <c r="N118" s="3" t="str">
        <f t="shared" si="9"/>
        <v>50434101dB</v>
      </c>
    </row>
    <row r="119" spans="1:14" x14ac:dyDescent="0.2">
      <c r="A119" s="197" t="s">
        <v>293</v>
      </c>
      <c r="B119" s="199" t="str">
        <f>VLOOKUP(A119,Adr!A:B,2,FALSE)</f>
        <v>Slovenská kanoistika</v>
      </c>
      <c r="C119" s="180" t="s">
        <v>1825</v>
      </c>
      <c r="D119" s="292">
        <v>25000</v>
      </c>
      <c r="E119" s="168">
        <v>0</v>
      </c>
      <c r="F119" s="161" t="s">
        <v>203</v>
      </c>
      <c r="G119" s="164" t="s">
        <v>10</v>
      </c>
      <c r="H119" s="164" t="s">
        <v>713</v>
      </c>
      <c r="I119" s="187" t="str">
        <f t="shared" si="5"/>
        <v>50434101d</v>
      </c>
      <c r="J119" s="162" t="str">
        <f t="shared" si="6"/>
        <v>50434101026 03</v>
      </c>
      <c r="K119" s="5"/>
      <c r="L119" s="162" t="str">
        <f t="shared" si="7"/>
        <v>50434101026 03B</v>
      </c>
      <c r="M119" s="5" t="str">
        <f t="shared" si="8"/>
        <v>Slovenská kanoistikadBBaláž Samuel</v>
      </c>
      <c r="N119" s="3" t="str">
        <f t="shared" si="9"/>
        <v>50434101dB</v>
      </c>
    </row>
    <row r="120" spans="1:14" x14ac:dyDescent="0.2">
      <c r="A120" s="197" t="s">
        <v>293</v>
      </c>
      <c r="B120" s="199" t="str">
        <f>VLOOKUP(A120,Adr!A:B,2,FALSE)</f>
        <v>Slovenská kanoistika</v>
      </c>
      <c r="C120" s="180" t="s">
        <v>1826</v>
      </c>
      <c r="D120" s="290">
        <v>60000</v>
      </c>
      <c r="E120" s="226">
        <v>0</v>
      </c>
      <c r="F120" s="161" t="s">
        <v>203</v>
      </c>
      <c r="G120" s="164" t="s">
        <v>10</v>
      </c>
      <c r="H120" s="164" t="s">
        <v>713</v>
      </c>
      <c r="I120" s="187" t="str">
        <f t="shared" si="5"/>
        <v>50434101d</v>
      </c>
      <c r="J120" s="162" t="str">
        <f t="shared" si="6"/>
        <v>50434101026 03</v>
      </c>
      <c r="K120" s="5"/>
      <c r="L120" s="162" t="str">
        <f t="shared" si="7"/>
        <v>50434101026 03B</v>
      </c>
      <c r="M120" s="5" t="str">
        <f t="shared" si="8"/>
        <v>Slovenská kanoistikadBBeňuš Matej</v>
      </c>
      <c r="N120" s="3" t="str">
        <f t="shared" si="9"/>
        <v>50434101dB</v>
      </c>
    </row>
    <row r="121" spans="1:14" x14ac:dyDescent="0.2">
      <c r="A121" s="177" t="s">
        <v>293</v>
      </c>
      <c r="B121" s="199" t="str">
        <f>VLOOKUP(A121,Adr!A:B,2,FALSE)</f>
        <v>Slovenská kanoistika</v>
      </c>
      <c r="C121" s="180" t="s">
        <v>1827</v>
      </c>
      <c r="D121" s="290">
        <v>17500</v>
      </c>
      <c r="E121" s="168">
        <v>0</v>
      </c>
      <c r="F121" s="161" t="s">
        <v>203</v>
      </c>
      <c r="G121" s="164" t="s">
        <v>10</v>
      </c>
      <c r="H121" s="164" t="s">
        <v>713</v>
      </c>
      <c r="I121" s="187" t="str">
        <f t="shared" si="5"/>
        <v>50434101d</v>
      </c>
      <c r="J121" s="162" t="str">
        <f t="shared" si="6"/>
        <v>50434101026 03</v>
      </c>
      <c r="K121" s="5"/>
      <c r="L121" s="162" t="str">
        <f t="shared" si="7"/>
        <v>50434101026 03B</v>
      </c>
      <c r="M121" s="5" t="str">
        <f t="shared" si="8"/>
        <v>Slovenská kanoistikadBBergendi Marko</v>
      </c>
      <c r="N121" s="3" t="str">
        <f t="shared" si="9"/>
        <v>50434101dB</v>
      </c>
    </row>
    <row r="122" spans="1:14" x14ac:dyDescent="0.2">
      <c r="A122" s="197" t="s">
        <v>293</v>
      </c>
      <c r="B122" s="199" t="str">
        <f>VLOOKUP(A122,Adr!A:B,2,FALSE)</f>
        <v>Slovenská kanoistika</v>
      </c>
      <c r="C122" s="180" t="s">
        <v>1828</v>
      </c>
      <c r="D122" s="290">
        <v>25000</v>
      </c>
      <c r="E122" s="168">
        <v>0</v>
      </c>
      <c r="F122" s="161" t="s">
        <v>203</v>
      </c>
      <c r="G122" s="164" t="s">
        <v>10</v>
      </c>
      <c r="H122" s="164" t="s">
        <v>713</v>
      </c>
      <c r="I122" s="187" t="str">
        <f t="shared" si="5"/>
        <v>50434101d</v>
      </c>
      <c r="J122" s="162" t="str">
        <f t="shared" si="6"/>
        <v>50434101026 03</v>
      </c>
      <c r="K122" s="5"/>
      <c r="L122" s="162" t="str">
        <f t="shared" si="7"/>
        <v>50434101026 03B</v>
      </c>
      <c r="M122" s="5" t="str">
        <f t="shared" si="8"/>
        <v>Slovenská kanoistikadBBotek Adam</v>
      </c>
      <c r="N122" s="3" t="str">
        <f t="shared" si="9"/>
        <v>50434101dB</v>
      </c>
    </row>
    <row r="123" spans="1:14" x14ac:dyDescent="0.2">
      <c r="A123" s="197" t="s">
        <v>293</v>
      </c>
      <c r="B123" s="199" t="str">
        <f>VLOOKUP(A123,Adr!A:B,2,FALSE)</f>
        <v>Slovenská kanoistika</v>
      </c>
      <c r="C123" s="185" t="s">
        <v>1829</v>
      </c>
      <c r="D123" s="291">
        <v>26200</v>
      </c>
      <c r="E123" s="226">
        <v>0</v>
      </c>
      <c r="F123" s="161" t="s">
        <v>203</v>
      </c>
      <c r="G123" s="164" t="s">
        <v>10</v>
      </c>
      <c r="H123" s="164" t="s">
        <v>713</v>
      </c>
      <c r="I123" s="187" t="str">
        <f t="shared" si="5"/>
        <v>50434101d</v>
      </c>
      <c r="J123" s="162" t="str">
        <f t="shared" si="6"/>
        <v>50434101026 03</v>
      </c>
      <c r="K123" s="5"/>
      <c r="L123" s="162" t="str">
        <f t="shared" si="7"/>
        <v>50434101026 03B</v>
      </c>
      <c r="M123" s="5" t="str">
        <f t="shared" si="8"/>
        <v>Slovenská kanoistikadBBugár Reka</v>
      </c>
      <c r="N123" s="3" t="str">
        <f t="shared" si="9"/>
        <v>50434101dB</v>
      </c>
    </row>
    <row r="124" spans="1:14" x14ac:dyDescent="0.2">
      <c r="A124" s="197" t="s">
        <v>293</v>
      </c>
      <c r="B124" s="199" t="str">
        <f>VLOOKUP(A124,Adr!A:B,2,FALSE)</f>
        <v>Slovenská kanoistika</v>
      </c>
      <c r="C124" s="185" t="s">
        <v>1830</v>
      </c>
      <c r="D124" s="291">
        <v>18500</v>
      </c>
      <c r="E124" s="168">
        <v>0</v>
      </c>
      <c r="F124" s="161" t="s">
        <v>203</v>
      </c>
      <c r="G124" s="164" t="s">
        <v>10</v>
      </c>
      <c r="H124" s="164" t="s">
        <v>713</v>
      </c>
      <c r="I124" s="187" t="str">
        <f t="shared" si="5"/>
        <v>50434101d</v>
      </c>
      <c r="J124" s="162" t="str">
        <f t="shared" si="6"/>
        <v>50434101026 03</v>
      </c>
      <c r="K124" s="5"/>
      <c r="L124" s="162" t="str">
        <f t="shared" si="7"/>
        <v>50434101026 03B</v>
      </c>
      <c r="M124" s="5" t="str">
        <f t="shared" si="8"/>
        <v>Slovenská kanoistikadBČulenová Dagmar</v>
      </c>
      <c r="N124" s="3" t="str">
        <f t="shared" si="9"/>
        <v>50434101dB</v>
      </c>
    </row>
    <row r="125" spans="1:14" x14ac:dyDescent="0.2">
      <c r="A125" s="197" t="s">
        <v>293</v>
      </c>
      <c r="B125" s="199" t="str">
        <f>VLOOKUP(A125,Adr!A:B,2,FALSE)</f>
        <v>Slovenská kanoistika</v>
      </c>
      <c r="C125" s="191" t="s">
        <v>1831</v>
      </c>
      <c r="D125" s="292">
        <v>9300</v>
      </c>
      <c r="E125" s="168">
        <v>0</v>
      </c>
      <c r="F125" s="161" t="s">
        <v>203</v>
      </c>
      <c r="G125" s="164" t="s">
        <v>10</v>
      </c>
      <c r="H125" s="164" t="s">
        <v>713</v>
      </c>
      <c r="I125" s="187" t="str">
        <f t="shared" si="5"/>
        <v>50434101d</v>
      </c>
      <c r="J125" s="162" t="str">
        <f t="shared" si="6"/>
        <v>50434101026 03</v>
      </c>
      <c r="K125" s="5"/>
      <c r="L125" s="162" t="str">
        <f t="shared" si="7"/>
        <v>50434101026 03B</v>
      </c>
      <c r="M125" s="5" t="str">
        <f t="shared" si="8"/>
        <v>Slovenská kanoistikadBDoktorík Dominik</v>
      </c>
      <c r="N125" s="3" t="str">
        <f t="shared" si="9"/>
        <v>50434101dB</v>
      </c>
    </row>
    <row r="126" spans="1:14" x14ac:dyDescent="0.2">
      <c r="A126" s="193" t="s">
        <v>293</v>
      </c>
      <c r="B126" s="199" t="str">
        <f>VLOOKUP(A126,Adr!A:B,2,FALSE)</f>
        <v>Slovenská kanoistika</v>
      </c>
      <c r="C126" s="164" t="s">
        <v>1832</v>
      </c>
      <c r="D126" s="291">
        <v>12500</v>
      </c>
      <c r="E126" s="226">
        <v>0</v>
      </c>
      <c r="F126" s="161" t="s">
        <v>203</v>
      </c>
      <c r="G126" s="164" t="s">
        <v>10</v>
      </c>
      <c r="H126" s="164" t="s">
        <v>713</v>
      </c>
      <c r="I126" s="187" t="str">
        <f t="shared" si="5"/>
        <v>50434101d</v>
      </c>
      <c r="J126" s="162" t="str">
        <f t="shared" si="6"/>
        <v>50434101026 03</v>
      </c>
      <c r="K126" s="5"/>
      <c r="L126" s="162" t="str">
        <f t="shared" si="7"/>
        <v>50434101026 03B</v>
      </c>
      <c r="M126" s="5" t="str">
        <f t="shared" si="8"/>
        <v>Slovenská kanoistikadBDorner Milan</v>
      </c>
      <c r="N126" s="3" t="str">
        <f t="shared" si="9"/>
        <v>50434101dB</v>
      </c>
    </row>
    <row r="127" spans="1:14" x14ac:dyDescent="0.2">
      <c r="A127" s="161" t="s">
        <v>293</v>
      </c>
      <c r="B127" s="199" t="str">
        <f>VLOOKUP(A127,Adr!A:B,2,FALSE)</f>
        <v>Slovenská kanoistika</v>
      </c>
      <c r="C127" s="191" t="s">
        <v>1833</v>
      </c>
      <c r="D127" s="292">
        <v>11200</v>
      </c>
      <c r="E127" s="168">
        <v>0</v>
      </c>
      <c r="F127" s="161" t="s">
        <v>203</v>
      </c>
      <c r="G127" s="164" t="s">
        <v>10</v>
      </c>
      <c r="H127" s="164" t="s">
        <v>713</v>
      </c>
      <c r="I127" s="187" t="str">
        <f t="shared" si="5"/>
        <v>50434101d</v>
      </c>
      <c r="J127" s="162" t="str">
        <f t="shared" si="6"/>
        <v>50434101026 03</v>
      </c>
      <c r="K127" s="5"/>
      <c r="L127" s="162" t="str">
        <f t="shared" si="7"/>
        <v>50434101026 03B</v>
      </c>
      <c r="M127" s="5" t="str">
        <f t="shared" si="8"/>
        <v>Slovenská kanoistikadBGacsal Ákos</v>
      </c>
      <c r="N127" s="3" t="str">
        <f t="shared" si="9"/>
        <v>50434101dB</v>
      </c>
    </row>
    <row r="128" spans="1:14" x14ac:dyDescent="0.2">
      <c r="A128" s="197" t="s">
        <v>293</v>
      </c>
      <c r="B128" s="199" t="str">
        <f>VLOOKUP(A128,Adr!A:B,2,FALSE)</f>
        <v>Slovenská kanoistika</v>
      </c>
      <c r="C128" s="180" t="s">
        <v>1834</v>
      </c>
      <c r="D128" s="290">
        <v>10000</v>
      </c>
      <c r="E128" s="168">
        <v>0</v>
      </c>
      <c r="F128" s="161" t="s">
        <v>203</v>
      </c>
      <c r="G128" s="164" t="s">
        <v>10</v>
      </c>
      <c r="H128" s="164" t="s">
        <v>713</v>
      </c>
      <c r="I128" s="187" t="str">
        <f t="shared" si="5"/>
        <v>50434101d</v>
      </c>
      <c r="J128" s="162" t="str">
        <f t="shared" si="6"/>
        <v>50434101026 03</v>
      </c>
      <c r="K128" s="5"/>
      <c r="L128" s="162" t="str">
        <f t="shared" si="7"/>
        <v>50434101026 03B</v>
      </c>
      <c r="M128" s="5" t="str">
        <f t="shared" si="8"/>
        <v>Slovenská kanoistikadBGavorová Hana</v>
      </c>
      <c r="N128" s="3" t="str">
        <f t="shared" si="9"/>
        <v>50434101dB</v>
      </c>
    </row>
    <row r="129" spans="1:14" x14ac:dyDescent="0.2">
      <c r="A129" s="197" t="s">
        <v>293</v>
      </c>
      <c r="B129" s="199" t="str">
        <f>VLOOKUP(A129,Adr!A:B,2,FALSE)</f>
        <v>Slovenská kanoistika</v>
      </c>
      <c r="C129" s="180" t="s">
        <v>1835</v>
      </c>
      <c r="D129" s="290">
        <v>10000</v>
      </c>
      <c r="E129" s="226">
        <v>0</v>
      </c>
      <c r="F129" s="161" t="s">
        <v>203</v>
      </c>
      <c r="G129" s="164" t="s">
        <v>10</v>
      </c>
      <c r="H129" s="164" t="s">
        <v>713</v>
      </c>
      <c r="I129" s="187" t="str">
        <f t="shared" si="5"/>
        <v>50434101d</v>
      </c>
      <c r="J129" s="162" t="str">
        <f t="shared" si="6"/>
        <v>50434101026 03</v>
      </c>
      <c r="K129" s="5"/>
      <c r="L129" s="162" t="str">
        <f t="shared" si="7"/>
        <v>50434101026 03B</v>
      </c>
      <c r="M129" s="5" t="str">
        <f t="shared" si="8"/>
        <v>Slovenská kanoistikadBGlejteková Simona</v>
      </c>
      <c r="N129" s="3" t="str">
        <f t="shared" si="9"/>
        <v>50434101dB</v>
      </c>
    </row>
    <row r="130" spans="1:14" x14ac:dyDescent="0.2">
      <c r="A130" s="173" t="s">
        <v>293</v>
      </c>
      <c r="B130" s="199" t="str">
        <f>VLOOKUP(A130,Adr!A:B,2,FALSE)</f>
        <v>Slovenská kanoistika</v>
      </c>
      <c r="C130" s="180" t="s">
        <v>1836</v>
      </c>
      <c r="D130" s="292">
        <v>78000</v>
      </c>
      <c r="E130" s="168">
        <v>0</v>
      </c>
      <c r="F130" s="161" t="s">
        <v>203</v>
      </c>
      <c r="G130" s="164" t="s">
        <v>10</v>
      </c>
      <c r="H130" s="164" t="s">
        <v>713</v>
      </c>
      <c r="I130" s="187" t="str">
        <f t="shared" ref="I130:I193" si="10">A130&amp;F130</f>
        <v>50434101d</v>
      </c>
      <c r="J130" s="162" t="str">
        <f t="shared" ref="J130:J193" si="11">A130&amp;G130</f>
        <v>50434101026 03</v>
      </c>
      <c r="K130" s="5"/>
      <c r="L130" s="162" t="str">
        <f t="shared" ref="L130:L193" si="12">A130&amp;G130&amp;H130</f>
        <v>50434101026 03B</v>
      </c>
      <c r="M130" s="5" t="str">
        <f t="shared" ref="M130:M193" si="13">B130&amp;F130&amp;H130&amp;C130</f>
        <v>Slovenská kanoistikadBGrigar Jakub</v>
      </c>
      <c r="N130" s="3" t="str">
        <f t="shared" ref="N130:N193" si="14">+I130&amp;H130</f>
        <v>50434101dB</v>
      </c>
    </row>
    <row r="131" spans="1:14" x14ac:dyDescent="0.2">
      <c r="A131" s="193" t="s">
        <v>293</v>
      </c>
      <c r="B131" s="199" t="str">
        <f>VLOOKUP(A131,Adr!A:B,2,FALSE)</f>
        <v>Slovenská kanoistika</v>
      </c>
      <c r="C131" s="164" t="s">
        <v>1837</v>
      </c>
      <c r="D131" s="291">
        <v>25000</v>
      </c>
      <c r="E131" s="168">
        <v>0</v>
      </c>
      <c r="F131" s="161" t="s">
        <v>203</v>
      </c>
      <c r="G131" s="164" t="s">
        <v>10</v>
      </c>
      <c r="H131" s="164" t="s">
        <v>713</v>
      </c>
      <c r="I131" s="187" t="str">
        <f t="shared" si="10"/>
        <v>50434101d</v>
      </c>
      <c r="J131" s="162" t="str">
        <f t="shared" si="11"/>
        <v>50434101026 03</v>
      </c>
      <c r="K131" s="5"/>
      <c r="L131" s="162" t="str">
        <f t="shared" si="12"/>
        <v>50434101026 03B</v>
      </c>
      <c r="M131" s="5" t="str">
        <f t="shared" si="13"/>
        <v>Slovenská kanoistikadBHalčin Martin</v>
      </c>
      <c r="N131" s="3" t="str">
        <f t="shared" si="14"/>
        <v>50434101dB</v>
      </c>
    </row>
    <row r="132" spans="1:14" x14ac:dyDescent="0.2">
      <c r="A132" s="193" t="s">
        <v>293</v>
      </c>
      <c r="B132" s="199" t="str">
        <f>VLOOKUP(A132,Adr!A:B,2,FALSE)</f>
        <v>Slovenská kanoistika</v>
      </c>
      <c r="C132" s="180" t="s">
        <v>1838</v>
      </c>
      <c r="D132" s="290">
        <v>7800</v>
      </c>
      <c r="E132" s="226">
        <v>0</v>
      </c>
      <c r="F132" s="161" t="s">
        <v>203</v>
      </c>
      <c r="G132" s="164" t="s">
        <v>10</v>
      </c>
      <c r="H132" s="164" t="s">
        <v>713</v>
      </c>
      <c r="I132" s="187" t="str">
        <f t="shared" si="10"/>
        <v>50434101d</v>
      </c>
      <c r="J132" s="162" t="str">
        <f t="shared" si="11"/>
        <v>50434101026 03</v>
      </c>
      <c r="K132" s="5"/>
      <c r="L132" s="162" t="str">
        <f t="shared" si="12"/>
        <v>50434101026 03B</v>
      </c>
      <c r="M132" s="5" t="str">
        <f t="shared" si="13"/>
        <v>Slovenská kanoistikadBHusariková Diana</v>
      </c>
      <c r="N132" s="3" t="str">
        <f t="shared" si="14"/>
        <v>50434101dB</v>
      </c>
    </row>
    <row r="133" spans="1:14" x14ac:dyDescent="0.2">
      <c r="A133" s="177" t="s">
        <v>293</v>
      </c>
      <c r="B133" s="199" t="str">
        <f>VLOOKUP(A133,Adr!A:B,2,FALSE)</f>
        <v>Slovenská kanoistika</v>
      </c>
      <c r="C133" s="180" t="s">
        <v>1839</v>
      </c>
      <c r="D133" s="290">
        <v>12500</v>
      </c>
      <c r="E133" s="168">
        <v>0</v>
      </c>
      <c r="F133" s="161" t="s">
        <v>203</v>
      </c>
      <c r="G133" s="164" t="s">
        <v>10</v>
      </c>
      <c r="H133" s="164" t="s">
        <v>713</v>
      </c>
      <c r="I133" s="187" t="str">
        <f t="shared" si="10"/>
        <v>50434101d</v>
      </c>
      <c r="J133" s="162" t="str">
        <f t="shared" si="11"/>
        <v>50434101026 03</v>
      </c>
      <c r="K133" s="5"/>
      <c r="L133" s="162" t="str">
        <f t="shared" si="12"/>
        <v>50434101026 03B</v>
      </c>
      <c r="M133" s="5" t="str">
        <f t="shared" si="13"/>
        <v>Slovenská kanoistikadBChlebová Ivana</v>
      </c>
      <c r="N133" s="3" t="str">
        <f t="shared" si="14"/>
        <v>50434101dB</v>
      </c>
    </row>
    <row r="134" spans="1:14" x14ac:dyDescent="0.2">
      <c r="A134" s="197" t="s">
        <v>293</v>
      </c>
      <c r="B134" s="199" t="str">
        <f>VLOOKUP(A134,Adr!A:B,2,FALSE)</f>
        <v>Slovenská kanoistika</v>
      </c>
      <c r="C134" s="191" t="s">
        <v>1840</v>
      </c>
      <c r="D134" s="293">
        <v>10000</v>
      </c>
      <c r="E134" s="168">
        <v>0</v>
      </c>
      <c r="F134" s="161" t="s">
        <v>203</v>
      </c>
      <c r="G134" s="164" t="s">
        <v>10</v>
      </c>
      <c r="H134" s="164" t="s">
        <v>713</v>
      </c>
      <c r="I134" s="187" t="str">
        <f t="shared" si="10"/>
        <v>50434101d</v>
      </c>
      <c r="J134" s="162" t="str">
        <f t="shared" si="11"/>
        <v>50434101026 03</v>
      </c>
      <c r="K134" s="5"/>
      <c r="L134" s="162" t="str">
        <f t="shared" si="12"/>
        <v>50434101026 03B</v>
      </c>
      <c r="M134" s="5" t="str">
        <f t="shared" si="13"/>
        <v>Slovenská kanoistikadBIvanecký Jaromír</v>
      </c>
      <c r="N134" s="3" t="str">
        <f t="shared" si="14"/>
        <v>50434101dB</v>
      </c>
    </row>
    <row r="135" spans="1:14" x14ac:dyDescent="0.2">
      <c r="A135" s="161" t="s">
        <v>293</v>
      </c>
      <c r="B135" s="199" t="str">
        <f>VLOOKUP(A135,Adr!A:B,2,FALSE)</f>
        <v>Slovenská kanoistika</v>
      </c>
      <c r="C135" s="191" t="s">
        <v>1841</v>
      </c>
      <c r="D135" s="292">
        <v>9300</v>
      </c>
      <c r="E135" s="226">
        <v>0</v>
      </c>
      <c r="F135" s="161" t="s">
        <v>203</v>
      </c>
      <c r="G135" s="164" t="s">
        <v>10</v>
      </c>
      <c r="H135" s="164" t="s">
        <v>713</v>
      </c>
      <c r="I135" s="187" t="str">
        <f t="shared" si="10"/>
        <v>50434101d</v>
      </c>
      <c r="J135" s="162" t="str">
        <f t="shared" si="11"/>
        <v>50434101026 03</v>
      </c>
      <c r="K135" s="5"/>
      <c r="L135" s="162" t="str">
        <f t="shared" si="12"/>
        <v>50434101026 03B</v>
      </c>
      <c r="M135" s="5" t="str">
        <f t="shared" si="13"/>
        <v>Slovenská kanoistikadBKizek Peter</v>
      </c>
      <c r="N135" s="3" t="str">
        <f t="shared" si="14"/>
        <v>50434101dB</v>
      </c>
    </row>
    <row r="136" spans="1:14" x14ac:dyDescent="0.2">
      <c r="A136" s="161" t="s">
        <v>293</v>
      </c>
      <c r="B136" s="199" t="str">
        <f>VLOOKUP(A136,Adr!A:B,2,FALSE)</f>
        <v>Slovenská kanoistika</v>
      </c>
      <c r="C136" s="191" t="s">
        <v>1842</v>
      </c>
      <c r="D136" s="292">
        <v>25000</v>
      </c>
      <c r="E136" s="168">
        <v>0</v>
      </c>
      <c r="F136" s="161" t="s">
        <v>203</v>
      </c>
      <c r="G136" s="164" t="s">
        <v>10</v>
      </c>
      <c r="H136" s="164" t="s">
        <v>713</v>
      </c>
      <c r="I136" s="187" t="str">
        <f t="shared" si="10"/>
        <v>50434101d</v>
      </c>
      <c r="J136" s="162" t="str">
        <f t="shared" si="11"/>
        <v>50434101026 03</v>
      </c>
      <c r="K136" s="5"/>
      <c r="L136" s="162" t="str">
        <f t="shared" si="12"/>
        <v>50434101026 03B</v>
      </c>
      <c r="M136" s="5" t="str">
        <f t="shared" si="13"/>
        <v>Slovenská kanoistikadBKrajčí Samuel</v>
      </c>
      <c r="N136" s="3" t="str">
        <f t="shared" si="14"/>
        <v>50434101dB</v>
      </c>
    </row>
    <row r="137" spans="1:14" x14ac:dyDescent="0.2">
      <c r="A137" s="197" t="s">
        <v>293</v>
      </c>
      <c r="B137" s="199" t="str">
        <f>VLOOKUP(A137,Adr!A:B,2,FALSE)</f>
        <v>Slovenská kanoistika</v>
      </c>
      <c r="C137" s="180" t="s">
        <v>1843</v>
      </c>
      <c r="D137" s="292">
        <v>7800</v>
      </c>
      <c r="E137" s="168">
        <v>0</v>
      </c>
      <c r="F137" s="161" t="s">
        <v>203</v>
      </c>
      <c r="G137" s="164" t="s">
        <v>10</v>
      </c>
      <c r="H137" s="164" t="s">
        <v>713</v>
      </c>
      <c r="I137" s="187" t="str">
        <f t="shared" si="10"/>
        <v>50434101d</v>
      </c>
      <c r="J137" s="162" t="str">
        <f t="shared" si="11"/>
        <v>50434101026 03</v>
      </c>
      <c r="K137" s="5"/>
      <c r="L137" s="162" t="str">
        <f t="shared" si="12"/>
        <v>50434101026 03B</v>
      </c>
      <c r="M137" s="5" t="str">
        <f t="shared" si="13"/>
        <v>Slovenská kanoistikadBLepi Máté</v>
      </c>
      <c r="N137" s="3" t="str">
        <f t="shared" si="14"/>
        <v>50434101dB</v>
      </c>
    </row>
    <row r="138" spans="1:14" x14ac:dyDescent="0.2">
      <c r="A138" s="197" t="s">
        <v>293</v>
      </c>
      <c r="B138" s="199" t="str">
        <f>VLOOKUP(A138,Adr!A:B,2,FALSE)</f>
        <v>Slovenská kanoistika</v>
      </c>
      <c r="C138" s="180" t="s">
        <v>1844</v>
      </c>
      <c r="D138" s="292">
        <v>35000</v>
      </c>
      <c r="E138" s="226">
        <v>0</v>
      </c>
      <c r="F138" s="161" t="s">
        <v>203</v>
      </c>
      <c r="G138" s="164" t="s">
        <v>10</v>
      </c>
      <c r="H138" s="164" t="s">
        <v>713</v>
      </c>
      <c r="I138" s="187" t="str">
        <f t="shared" si="10"/>
        <v>50434101d</v>
      </c>
      <c r="J138" s="162" t="str">
        <f t="shared" si="11"/>
        <v>50434101026 03</v>
      </c>
      <c r="K138" s="5"/>
      <c r="L138" s="162" t="str">
        <f t="shared" si="12"/>
        <v>50434101026 03B</v>
      </c>
      <c r="M138" s="5" t="str">
        <f t="shared" si="13"/>
        <v>Slovenská kanoistikadBLuknárová Emanuela</v>
      </c>
      <c r="N138" s="3" t="str">
        <f t="shared" si="14"/>
        <v>50434101dB</v>
      </c>
    </row>
    <row r="139" spans="1:14" x14ac:dyDescent="0.2">
      <c r="A139" s="193" t="s">
        <v>293</v>
      </c>
      <c r="B139" s="199" t="str">
        <f>VLOOKUP(A139,Adr!A:B,2,FALSE)</f>
        <v>Slovenská kanoistika</v>
      </c>
      <c r="C139" s="164" t="s">
        <v>1845</v>
      </c>
      <c r="D139" s="291">
        <v>10000</v>
      </c>
      <c r="E139" s="168">
        <v>0</v>
      </c>
      <c r="F139" s="161" t="s">
        <v>203</v>
      </c>
      <c r="G139" s="164" t="s">
        <v>10</v>
      </c>
      <c r="H139" s="164" t="s">
        <v>713</v>
      </c>
      <c r="I139" s="187" t="str">
        <f t="shared" si="10"/>
        <v>50434101d</v>
      </c>
      <c r="J139" s="162" t="str">
        <f t="shared" si="11"/>
        <v>50434101026 03</v>
      </c>
      <c r="K139" s="5"/>
      <c r="L139" s="162" t="str">
        <f t="shared" si="12"/>
        <v>50434101026 03B</v>
      </c>
      <c r="M139" s="5" t="str">
        <f t="shared" si="13"/>
        <v>Slovenská kanoistikadBMacúš Ondrej</v>
      </c>
      <c r="N139" s="3" t="str">
        <f t="shared" si="14"/>
        <v>50434101dB</v>
      </c>
    </row>
    <row r="140" spans="1:14" x14ac:dyDescent="0.2">
      <c r="A140" s="161" t="s">
        <v>293</v>
      </c>
      <c r="B140" s="199" t="str">
        <f>VLOOKUP(A140,Adr!A:B,2,FALSE)</f>
        <v>Slovenská kanoistika</v>
      </c>
      <c r="C140" s="164" t="s">
        <v>1846</v>
      </c>
      <c r="D140" s="292">
        <v>7800</v>
      </c>
      <c r="E140" s="168">
        <v>0</v>
      </c>
      <c r="F140" s="161" t="s">
        <v>203</v>
      </c>
      <c r="G140" s="164" t="s">
        <v>10</v>
      </c>
      <c r="H140" s="164" t="s">
        <v>713</v>
      </c>
      <c r="I140" s="187" t="str">
        <f t="shared" si="10"/>
        <v>50434101d</v>
      </c>
      <c r="J140" s="162" t="str">
        <f t="shared" si="11"/>
        <v>50434101026 03</v>
      </c>
      <c r="K140" s="5"/>
      <c r="L140" s="162" t="str">
        <f t="shared" si="12"/>
        <v>50434101026 03B</v>
      </c>
      <c r="M140" s="5" t="str">
        <f t="shared" si="13"/>
        <v>Slovenská kanoistikadBMarsal Máté</v>
      </c>
      <c r="N140" s="3" t="str">
        <f t="shared" si="14"/>
        <v>50434101dB</v>
      </c>
    </row>
    <row r="141" spans="1:14" x14ac:dyDescent="0.2">
      <c r="A141" s="161" t="s">
        <v>293</v>
      </c>
      <c r="B141" s="199" t="str">
        <f>VLOOKUP(A141,Adr!A:B,2,FALSE)</f>
        <v>Slovenská kanoistika</v>
      </c>
      <c r="C141" s="180" t="s">
        <v>1847</v>
      </c>
      <c r="D141" s="290">
        <v>5550</v>
      </c>
      <c r="E141" s="226">
        <v>0</v>
      </c>
      <c r="F141" s="161" t="s">
        <v>203</v>
      </c>
      <c r="G141" s="164" t="s">
        <v>10</v>
      </c>
      <c r="H141" s="164" t="s">
        <v>713</v>
      </c>
      <c r="I141" s="187" t="str">
        <f t="shared" si="10"/>
        <v>50434101d</v>
      </c>
      <c r="J141" s="162" t="str">
        <f t="shared" si="11"/>
        <v>50434101026 03</v>
      </c>
      <c r="K141" s="5"/>
      <c r="L141" s="162" t="str">
        <f t="shared" si="12"/>
        <v>50434101026 03B</v>
      </c>
      <c r="M141" s="5" t="str">
        <f t="shared" si="13"/>
        <v>Slovenská kanoistikadBMartikán Michal</v>
      </c>
      <c r="N141" s="3" t="str">
        <f t="shared" si="14"/>
        <v>50434101dB</v>
      </c>
    </row>
    <row r="142" spans="1:14" x14ac:dyDescent="0.2">
      <c r="A142" s="173" t="s">
        <v>293</v>
      </c>
      <c r="B142" s="199" t="str">
        <f>VLOOKUP(A142,Adr!A:B,2,FALSE)</f>
        <v>Slovenská kanoistika</v>
      </c>
      <c r="C142" s="191" t="s">
        <v>2202</v>
      </c>
      <c r="D142" s="292">
        <v>4450</v>
      </c>
      <c r="E142" s="168">
        <v>0</v>
      </c>
      <c r="F142" s="161" t="s">
        <v>203</v>
      </c>
      <c r="G142" s="164" t="s">
        <v>10</v>
      </c>
      <c r="H142" s="164" t="s">
        <v>714</v>
      </c>
      <c r="I142" s="187" t="str">
        <f t="shared" si="10"/>
        <v>50434101d</v>
      </c>
      <c r="J142" s="162" t="str">
        <f t="shared" si="11"/>
        <v>50434101026 03</v>
      </c>
      <c r="K142" s="5"/>
      <c r="L142" s="162" t="str">
        <f t="shared" si="12"/>
        <v>50434101026 03K</v>
      </c>
      <c r="M142" s="5" t="str">
        <f t="shared" si="13"/>
        <v>Slovenská kanoistikadKMartikán Michal - športová loď</v>
      </c>
      <c r="N142" s="3" t="str">
        <f t="shared" si="14"/>
        <v>50434101dK</v>
      </c>
    </row>
    <row r="143" spans="1:14" x14ac:dyDescent="0.2">
      <c r="A143" s="197" t="s">
        <v>293</v>
      </c>
      <c r="B143" s="199" t="str">
        <f>VLOOKUP(A143,Adr!A:B,2,FALSE)</f>
        <v>Slovenská kanoistika</v>
      </c>
      <c r="C143" s="191" t="s">
        <v>1848</v>
      </c>
      <c r="D143" s="292">
        <v>60000</v>
      </c>
      <c r="E143" s="168">
        <v>0</v>
      </c>
      <c r="F143" s="161" t="s">
        <v>203</v>
      </c>
      <c r="G143" s="164" t="s">
        <v>10</v>
      </c>
      <c r="H143" s="164" t="s">
        <v>713</v>
      </c>
      <c r="I143" s="187" t="str">
        <f t="shared" si="10"/>
        <v>50434101d</v>
      </c>
      <c r="J143" s="162" t="str">
        <f t="shared" si="11"/>
        <v>50434101026 03</v>
      </c>
      <c r="K143" s="5"/>
      <c r="L143" s="162" t="str">
        <f t="shared" si="12"/>
        <v>50434101026 03B</v>
      </c>
      <c r="M143" s="5" t="str">
        <f t="shared" si="13"/>
        <v>Slovenská kanoistikadBMintálová Eliška</v>
      </c>
      <c r="N143" s="3" t="str">
        <f t="shared" si="14"/>
        <v>50434101dB</v>
      </c>
    </row>
    <row r="144" spans="1:14" x14ac:dyDescent="0.2">
      <c r="A144" s="193" t="s">
        <v>293</v>
      </c>
      <c r="B144" s="199" t="str">
        <f>VLOOKUP(A144,Adr!A:B,2,FALSE)</f>
        <v>Slovenská kanoistika</v>
      </c>
      <c r="C144" s="180" t="s">
        <v>1849</v>
      </c>
      <c r="D144" s="290">
        <v>15000</v>
      </c>
      <c r="E144" s="226">
        <v>0</v>
      </c>
      <c r="F144" s="161" t="s">
        <v>203</v>
      </c>
      <c r="G144" s="164" t="s">
        <v>10</v>
      </c>
      <c r="H144" s="164" t="s">
        <v>713</v>
      </c>
      <c r="I144" s="187" t="str">
        <f t="shared" si="10"/>
        <v>50434101d</v>
      </c>
      <c r="J144" s="162" t="str">
        <f t="shared" si="11"/>
        <v>50434101026 03</v>
      </c>
      <c r="K144" s="5"/>
      <c r="L144" s="162" t="str">
        <f t="shared" si="12"/>
        <v>50434101026 03B</v>
      </c>
      <c r="M144" s="5" t="str">
        <f t="shared" si="13"/>
        <v>Slovenská kanoistikadBMirgorodský Marko</v>
      </c>
      <c r="N144" s="3" t="str">
        <f t="shared" si="14"/>
        <v>50434101dB</v>
      </c>
    </row>
    <row r="145" spans="1:14" x14ac:dyDescent="0.2">
      <c r="A145" s="193" t="s">
        <v>293</v>
      </c>
      <c r="B145" s="199" t="str">
        <f>VLOOKUP(A145,Adr!A:B,2,FALSE)</f>
        <v>Slovenská kanoistika</v>
      </c>
      <c r="C145" s="180" t="s">
        <v>1850</v>
      </c>
      <c r="D145" s="290">
        <v>7800</v>
      </c>
      <c r="E145" s="168">
        <v>0</v>
      </c>
      <c r="F145" s="161" t="s">
        <v>203</v>
      </c>
      <c r="G145" s="164" t="s">
        <v>10</v>
      </c>
      <c r="H145" s="164" t="s">
        <v>713</v>
      </c>
      <c r="I145" s="187" t="str">
        <f t="shared" si="10"/>
        <v>50434101d</v>
      </c>
      <c r="J145" s="162" t="str">
        <f t="shared" si="11"/>
        <v>50434101026 03</v>
      </c>
      <c r="K145" s="5"/>
      <c r="L145" s="162" t="str">
        <f t="shared" si="12"/>
        <v>50434101026 03B</v>
      </c>
      <c r="M145" s="5" t="str">
        <f t="shared" si="13"/>
        <v>Slovenská kanoistikadBMuková Alena</v>
      </c>
      <c r="N145" s="3" t="str">
        <f t="shared" si="14"/>
        <v>50434101dB</v>
      </c>
    </row>
    <row r="146" spans="1:14" x14ac:dyDescent="0.2">
      <c r="A146" s="161" t="s">
        <v>293</v>
      </c>
      <c r="B146" s="199" t="str">
        <f>VLOOKUP(A146,Adr!A:B,2,FALSE)</f>
        <v>Slovenská kanoistika</v>
      </c>
      <c r="C146" s="191" t="s">
        <v>1851</v>
      </c>
      <c r="D146" s="292">
        <v>25000</v>
      </c>
      <c r="E146" s="168">
        <v>0</v>
      </c>
      <c r="F146" s="161" t="s">
        <v>203</v>
      </c>
      <c r="G146" s="164" t="s">
        <v>10</v>
      </c>
      <c r="H146" s="164" t="s">
        <v>713</v>
      </c>
      <c r="I146" s="187" t="str">
        <f t="shared" si="10"/>
        <v>50434101d</v>
      </c>
      <c r="J146" s="162" t="str">
        <f t="shared" si="11"/>
        <v>50434101026 03</v>
      </c>
      <c r="K146" s="5"/>
      <c r="L146" s="162" t="str">
        <f t="shared" si="12"/>
        <v>50434101026 03B</v>
      </c>
      <c r="M146" s="5" t="str">
        <f t="shared" si="13"/>
        <v>Slovenská kanoistikadBMyšák Denis</v>
      </c>
      <c r="N146" s="3" t="str">
        <f t="shared" si="14"/>
        <v>50434101dB</v>
      </c>
    </row>
    <row r="147" spans="1:14" x14ac:dyDescent="0.2">
      <c r="A147" s="161" t="s">
        <v>293</v>
      </c>
      <c r="B147" s="199" t="str">
        <f>VLOOKUP(A147,Adr!A:B,2,FALSE)</f>
        <v>Slovenská kanoistika</v>
      </c>
      <c r="C147" s="191" t="s">
        <v>1852</v>
      </c>
      <c r="D147" s="292">
        <v>40000</v>
      </c>
      <c r="E147" s="226">
        <v>0</v>
      </c>
      <c r="F147" s="161" t="s">
        <v>203</v>
      </c>
      <c r="G147" s="164" t="s">
        <v>10</v>
      </c>
      <c r="H147" s="164" t="s">
        <v>713</v>
      </c>
      <c r="I147" s="187" t="str">
        <f t="shared" si="10"/>
        <v>50434101d</v>
      </c>
      <c r="J147" s="162" t="str">
        <f t="shared" si="11"/>
        <v>50434101026 03</v>
      </c>
      <c r="K147" s="5"/>
      <c r="L147" s="162" t="str">
        <f t="shared" si="12"/>
        <v>50434101026 03B</v>
      </c>
      <c r="M147" s="5" t="str">
        <f t="shared" si="13"/>
        <v>Slovenská kanoistikadBPaňková Zuzana</v>
      </c>
      <c r="N147" s="3" t="str">
        <f t="shared" si="14"/>
        <v>50434101dB</v>
      </c>
    </row>
    <row r="148" spans="1:14" x14ac:dyDescent="0.2">
      <c r="A148" s="177" t="s">
        <v>293</v>
      </c>
      <c r="B148" s="199" t="str">
        <f>VLOOKUP(A148,Adr!A:B,2,FALSE)</f>
        <v>Slovenská kanoistika</v>
      </c>
      <c r="C148" s="180" t="s">
        <v>1853</v>
      </c>
      <c r="D148" s="290">
        <v>18600</v>
      </c>
      <c r="E148" s="168">
        <v>0</v>
      </c>
      <c r="F148" s="161" t="s">
        <v>203</v>
      </c>
      <c r="G148" s="164" t="s">
        <v>10</v>
      </c>
      <c r="H148" s="164" t="s">
        <v>713</v>
      </c>
      <c r="I148" s="187" t="str">
        <f t="shared" si="10"/>
        <v>50434101d</v>
      </c>
      <c r="J148" s="162" t="str">
        <f t="shared" si="11"/>
        <v>50434101026 03</v>
      </c>
      <c r="K148" s="5"/>
      <c r="L148" s="162" t="str">
        <f t="shared" si="12"/>
        <v>50434101026 03B</v>
      </c>
      <c r="M148" s="5" t="str">
        <f t="shared" si="13"/>
        <v>Slovenská kanoistikadBPetrušová Mariana</v>
      </c>
      <c r="N148" s="3" t="str">
        <f t="shared" si="14"/>
        <v>50434101dB</v>
      </c>
    </row>
    <row r="149" spans="1:14" x14ac:dyDescent="0.2">
      <c r="A149" s="197" t="s">
        <v>293</v>
      </c>
      <c r="B149" s="199" t="str">
        <f>VLOOKUP(A149,Adr!A:B,2,FALSE)</f>
        <v>Slovenská kanoistika</v>
      </c>
      <c r="C149" s="180" t="s">
        <v>1854</v>
      </c>
      <c r="D149" s="290">
        <v>15000</v>
      </c>
      <c r="E149" s="168">
        <v>0</v>
      </c>
      <c r="F149" s="161" t="s">
        <v>203</v>
      </c>
      <c r="G149" s="164" t="s">
        <v>10</v>
      </c>
      <c r="H149" s="164" t="s">
        <v>713</v>
      </c>
      <c r="I149" s="187" t="str">
        <f t="shared" si="10"/>
        <v>50434101d</v>
      </c>
      <c r="J149" s="162" t="str">
        <f t="shared" si="11"/>
        <v>50434101026 03</v>
      </c>
      <c r="K149" s="5"/>
      <c r="L149" s="162" t="str">
        <f t="shared" si="12"/>
        <v>50434101026 03B</v>
      </c>
      <c r="M149" s="5" t="str">
        <f t="shared" si="13"/>
        <v>Slovenská kanoistikadBRumanský Richard</v>
      </c>
      <c r="N149" s="3" t="str">
        <f t="shared" si="14"/>
        <v>50434101dB</v>
      </c>
    </row>
    <row r="150" spans="1:14" x14ac:dyDescent="0.2">
      <c r="A150" s="177" t="s">
        <v>293</v>
      </c>
      <c r="B150" s="199" t="str">
        <f>VLOOKUP(A150,Adr!A:B,2,FALSE)</f>
        <v>Slovenská kanoistika</v>
      </c>
      <c r="C150" s="180" t="s">
        <v>1855</v>
      </c>
      <c r="D150" s="290">
        <v>10000</v>
      </c>
      <c r="E150" s="226">
        <v>0</v>
      </c>
      <c r="F150" s="161" t="s">
        <v>203</v>
      </c>
      <c r="G150" s="164" t="s">
        <v>10</v>
      </c>
      <c r="H150" s="164" t="s">
        <v>713</v>
      </c>
      <c r="I150" s="187" t="str">
        <f t="shared" si="10"/>
        <v>50434101d</v>
      </c>
      <c r="J150" s="162" t="str">
        <f t="shared" si="11"/>
        <v>50434101026 03</v>
      </c>
      <c r="K150" s="5"/>
      <c r="L150" s="162" t="str">
        <f t="shared" si="12"/>
        <v>50434101026 03B</v>
      </c>
      <c r="M150" s="5" t="str">
        <f t="shared" si="13"/>
        <v>Slovenská kanoistikadBRužič Patrik</v>
      </c>
      <c r="N150" s="3" t="str">
        <f t="shared" si="14"/>
        <v>50434101dB</v>
      </c>
    </row>
    <row r="151" spans="1:14" x14ac:dyDescent="0.2">
      <c r="A151" s="197" t="s">
        <v>293</v>
      </c>
      <c r="B151" s="199" t="str">
        <f>VLOOKUP(A151,Adr!A:B,2,FALSE)</f>
        <v>Slovenská kanoistika</v>
      </c>
      <c r="C151" s="180" t="s">
        <v>1856</v>
      </c>
      <c r="D151" s="290">
        <v>35000</v>
      </c>
      <c r="E151" s="168">
        <v>0</v>
      </c>
      <c r="F151" s="161" t="s">
        <v>203</v>
      </c>
      <c r="G151" s="164" t="s">
        <v>10</v>
      </c>
      <c r="H151" s="164" t="s">
        <v>713</v>
      </c>
      <c r="I151" s="187" t="str">
        <f t="shared" si="10"/>
        <v>50434101d</v>
      </c>
      <c r="J151" s="162" t="str">
        <f t="shared" si="11"/>
        <v>50434101026 03</v>
      </c>
      <c r="K151" s="5"/>
      <c r="L151" s="162" t="str">
        <f t="shared" si="12"/>
        <v>50434101026 03B</v>
      </c>
      <c r="M151" s="5" t="str">
        <f t="shared" si="13"/>
        <v>Slovenská kanoistikadBSidová Bianka</v>
      </c>
      <c r="N151" s="3" t="str">
        <f t="shared" si="14"/>
        <v>50434101dB</v>
      </c>
    </row>
    <row r="152" spans="1:14" x14ac:dyDescent="0.2">
      <c r="A152" s="197" t="s">
        <v>293</v>
      </c>
      <c r="B152" s="199" t="str">
        <f>VLOOKUP(A152,Adr!A:B,2,FALSE)</f>
        <v>Slovenská kanoistika</v>
      </c>
      <c r="C152" s="180" t="s">
        <v>1857</v>
      </c>
      <c r="D152" s="290">
        <v>30000</v>
      </c>
      <c r="E152" s="168">
        <v>0</v>
      </c>
      <c r="F152" s="161" t="s">
        <v>203</v>
      </c>
      <c r="G152" s="164" t="s">
        <v>10</v>
      </c>
      <c r="H152" s="164" t="s">
        <v>713</v>
      </c>
      <c r="I152" s="187" t="str">
        <f t="shared" si="10"/>
        <v>50434101d</v>
      </c>
      <c r="J152" s="162" t="str">
        <f t="shared" si="11"/>
        <v>50434101026 03</v>
      </c>
      <c r="K152" s="5"/>
      <c r="L152" s="162" t="str">
        <f t="shared" si="12"/>
        <v>50434101026 03B</v>
      </c>
      <c r="M152" s="5" t="str">
        <f t="shared" si="13"/>
        <v>Slovenská kanoistikadBSlafkovský Alexander</v>
      </c>
      <c r="N152" s="3" t="str">
        <f t="shared" si="14"/>
        <v>50434101dB</v>
      </c>
    </row>
    <row r="153" spans="1:14" x14ac:dyDescent="0.2">
      <c r="A153" s="197" t="s">
        <v>293</v>
      </c>
      <c r="B153" s="199" t="str">
        <f>VLOOKUP(A153,Adr!A:B,2,FALSE)</f>
        <v>Slovenská kanoistika</v>
      </c>
      <c r="C153" s="180" t="s">
        <v>1858</v>
      </c>
      <c r="D153" s="290">
        <v>12500</v>
      </c>
      <c r="E153" s="226">
        <v>0</v>
      </c>
      <c r="F153" s="161" t="s">
        <v>203</v>
      </c>
      <c r="G153" s="164" t="s">
        <v>10</v>
      </c>
      <c r="H153" s="164" t="s">
        <v>713</v>
      </c>
      <c r="I153" s="187" t="str">
        <f t="shared" si="10"/>
        <v>50434101d</v>
      </c>
      <c r="J153" s="162" t="str">
        <f t="shared" si="11"/>
        <v>50434101026 03</v>
      </c>
      <c r="K153" s="5"/>
      <c r="L153" s="162" t="str">
        <f t="shared" si="12"/>
        <v>50434101026 03B</v>
      </c>
      <c r="M153" s="5" t="str">
        <f t="shared" si="13"/>
        <v>Slovenská kanoistikadBStanko Filip</v>
      </c>
      <c r="N153" s="3" t="str">
        <f t="shared" si="14"/>
        <v>50434101dB</v>
      </c>
    </row>
    <row r="154" spans="1:14" x14ac:dyDescent="0.2">
      <c r="A154" s="161" t="s">
        <v>293</v>
      </c>
      <c r="B154" s="199" t="str">
        <f>VLOOKUP(A154,Adr!A:B,2,FALSE)</f>
        <v>Slovenská kanoistika</v>
      </c>
      <c r="C154" s="180" t="s">
        <v>1859</v>
      </c>
      <c r="D154" s="290">
        <v>40000</v>
      </c>
      <c r="E154" s="168">
        <v>0</v>
      </c>
      <c r="F154" s="161" t="s">
        <v>203</v>
      </c>
      <c r="G154" s="164" t="s">
        <v>10</v>
      </c>
      <c r="H154" s="164" t="s">
        <v>713</v>
      </c>
      <c r="I154" s="187" t="str">
        <f t="shared" si="10"/>
        <v>50434101d</v>
      </c>
      <c r="J154" s="162" t="str">
        <f t="shared" si="11"/>
        <v>50434101026 03</v>
      </c>
      <c r="K154" s="5"/>
      <c r="L154" s="162" t="str">
        <f t="shared" si="12"/>
        <v>50434101026 03B</v>
      </c>
      <c r="M154" s="5" t="str">
        <f t="shared" si="13"/>
        <v>Slovenská kanoistikadBStanovská Soňa</v>
      </c>
      <c r="N154" s="3" t="str">
        <f t="shared" si="14"/>
        <v>50434101dB</v>
      </c>
    </row>
    <row r="155" spans="1:14" x14ac:dyDescent="0.2">
      <c r="A155" s="177" t="s">
        <v>293</v>
      </c>
      <c r="B155" s="199" t="str">
        <f>VLOOKUP(A155,Adr!A:B,2,FALSE)</f>
        <v>Slovenská kanoistika</v>
      </c>
      <c r="C155" s="180" t="s">
        <v>1860</v>
      </c>
      <c r="D155" s="290">
        <v>9300</v>
      </c>
      <c r="E155" s="168">
        <v>0</v>
      </c>
      <c r="F155" s="161" t="s">
        <v>203</v>
      </c>
      <c r="G155" s="164" t="s">
        <v>10</v>
      </c>
      <c r="H155" s="164" t="s">
        <v>713</v>
      </c>
      <c r="I155" s="187" t="str">
        <f t="shared" si="10"/>
        <v>50434101d</v>
      </c>
      <c r="J155" s="162" t="str">
        <f t="shared" si="11"/>
        <v>50434101026 03</v>
      </c>
      <c r="K155" s="5"/>
      <c r="L155" s="162" t="str">
        <f t="shared" si="12"/>
        <v>50434101026 03B</v>
      </c>
      <c r="M155" s="5" t="str">
        <f t="shared" si="13"/>
        <v>Slovenská kanoistikadBStrýček Eduard</v>
      </c>
      <c r="N155" s="3" t="str">
        <f t="shared" si="14"/>
        <v>50434101dB</v>
      </c>
    </row>
    <row r="156" spans="1:14" x14ac:dyDescent="0.2">
      <c r="A156" s="161" t="s">
        <v>293</v>
      </c>
      <c r="B156" s="199" t="str">
        <f>VLOOKUP(A156,Adr!A:B,2,FALSE)</f>
        <v>Slovenská kanoistika</v>
      </c>
      <c r="C156" s="180" t="s">
        <v>1861</v>
      </c>
      <c r="D156" s="290">
        <v>7800</v>
      </c>
      <c r="E156" s="226">
        <v>0</v>
      </c>
      <c r="F156" s="161" t="s">
        <v>203</v>
      </c>
      <c r="G156" s="164" t="s">
        <v>10</v>
      </c>
      <c r="H156" s="164" t="s">
        <v>713</v>
      </c>
      <c r="I156" s="187" t="str">
        <f t="shared" si="10"/>
        <v>50434101d</v>
      </c>
      <c r="J156" s="162" t="str">
        <f t="shared" si="11"/>
        <v>50434101026 03</v>
      </c>
      <c r="K156" s="5"/>
      <c r="L156" s="162" t="str">
        <f t="shared" si="12"/>
        <v>50434101026 03B</v>
      </c>
      <c r="M156" s="5" t="str">
        <f t="shared" si="13"/>
        <v>Slovenská kanoistikadBSzabó Maximilián</v>
      </c>
      <c r="N156" s="3" t="str">
        <f t="shared" si="14"/>
        <v>50434101dB</v>
      </c>
    </row>
    <row r="157" spans="1:14" x14ac:dyDescent="0.2">
      <c r="A157" s="161" t="s">
        <v>293</v>
      </c>
      <c r="B157" s="199" t="str">
        <f>VLOOKUP(A157,Adr!A:B,2,FALSE)</f>
        <v>Slovenská kanoistika</v>
      </c>
      <c r="C157" s="191" t="s">
        <v>1862</v>
      </c>
      <c r="D157" s="292">
        <v>10000</v>
      </c>
      <c r="E157" s="168">
        <v>0</v>
      </c>
      <c r="F157" s="161" t="s">
        <v>203</v>
      </c>
      <c r="G157" s="164" t="s">
        <v>10</v>
      </c>
      <c r="H157" s="164" t="s">
        <v>713</v>
      </c>
      <c r="I157" s="187" t="str">
        <f t="shared" si="10"/>
        <v>50434101d</v>
      </c>
      <c r="J157" s="162" t="str">
        <f t="shared" si="11"/>
        <v>50434101026 03</v>
      </c>
      <c r="K157" s="5"/>
      <c r="L157" s="162" t="str">
        <f t="shared" si="12"/>
        <v>50434101026 03B</v>
      </c>
      <c r="M157" s="5" t="str">
        <f t="shared" si="13"/>
        <v>Slovenská kanoistikadBŠevčík Jakub</v>
      </c>
      <c r="N157" s="3" t="str">
        <f t="shared" si="14"/>
        <v>50434101dB</v>
      </c>
    </row>
    <row r="158" spans="1:14" x14ac:dyDescent="0.2">
      <c r="A158" s="161" t="s">
        <v>293</v>
      </c>
      <c r="B158" s="199" t="str">
        <f>VLOOKUP(A158,Adr!A:B,2,FALSE)</f>
        <v>Slovenská kanoistika</v>
      </c>
      <c r="C158" s="191" t="s">
        <v>1863</v>
      </c>
      <c r="D158" s="292">
        <v>12500</v>
      </c>
      <c r="E158" s="168">
        <v>0</v>
      </c>
      <c r="F158" s="161" t="s">
        <v>203</v>
      </c>
      <c r="G158" s="164" t="s">
        <v>10</v>
      </c>
      <c r="H158" s="164" t="s">
        <v>713</v>
      </c>
      <c r="I158" s="187" t="str">
        <f t="shared" si="10"/>
        <v>50434101d</v>
      </c>
      <c r="J158" s="162" t="str">
        <f t="shared" si="11"/>
        <v>50434101026 03</v>
      </c>
      <c r="K158" s="5"/>
      <c r="L158" s="162" t="str">
        <f t="shared" si="12"/>
        <v>50434101026 03B</v>
      </c>
      <c r="M158" s="5" t="str">
        <f t="shared" si="13"/>
        <v>Slovenská kanoistikadBŠtaffen Dávid</v>
      </c>
      <c r="N158" s="3" t="str">
        <f t="shared" si="14"/>
        <v>50434101dB</v>
      </c>
    </row>
    <row r="159" spans="1:14" x14ac:dyDescent="0.2">
      <c r="A159" s="161" t="s">
        <v>293</v>
      </c>
      <c r="B159" s="199" t="str">
        <f>VLOOKUP(A159,Adr!A:B,2,FALSE)</f>
        <v>Slovenská kanoistika</v>
      </c>
      <c r="C159" s="185" t="s">
        <v>1864</v>
      </c>
      <c r="D159" s="292">
        <v>17500</v>
      </c>
      <c r="E159" s="226">
        <v>0</v>
      </c>
      <c r="F159" s="161" t="s">
        <v>203</v>
      </c>
      <c r="G159" s="164" t="s">
        <v>10</v>
      </c>
      <c r="H159" s="164" t="s">
        <v>713</v>
      </c>
      <c r="I159" s="187" t="str">
        <f t="shared" si="10"/>
        <v>50434101d</v>
      </c>
      <c r="J159" s="162" t="str">
        <f t="shared" si="11"/>
        <v>50434101026 03</v>
      </c>
      <c r="K159" s="5"/>
      <c r="L159" s="162" t="str">
        <f t="shared" si="12"/>
        <v>50434101026 03B</v>
      </c>
      <c r="M159" s="5" t="str">
        <f t="shared" si="13"/>
        <v>Slovenská kanoistikadBŠvecová Romana</v>
      </c>
      <c r="N159" s="3" t="str">
        <f t="shared" si="14"/>
        <v>50434101dB</v>
      </c>
    </row>
    <row r="160" spans="1:14" x14ac:dyDescent="0.2">
      <c r="A160" s="177" t="s">
        <v>293</v>
      </c>
      <c r="B160" s="199" t="str">
        <f>VLOOKUP(A160,Adr!A:B,2,FALSE)</f>
        <v>Slovenská kanoistika</v>
      </c>
      <c r="C160" s="164" t="s">
        <v>1865</v>
      </c>
      <c r="D160" s="291">
        <v>9300</v>
      </c>
      <c r="E160" s="168">
        <v>0</v>
      </c>
      <c r="F160" s="161" t="s">
        <v>203</v>
      </c>
      <c r="G160" s="164" t="s">
        <v>10</v>
      </c>
      <c r="H160" s="164" t="s">
        <v>713</v>
      </c>
      <c r="I160" s="187" t="str">
        <f t="shared" si="10"/>
        <v>50434101d</v>
      </c>
      <c r="J160" s="162" t="str">
        <f t="shared" si="11"/>
        <v>50434101026 03</v>
      </c>
      <c r="K160" s="5"/>
      <c r="L160" s="162" t="str">
        <f t="shared" si="12"/>
        <v>50434101026 03B</v>
      </c>
      <c r="M160" s="5" t="str">
        <f t="shared" si="13"/>
        <v>Slovenská kanoistikadBTóth Ludovít</v>
      </c>
      <c r="N160" s="3" t="str">
        <f t="shared" si="14"/>
        <v>50434101dB</v>
      </c>
    </row>
    <row r="161" spans="1:14" x14ac:dyDescent="0.2">
      <c r="A161" s="197" t="s">
        <v>293</v>
      </c>
      <c r="B161" s="199" t="str">
        <f>VLOOKUP(A161,Adr!A:B,2,FALSE)</f>
        <v>Slovenská kanoistika</v>
      </c>
      <c r="C161" s="164" t="s">
        <v>1866</v>
      </c>
      <c r="D161" s="291">
        <v>25000</v>
      </c>
      <c r="E161" s="168">
        <v>0</v>
      </c>
      <c r="F161" s="161" t="s">
        <v>203</v>
      </c>
      <c r="G161" s="164" t="s">
        <v>10</v>
      </c>
      <c r="H161" s="164" t="s">
        <v>713</v>
      </c>
      <c r="I161" s="187" t="str">
        <f t="shared" si="10"/>
        <v>50434101d</v>
      </c>
      <c r="J161" s="162" t="str">
        <f t="shared" si="11"/>
        <v>50434101026 03</v>
      </c>
      <c r="K161" s="5"/>
      <c r="L161" s="162" t="str">
        <f t="shared" si="12"/>
        <v>50434101026 03B</v>
      </c>
      <c r="M161" s="5" t="str">
        <f t="shared" si="13"/>
        <v>Slovenská kanoistikadBVlček Erik</v>
      </c>
      <c r="N161" s="3" t="str">
        <f t="shared" si="14"/>
        <v>50434101dB</v>
      </c>
    </row>
    <row r="162" spans="1:14" x14ac:dyDescent="0.2">
      <c r="A162" s="197" t="s">
        <v>293</v>
      </c>
      <c r="B162" s="199" t="str">
        <f>VLOOKUP(A162,Adr!A:B,2,FALSE)</f>
        <v>Slovenská kanoistika</v>
      </c>
      <c r="C162" s="191" t="s">
        <v>1867</v>
      </c>
      <c r="D162" s="292">
        <v>7500</v>
      </c>
      <c r="E162" s="226">
        <v>0</v>
      </c>
      <c r="F162" s="161" t="s">
        <v>203</v>
      </c>
      <c r="G162" s="164" t="s">
        <v>10</v>
      </c>
      <c r="H162" s="164" t="s">
        <v>713</v>
      </c>
      <c r="I162" s="187" t="str">
        <f t="shared" si="10"/>
        <v>50434101d</v>
      </c>
      <c r="J162" s="162" t="str">
        <f t="shared" si="11"/>
        <v>50434101026 03</v>
      </c>
      <c r="K162" s="5"/>
      <c r="L162" s="162" t="str">
        <f t="shared" si="12"/>
        <v>50434101026 03B</v>
      </c>
      <c r="M162" s="5" t="str">
        <f t="shared" si="13"/>
        <v>Slovenská kanoistikadBZalka Csaba</v>
      </c>
      <c r="N162" s="3" t="str">
        <f t="shared" si="14"/>
        <v>50434101dB</v>
      </c>
    </row>
    <row r="163" spans="1:14" x14ac:dyDescent="0.2">
      <c r="A163" s="161" t="s">
        <v>293</v>
      </c>
      <c r="B163" s="199" t="str">
        <f>VLOOKUP(A163,Adr!A:B,2,FALSE)</f>
        <v>Slovenská kanoistika</v>
      </c>
      <c r="C163" s="191" t="s">
        <v>2047</v>
      </c>
      <c r="D163" s="292">
        <v>100000</v>
      </c>
      <c r="E163" s="168">
        <v>0</v>
      </c>
      <c r="F163" s="161" t="s">
        <v>204</v>
      </c>
      <c r="G163" s="164" t="s">
        <v>10</v>
      </c>
      <c r="H163" s="164" t="s">
        <v>713</v>
      </c>
      <c r="I163" s="187" t="str">
        <f t="shared" si="10"/>
        <v>50434101e</v>
      </c>
      <c r="J163" s="162" t="str">
        <f t="shared" si="11"/>
        <v>50434101026 03</v>
      </c>
      <c r="K163" s="5"/>
      <c r="L163" s="162" t="str">
        <f t="shared" si="12"/>
        <v>50434101026 03B</v>
      </c>
      <c r="M163" s="5" t="str">
        <f t="shared" si="13"/>
        <v>Slovenská kanoistikaeBMajstrovstvá Európy juniorov a do 23 rokov – rýchlostná kanoistika</v>
      </c>
      <c r="N163" s="3" t="str">
        <f t="shared" si="14"/>
        <v>50434101eB</v>
      </c>
    </row>
    <row r="164" spans="1:14" x14ac:dyDescent="0.2">
      <c r="A164" s="161" t="s">
        <v>293</v>
      </c>
      <c r="B164" s="199" t="str">
        <f>VLOOKUP(A164,Adr!A:B,2,FALSE)</f>
        <v>Slovenská kanoistika</v>
      </c>
      <c r="C164" s="191" t="s">
        <v>2048</v>
      </c>
      <c r="D164" s="292">
        <v>100000</v>
      </c>
      <c r="E164" s="168">
        <v>0</v>
      </c>
      <c r="F164" s="161" t="s">
        <v>204</v>
      </c>
      <c r="G164" s="164" t="s">
        <v>10</v>
      </c>
      <c r="H164" s="164" t="s">
        <v>713</v>
      </c>
      <c r="I164" s="187" t="str">
        <f t="shared" si="10"/>
        <v>50434101e</v>
      </c>
      <c r="J164" s="162" t="str">
        <f t="shared" si="11"/>
        <v>50434101026 03</v>
      </c>
      <c r="K164" s="5"/>
      <c r="L164" s="162" t="str">
        <f t="shared" si="12"/>
        <v>50434101026 03B</v>
      </c>
      <c r="M164" s="5" t="str">
        <f t="shared" si="13"/>
        <v>Slovenská kanoistikaeBMajstrovstvá Európy juniorov a do 23 rokov – vodný slalom</v>
      </c>
      <c r="N164" s="3" t="str">
        <f t="shared" si="14"/>
        <v>50434101eB</v>
      </c>
    </row>
    <row r="165" spans="1:14" x14ac:dyDescent="0.2">
      <c r="A165" s="161" t="s">
        <v>293</v>
      </c>
      <c r="B165" s="199" t="str">
        <f>VLOOKUP(A165,Adr!A:B,2,FALSE)</f>
        <v>Slovenská kanoistika</v>
      </c>
      <c r="C165" s="192" t="s">
        <v>2096</v>
      </c>
      <c r="D165" s="293">
        <v>411524</v>
      </c>
      <c r="E165" s="226">
        <v>0</v>
      </c>
      <c r="F165" s="161" t="s">
        <v>205</v>
      </c>
      <c r="G165" s="164" t="s">
        <v>10</v>
      </c>
      <c r="H165" s="164" t="s">
        <v>713</v>
      </c>
      <c r="I165" s="187" t="str">
        <f t="shared" si="10"/>
        <v>50434101f</v>
      </c>
      <c r="J165" s="162" t="str">
        <f t="shared" si="11"/>
        <v>50434101026 03</v>
      </c>
      <c r="K165" s="5"/>
      <c r="L165" s="162" t="str">
        <f t="shared" si="12"/>
        <v>50434101026 03B</v>
      </c>
      <c r="M165" s="5" t="str">
        <f t="shared" si="13"/>
        <v>Slovenská kanoistikafBkanoistika - 20 % navýšenie</v>
      </c>
      <c r="N165" s="3" t="str">
        <f t="shared" si="14"/>
        <v>50434101fB</v>
      </c>
    </row>
    <row r="166" spans="1:14" x14ac:dyDescent="0.2">
      <c r="A166" s="193" t="s">
        <v>943</v>
      </c>
      <c r="B166" s="199" t="str">
        <f>VLOOKUP(A166,Adr!A:B,2,FALSE)</f>
        <v>Slovenská Lakrosová Federácia</v>
      </c>
      <c r="C166" s="180" t="s">
        <v>909</v>
      </c>
      <c r="D166" s="290">
        <v>32026</v>
      </c>
      <c r="E166" s="168">
        <v>0</v>
      </c>
      <c r="F166" s="161" t="s">
        <v>200</v>
      </c>
      <c r="G166" s="164" t="s">
        <v>6</v>
      </c>
      <c r="H166" s="164" t="s">
        <v>713</v>
      </c>
      <c r="I166" s="187" t="str">
        <f t="shared" si="10"/>
        <v>30853427a</v>
      </c>
      <c r="J166" s="162" t="str">
        <f t="shared" si="11"/>
        <v>30853427026 02</v>
      </c>
      <c r="K166" s="5" t="s">
        <v>170</v>
      </c>
      <c r="L166" s="162" t="str">
        <f t="shared" si="12"/>
        <v>30853427026 02B</v>
      </c>
      <c r="M166" s="5" t="str">
        <f t="shared" si="13"/>
        <v>Slovenská Lakrosová FederáciaaBlakros - bežné transfery</v>
      </c>
      <c r="N166" s="3" t="str">
        <f t="shared" si="14"/>
        <v>30853427aB</v>
      </c>
    </row>
    <row r="167" spans="1:14" x14ac:dyDescent="0.2">
      <c r="A167" s="197" t="s">
        <v>943</v>
      </c>
      <c r="B167" s="199" t="str">
        <f>VLOOKUP(A167,Adr!A:B,2,FALSE)</f>
        <v>Slovenská Lakrosová Federácia</v>
      </c>
      <c r="C167" s="180" t="s">
        <v>2097</v>
      </c>
      <c r="D167" s="290">
        <v>6032</v>
      </c>
      <c r="E167" s="168">
        <v>0</v>
      </c>
      <c r="F167" s="161" t="s">
        <v>205</v>
      </c>
      <c r="G167" s="164" t="s">
        <v>10</v>
      </c>
      <c r="H167" s="164" t="s">
        <v>713</v>
      </c>
      <c r="I167" s="187" t="str">
        <f t="shared" si="10"/>
        <v>30853427f</v>
      </c>
      <c r="J167" s="162" t="str">
        <f t="shared" si="11"/>
        <v>30853427026 03</v>
      </c>
      <c r="K167" s="5"/>
      <c r="L167" s="162" t="str">
        <f t="shared" si="12"/>
        <v>30853427026 03B</v>
      </c>
      <c r="M167" s="5" t="str">
        <f t="shared" si="13"/>
        <v>Slovenská Lakrosová FederáciafBlakros - 20 % navýšenie</v>
      </c>
      <c r="N167" s="3" t="str">
        <f t="shared" si="14"/>
        <v>30853427fB</v>
      </c>
    </row>
    <row r="168" spans="1:14" x14ac:dyDescent="0.2">
      <c r="A168" s="193" t="s">
        <v>1242</v>
      </c>
      <c r="B168" s="199" t="str">
        <f>VLOOKUP(A168,Adr!A:B,2,FALSE)</f>
        <v>Slovenská lukostrelecká asociácia 3D</v>
      </c>
      <c r="C168" s="191" t="s">
        <v>837</v>
      </c>
      <c r="D168" s="290">
        <v>38700</v>
      </c>
      <c r="E168" s="226">
        <v>0</v>
      </c>
      <c r="F168" s="161" t="s">
        <v>206</v>
      </c>
      <c r="G168" s="164" t="s">
        <v>10</v>
      </c>
      <c r="H168" s="164" t="s">
        <v>713</v>
      </c>
      <c r="I168" s="187" t="str">
        <f t="shared" si="10"/>
        <v>36075809g</v>
      </c>
      <c r="J168" s="162" t="str">
        <f t="shared" si="11"/>
        <v>36075809026 03</v>
      </c>
      <c r="K168" s="5"/>
      <c r="L168" s="162" t="str">
        <f t="shared" si="12"/>
        <v>36075809026 03B</v>
      </c>
      <c r="M168" s="5" t="str">
        <f t="shared" si="13"/>
        <v>Slovenská lukostrelecká asociácia 3DgBrozvoj športov, ktoré nie sú uznanými podľa zákona č. 440/2015 Z. z.</v>
      </c>
      <c r="N168" s="3" t="str">
        <f t="shared" si="14"/>
        <v>36075809gB</v>
      </c>
    </row>
    <row r="169" spans="1:14" x14ac:dyDescent="0.2">
      <c r="A169" s="193" t="s">
        <v>944</v>
      </c>
      <c r="B169" s="199" t="str">
        <f>VLOOKUP(A169,Adr!A:B,2,FALSE)</f>
        <v>Slovenská motocyklová federácia</v>
      </c>
      <c r="C169" s="180" t="s">
        <v>780</v>
      </c>
      <c r="D169" s="290">
        <v>143707</v>
      </c>
      <c r="E169" s="168">
        <v>0</v>
      </c>
      <c r="F169" s="161" t="s">
        <v>200</v>
      </c>
      <c r="G169" s="164" t="s">
        <v>6</v>
      </c>
      <c r="H169" s="164" t="s">
        <v>713</v>
      </c>
      <c r="I169" s="187" t="str">
        <f t="shared" si="10"/>
        <v>30813883a</v>
      </c>
      <c r="J169" s="162" t="str">
        <f t="shared" si="11"/>
        <v>30813883026 02</v>
      </c>
      <c r="K169" s="5" t="s">
        <v>46</v>
      </c>
      <c r="L169" s="162" t="str">
        <f t="shared" si="12"/>
        <v>30813883026 02B</v>
      </c>
      <c r="M169" s="5" t="str">
        <f t="shared" si="13"/>
        <v>Slovenská motocyklová federáciaaBmotocyklový šport - bežné transfery</v>
      </c>
      <c r="N169" s="3" t="str">
        <f t="shared" si="14"/>
        <v>30813883aB</v>
      </c>
    </row>
    <row r="170" spans="1:14" x14ac:dyDescent="0.2">
      <c r="A170" s="193" t="s">
        <v>944</v>
      </c>
      <c r="B170" s="199" t="str">
        <f>VLOOKUP(A170,Adr!A:B,2,FALSE)</f>
        <v>Slovenská motocyklová federácia</v>
      </c>
      <c r="C170" s="180" t="s">
        <v>1868</v>
      </c>
      <c r="D170" s="290">
        <v>5000</v>
      </c>
      <c r="E170" s="168">
        <v>0</v>
      </c>
      <c r="F170" s="161" t="s">
        <v>203</v>
      </c>
      <c r="G170" s="164" t="s">
        <v>10</v>
      </c>
      <c r="H170" s="164" t="s">
        <v>713</v>
      </c>
      <c r="I170" s="187" t="str">
        <f t="shared" si="10"/>
        <v>30813883d</v>
      </c>
      <c r="J170" s="162" t="str">
        <f t="shared" si="11"/>
        <v>30813883026 03</v>
      </c>
      <c r="K170" s="5"/>
      <c r="L170" s="162" t="str">
        <f t="shared" si="12"/>
        <v>30813883026 03B</v>
      </c>
      <c r="M170" s="5" t="str">
        <f t="shared" si="13"/>
        <v>Slovenská motocyklová federáciadBKohút Tomáš</v>
      </c>
      <c r="N170" s="3" t="str">
        <f t="shared" si="14"/>
        <v>30813883dB</v>
      </c>
    </row>
    <row r="171" spans="1:14" x14ac:dyDescent="0.2">
      <c r="A171" s="197" t="s">
        <v>944</v>
      </c>
      <c r="B171" s="199" t="str">
        <f>VLOOKUP(A171,Adr!A:B,2,FALSE)</f>
        <v>Slovenská motocyklová federácia</v>
      </c>
      <c r="C171" s="191" t="s">
        <v>1869</v>
      </c>
      <c r="D171" s="292">
        <v>15000</v>
      </c>
      <c r="E171" s="226">
        <v>0</v>
      </c>
      <c r="F171" s="161" t="s">
        <v>203</v>
      </c>
      <c r="G171" s="164" t="s">
        <v>10</v>
      </c>
      <c r="H171" s="164" t="s">
        <v>713</v>
      </c>
      <c r="I171" s="187" t="str">
        <f t="shared" si="10"/>
        <v>30813883d</v>
      </c>
      <c r="J171" s="162" t="str">
        <f t="shared" si="11"/>
        <v>30813883026 03</v>
      </c>
      <c r="K171" s="5"/>
      <c r="L171" s="162" t="str">
        <f t="shared" si="12"/>
        <v>30813883026 03B</v>
      </c>
      <c r="M171" s="5" t="str">
        <f t="shared" si="13"/>
        <v>Slovenská motocyklová federáciadBVaculík Martin</v>
      </c>
      <c r="N171" s="3" t="str">
        <f t="shared" si="14"/>
        <v>30813883dB</v>
      </c>
    </row>
    <row r="172" spans="1:14" x14ac:dyDescent="0.2">
      <c r="A172" s="161" t="s">
        <v>944</v>
      </c>
      <c r="B172" s="199" t="str">
        <f>VLOOKUP(A172,Adr!A:B,2,FALSE)</f>
        <v>Slovenská motocyklová federácia</v>
      </c>
      <c r="C172" s="191" t="s">
        <v>2049</v>
      </c>
      <c r="D172" s="292">
        <v>29750</v>
      </c>
      <c r="E172" s="168">
        <v>0</v>
      </c>
      <c r="F172" s="161" t="s">
        <v>204</v>
      </c>
      <c r="G172" s="164" t="s">
        <v>10</v>
      </c>
      <c r="H172" s="164" t="s">
        <v>713</v>
      </c>
      <c r="I172" s="187" t="str">
        <f t="shared" si="10"/>
        <v>30813883e</v>
      </c>
      <c r="J172" s="162" t="str">
        <f t="shared" si="11"/>
        <v>30813883026 03</v>
      </c>
      <c r="K172" s="5"/>
      <c r="L172" s="162" t="str">
        <f t="shared" si="12"/>
        <v>30813883026 03B</v>
      </c>
      <c r="M172" s="5" t="str">
        <f t="shared" si="13"/>
        <v>Slovenská motocyklová federáciaeBGrand prix v plochej dráhe</v>
      </c>
      <c r="N172" s="3" t="str">
        <f t="shared" si="14"/>
        <v>30813883eB</v>
      </c>
    </row>
    <row r="173" spans="1:14" x14ac:dyDescent="0.2">
      <c r="A173" s="193" t="s">
        <v>944</v>
      </c>
      <c r="B173" s="199" t="str">
        <f>VLOOKUP(A173,Adr!A:B,2,FALSE)</f>
        <v>Slovenská motocyklová federácia</v>
      </c>
      <c r="C173" s="164" t="s">
        <v>2050</v>
      </c>
      <c r="D173" s="291">
        <v>7800</v>
      </c>
      <c r="E173" s="168">
        <v>0</v>
      </c>
      <c r="F173" s="161" t="s">
        <v>204</v>
      </c>
      <c r="G173" s="164" t="s">
        <v>10</v>
      </c>
      <c r="H173" s="164" t="s">
        <v>713</v>
      </c>
      <c r="I173" s="187" t="str">
        <f t="shared" si="10"/>
        <v>30813883e</v>
      </c>
      <c r="J173" s="162" t="str">
        <f t="shared" si="11"/>
        <v>30813883026 03</v>
      </c>
      <c r="K173" s="5"/>
      <c r="L173" s="162" t="str">
        <f t="shared" si="12"/>
        <v>30813883026 03B</v>
      </c>
      <c r="M173" s="5" t="str">
        <f t="shared" si="13"/>
        <v>Slovenská motocyklová federáciaeBMajstrovstvá sveta a Európy v plochej dráhe</v>
      </c>
      <c r="N173" s="3" t="str">
        <f t="shared" si="14"/>
        <v>30813883eB</v>
      </c>
    </row>
    <row r="174" spans="1:14" x14ac:dyDescent="0.2">
      <c r="A174" s="197" t="s">
        <v>944</v>
      </c>
      <c r="B174" s="199" t="str">
        <f>VLOOKUP(A174,Adr!A:B,2,FALSE)</f>
        <v>Slovenská motocyklová federácia</v>
      </c>
      <c r="C174" s="192" t="s">
        <v>2068</v>
      </c>
      <c r="D174" s="293">
        <v>22000</v>
      </c>
      <c r="E174" s="226">
        <v>0</v>
      </c>
      <c r="F174" s="161" t="s">
        <v>204</v>
      </c>
      <c r="G174" s="164" t="s">
        <v>10</v>
      </c>
      <c r="H174" s="164" t="s">
        <v>713</v>
      </c>
      <c r="I174" s="187" t="str">
        <f t="shared" si="10"/>
        <v>30813883e</v>
      </c>
      <c r="J174" s="162" t="str">
        <f t="shared" si="11"/>
        <v>30813883026 03</v>
      </c>
      <c r="K174" s="5"/>
      <c r="L174" s="162" t="str">
        <f t="shared" si="12"/>
        <v>30813883026 03B</v>
      </c>
      <c r="M174" s="5" t="str">
        <f t="shared" si="13"/>
        <v>Slovenská motocyklová federáciaeBMajstrovstvá sveta Enduro GP</v>
      </c>
      <c r="N174" s="3" t="str">
        <f t="shared" si="14"/>
        <v>30813883eB</v>
      </c>
    </row>
    <row r="175" spans="1:14" ht="20" x14ac:dyDescent="0.2">
      <c r="A175" s="161" t="s">
        <v>944</v>
      </c>
      <c r="B175" s="199" t="str">
        <f>VLOOKUP(A175,Adr!A:B,2,FALSE)</f>
        <v>Slovenská motocyklová federácia</v>
      </c>
      <c r="C175" s="191" t="s">
        <v>2227</v>
      </c>
      <c r="D175" s="181">
        <v>7500</v>
      </c>
      <c r="E175" s="168">
        <v>0</v>
      </c>
      <c r="F175" s="161" t="s">
        <v>204</v>
      </c>
      <c r="G175" s="164" t="s">
        <v>10</v>
      </c>
      <c r="H175" s="164" t="s">
        <v>713</v>
      </c>
      <c r="I175" s="187" t="str">
        <f t="shared" si="10"/>
        <v>30813883e</v>
      </c>
      <c r="J175" s="162" t="str">
        <f t="shared" si="11"/>
        <v>30813883026 03</v>
      </c>
      <c r="K175" s="5"/>
      <c r="L175" s="162" t="str">
        <f t="shared" si="12"/>
        <v>30813883026 03B</v>
      </c>
      <c r="M175" s="5" t="str">
        <f t="shared" si="13"/>
        <v>Slovenská motocyklová federáciaeBMajstrovstvá sveta v motokrose družstiev "FIM MOTOCROSS DES NATIONS"</v>
      </c>
      <c r="N175" s="3" t="str">
        <f t="shared" si="14"/>
        <v>30813883eB</v>
      </c>
    </row>
    <row r="176" spans="1:14" x14ac:dyDescent="0.2">
      <c r="A176" s="197" t="s">
        <v>944</v>
      </c>
      <c r="B176" s="199" t="str">
        <f>VLOOKUP(A176,Adr!A:B,2,FALSE)</f>
        <v>Slovenská motocyklová federácia</v>
      </c>
      <c r="C176" s="180" t="s">
        <v>2098</v>
      </c>
      <c r="D176" s="290">
        <v>27067</v>
      </c>
      <c r="E176" s="168">
        <v>0</v>
      </c>
      <c r="F176" s="161" t="s">
        <v>205</v>
      </c>
      <c r="G176" s="164" t="s">
        <v>10</v>
      </c>
      <c r="H176" s="164" t="s">
        <v>713</v>
      </c>
      <c r="I176" s="187" t="str">
        <f t="shared" si="10"/>
        <v>30813883f</v>
      </c>
      <c r="J176" s="162" t="str">
        <f t="shared" si="11"/>
        <v>30813883026 03</v>
      </c>
      <c r="K176" s="5"/>
      <c r="L176" s="162" t="str">
        <f t="shared" si="12"/>
        <v>30813883026 03B</v>
      </c>
      <c r="M176" s="5" t="str">
        <f t="shared" si="13"/>
        <v>Slovenská motocyklová federáciafBmotocyklový šport - 20 % navýšenie</v>
      </c>
      <c r="N176" s="3" t="str">
        <f t="shared" si="14"/>
        <v>30813883fB</v>
      </c>
    </row>
    <row r="177" spans="1:14" x14ac:dyDescent="0.2">
      <c r="A177" s="197" t="s">
        <v>960</v>
      </c>
      <c r="B177" s="199" t="str">
        <f>VLOOKUP(A177,Adr!A:B,2,FALSE)</f>
        <v>Slovenská Muaythai asociácia</v>
      </c>
      <c r="C177" s="180" t="s">
        <v>781</v>
      </c>
      <c r="D177" s="290">
        <v>36269</v>
      </c>
      <c r="E177" s="226">
        <v>0</v>
      </c>
      <c r="F177" s="161" t="s">
        <v>200</v>
      </c>
      <c r="G177" s="164" t="s">
        <v>6</v>
      </c>
      <c r="H177" s="164" t="s">
        <v>713</v>
      </c>
      <c r="I177" s="187" t="str">
        <f t="shared" si="10"/>
        <v>34057587a</v>
      </c>
      <c r="J177" s="162" t="str">
        <f t="shared" si="11"/>
        <v>34057587026 02</v>
      </c>
      <c r="K177" s="5" t="s">
        <v>193</v>
      </c>
      <c r="L177" s="162" t="str">
        <f t="shared" si="12"/>
        <v>34057587026 02B</v>
      </c>
      <c r="M177" s="5" t="str">
        <f t="shared" si="13"/>
        <v>Slovenská Muaythai asociáciaaBthajský box - bežné transfery</v>
      </c>
      <c r="N177" s="3" t="str">
        <f t="shared" si="14"/>
        <v>34057587aB</v>
      </c>
    </row>
    <row r="178" spans="1:14" x14ac:dyDescent="0.2">
      <c r="A178" s="193" t="s">
        <v>960</v>
      </c>
      <c r="B178" s="199" t="str">
        <f>VLOOKUP(A178,Adr!A:B,2,FALSE)</f>
        <v>Slovenská Muaythai asociácia</v>
      </c>
      <c r="C178" s="191" t="s">
        <v>1870</v>
      </c>
      <c r="D178" s="290">
        <v>20000</v>
      </c>
      <c r="E178" s="168">
        <v>0</v>
      </c>
      <c r="F178" s="161" t="s">
        <v>203</v>
      </c>
      <c r="G178" s="164" t="s">
        <v>10</v>
      </c>
      <c r="H178" s="164" t="s">
        <v>713</v>
      </c>
      <c r="I178" s="187" t="str">
        <f t="shared" si="10"/>
        <v>34057587d</v>
      </c>
      <c r="J178" s="162" t="str">
        <f t="shared" si="11"/>
        <v>34057587026 03</v>
      </c>
      <c r="K178" s="5"/>
      <c r="L178" s="162" t="str">
        <f t="shared" si="12"/>
        <v>34057587026 03B</v>
      </c>
      <c r="M178" s="5" t="str">
        <f t="shared" si="13"/>
        <v>Slovenská Muaythai asociáciadBChochlíková Monika</v>
      </c>
      <c r="N178" s="3" t="str">
        <f t="shared" si="14"/>
        <v>34057587dB</v>
      </c>
    </row>
    <row r="179" spans="1:14" x14ac:dyDescent="0.2">
      <c r="A179" s="161" t="s">
        <v>960</v>
      </c>
      <c r="B179" s="199" t="str">
        <f>VLOOKUP(A179,Adr!A:B,2,FALSE)</f>
        <v>Slovenská Muaythai asociácia</v>
      </c>
      <c r="C179" s="191" t="s">
        <v>2099</v>
      </c>
      <c r="D179" s="292">
        <v>6832</v>
      </c>
      <c r="E179" s="168">
        <v>0</v>
      </c>
      <c r="F179" s="161" t="s">
        <v>205</v>
      </c>
      <c r="G179" s="164" t="s">
        <v>10</v>
      </c>
      <c r="H179" s="164" t="s">
        <v>713</v>
      </c>
      <c r="I179" s="187" t="str">
        <f t="shared" si="10"/>
        <v>34057587f</v>
      </c>
      <c r="J179" s="162" t="str">
        <f t="shared" si="11"/>
        <v>34057587026 03</v>
      </c>
      <c r="K179" s="5"/>
      <c r="L179" s="162" t="str">
        <f t="shared" si="12"/>
        <v>34057587026 03B</v>
      </c>
      <c r="M179" s="5" t="str">
        <f t="shared" si="13"/>
        <v>Slovenská Muaythai asociáciafBthajský box - 20 % navýšenie</v>
      </c>
      <c r="N179" s="3" t="str">
        <f t="shared" si="14"/>
        <v>34057587fB</v>
      </c>
    </row>
    <row r="180" spans="1:14" x14ac:dyDescent="0.2">
      <c r="A180" s="197" t="s">
        <v>1250</v>
      </c>
      <c r="B180" s="199" t="str">
        <f>VLOOKUP(A180,Adr!A:B,2,FALSE)</f>
        <v>Slovenská nohejbalová asociácia</v>
      </c>
      <c r="C180" s="180" t="s">
        <v>2063</v>
      </c>
      <c r="D180" s="292">
        <v>15300</v>
      </c>
      <c r="E180" s="226">
        <v>0</v>
      </c>
      <c r="F180" s="161" t="s">
        <v>204</v>
      </c>
      <c r="G180" s="164" t="s">
        <v>10</v>
      </c>
      <c r="H180" s="164" t="s">
        <v>713</v>
      </c>
      <c r="I180" s="187" t="str">
        <f t="shared" si="10"/>
        <v>30806887e</v>
      </c>
      <c r="J180" s="162" t="str">
        <f t="shared" si="11"/>
        <v>30806887026 03</v>
      </c>
      <c r="K180" s="5"/>
      <c r="L180" s="162" t="str">
        <f t="shared" si="12"/>
        <v>30806887026 03B</v>
      </c>
      <c r="M180" s="5" t="str">
        <f t="shared" si="13"/>
        <v>Slovenská nohejbalová asociáciaeBSvetový pohár klubov</v>
      </c>
      <c r="N180" s="3" t="str">
        <f t="shared" si="14"/>
        <v>30806887eB</v>
      </c>
    </row>
    <row r="181" spans="1:14" x14ac:dyDescent="0.2">
      <c r="A181" s="177" t="s">
        <v>1250</v>
      </c>
      <c r="B181" s="199" t="str">
        <f>VLOOKUP(A181,Adr!A:B,2,FALSE)</f>
        <v>Slovenská nohejbalová asociácia</v>
      </c>
      <c r="C181" s="180" t="s">
        <v>837</v>
      </c>
      <c r="D181" s="290">
        <v>39100</v>
      </c>
      <c r="E181" s="168">
        <v>0</v>
      </c>
      <c r="F181" s="161" t="s">
        <v>206</v>
      </c>
      <c r="G181" s="164" t="s">
        <v>10</v>
      </c>
      <c r="H181" s="164" t="s">
        <v>713</v>
      </c>
      <c r="I181" s="187" t="str">
        <f t="shared" si="10"/>
        <v>30806887g</v>
      </c>
      <c r="J181" s="162" t="str">
        <f t="shared" si="11"/>
        <v>30806887026 03</v>
      </c>
      <c r="K181" s="5"/>
      <c r="L181" s="162" t="str">
        <f t="shared" si="12"/>
        <v>30806887026 03B</v>
      </c>
      <c r="M181" s="5" t="str">
        <f t="shared" si="13"/>
        <v>Slovenská nohejbalová asociáciagBrozvoj športov, ktoré nie sú uznanými podľa zákona č. 440/2015 Z. z.</v>
      </c>
      <c r="N181" s="3" t="str">
        <f t="shared" si="14"/>
        <v>30806887gB</v>
      </c>
    </row>
    <row r="182" spans="1:14" x14ac:dyDescent="0.2">
      <c r="A182" s="161" t="s">
        <v>47</v>
      </c>
      <c r="B182" s="199" t="str">
        <f>VLOOKUP(A182,Adr!A:B,2,FALSE)</f>
        <v>Slovenská plavecká federácia</v>
      </c>
      <c r="C182" s="180" t="s">
        <v>782</v>
      </c>
      <c r="D182" s="290">
        <v>3207564</v>
      </c>
      <c r="E182" s="168">
        <v>0</v>
      </c>
      <c r="F182" s="161" t="s">
        <v>200</v>
      </c>
      <c r="G182" s="164" t="s">
        <v>6</v>
      </c>
      <c r="H182" s="164" t="s">
        <v>713</v>
      </c>
      <c r="I182" s="187" t="str">
        <f t="shared" si="10"/>
        <v>36068764a</v>
      </c>
      <c r="J182" s="162" t="str">
        <f t="shared" si="11"/>
        <v>36068764026 02</v>
      </c>
      <c r="K182" s="5" t="s">
        <v>49</v>
      </c>
      <c r="L182" s="162" t="str">
        <f t="shared" si="12"/>
        <v>36068764026 02B</v>
      </c>
      <c r="M182" s="5" t="str">
        <f t="shared" si="13"/>
        <v>Slovenská plavecká federáciaaBplavecké športy - bežné transfery</v>
      </c>
      <c r="N182" s="3" t="str">
        <f t="shared" si="14"/>
        <v>36068764aB</v>
      </c>
    </row>
    <row r="183" spans="1:14" x14ac:dyDescent="0.2">
      <c r="A183" s="193" t="s">
        <v>47</v>
      </c>
      <c r="B183" s="199" t="str">
        <f>VLOOKUP(A183,Adr!A:B,2,FALSE)</f>
        <v>Slovenská plavecká federácia</v>
      </c>
      <c r="C183" s="180" t="s">
        <v>1617</v>
      </c>
      <c r="D183" s="290">
        <v>11300</v>
      </c>
      <c r="E183" s="226">
        <v>0</v>
      </c>
      <c r="F183" s="161" t="s">
        <v>200</v>
      </c>
      <c r="G183" s="164" t="s">
        <v>6</v>
      </c>
      <c r="H183" s="164" t="s">
        <v>714</v>
      </c>
      <c r="I183" s="187" t="str">
        <f t="shared" si="10"/>
        <v>36068764a</v>
      </c>
      <c r="J183" s="162" t="str">
        <f t="shared" si="11"/>
        <v>36068764026 02</v>
      </c>
      <c r="K183" s="5" t="s">
        <v>49</v>
      </c>
      <c r="L183" s="162" t="str">
        <f t="shared" si="12"/>
        <v>36068764026 02K</v>
      </c>
      <c r="M183" s="5" t="str">
        <f t="shared" si="13"/>
        <v>Slovenská plavecká federáciaaKplavecké športy - kapitálové transfery</v>
      </c>
      <c r="N183" s="3" t="str">
        <f t="shared" si="14"/>
        <v>36068764aK</v>
      </c>
    </row>
    <row r="184" spans="1:14" x14ac:dyDescent="0.2">
      <c r="A184" s="161" t="s">
        <v>47</v>
      </c>
      <c r="B184" s="199" t="str">
        <f>VLOOKUP(A184,Adr!A:B,2,FALSE)</f>
        <v>Slovenská plavecká federácia</v>
      </c>
      <c r="C184" s="164" t="s">
        <v>1871</v>
      </c>
      <c r="D184" s="291">
        <v>7500</v>
      </c>
      <c r="E184" s="168">
        <v>0</v>
      </c>
      <c r="F184" s="161" t="s">
        <v>203</v>
      </c>
      <c r="G184" s="164" t="s">
        <v>10</v>
      </c>
      <c r="H184" s="164" t="s">
        <v>713</v>
      </c>
      <c r="I184" s="187" t="str">
        <f t="shared" si="10"/>
        <v>36068764d</v>
      </c>
      <c r="J184" s="162" t="str">
        <f t="shared" si="11"/>
        <v>36068764026 03</v>
      </c>
      <c r="K184" s="5"/>
      <c r="L184" s="162" t="str">
        <f t="shared" si="12"/>
        <v>36068764026 03B</v>
      </c>
      <c r="M184" s="5" t="str">
        <f t="shared" si="13"/>
        <v>Slovenská plavecká federáciadBBernathova Michaela</v>
      </c>
      <c r="N184" s="3" t="str">
        <f t="shared" si="14"/>
        <v>36068764dB</v>
      </c>
    </row>
    <row r="185" spans="1:14" x14ac:dyDescent="0.2">
      <c r="A185" s="177" t="s">
        <v>47</v>
      </c>
      <c r="B185" s="199" t="str">
        <f>VLOOKUP(A185,Adr!A:B,2,FALSE)</f>
        <v>Slovenská plavecká federácia</v>
      </c>
      <c r="C185" s="164" t="s">
        <v>1872</v>
      </c>
      <c r="D185" s="291">
        <v>7500</v>
      </c>
      <c r="E185" s="168">
        <v>0</v>
      </c>
      <c r="F185" s="161" t="s">
        <v>203</v>
      </c>
      <c r="G185" s="164" t="s">
        <v>10</v>
      </c>
      <c r="H185" s="164" t="s">
        <v>713</v>
      </c>
      <c r="I185" s="187" t="str">
        <f t="shared" si="10"/>
        <v>36068764d</v>
      </c>
      <c r="J185" s="162" t="str">
        <f t="shared" si="11"/>
        <v>36068764026 03</v>
      </c>
      <c r="K185" s="5"/>
      <c r="L185" s="162" t="str">
        <f t="shared" si="12"/>
        <v>36068764026 03B</v>
      </c>
      <c r="M185" s="5" t="str">
        <f t="shared" si="13"/>
        <v>Slovenská plavecká federáciadBDiky Chiara</v>
      </c>
      <c r="N185" s="3" t="str">
        <f t="shared" si="14"/>
        <v>36068764dB</v>
      </c>
    </row>
    <row r="186" spans="1:14" x14ac:dyDescent="0.2">
      <c r="A186" s="161" t="s">
        <v>47</v>
      </c>
      <c r="B186" s="199" t="str">
        <f>VLOOKUP(A186,Adr!A:B,2,FALSE)</f>
        <v>Slovenská plavecká federácia</v>
      </c>
      <c r="C186" s="180" t="s">
        <v>1873</v>
      </c>
      <c r="D186" s="290">
        <v>10000</v>
      </c>
      <c r="E186" s="226">
        <v>0</v>
      </c>
      <c r="F186" s="161" t="s">
        <v>203</v>
      </c>
      <c r="G186" s="164" t="s">
        <v>10</v>
      </c>
      <c r="H186" s="164" t="s">
        <v>713</v>
      </c>
      <c r="I186" s="187" t="str">
        <f t="shared" si="10"/>
        <v>36068764d</v>
      </c>
      <c r="J186" s="162" t="str">
        <f t="shared" si="11"/>
        <v>36068764026 03</v>
      </c>
      <c r="K186" s="5"/>
      <c r="L186" s="162" t="str">
        <f t="shared" si="12"/>
        <v>36068764026 03B</v>
      </c>
      <c r="M186" s="5" t="str">
        <f t="shared" si="13"/>
        <v>Slovenská plavecká federáciadBDuša Matej</v>
      </c>
      <c r="N186" s="3" t="str">
        <f t="shared" si="14"/>
        <v>36068764dB</v>
      </c>
    </row>
    <row r="187" spans="1:14" x14ac:dyDescent="0.2">
      <c r="A187" s="193" t="s">
        <v>47</v>
      </c>
      <c r="B187" s="199" t="str">
        <f>VLOOKUP(A187,Adr!A:B,2,FALSE)</f>
        <v>Slovenská plavecká federácia</v>
      </c>
      <c r="C187" s="164" t="s">
        <v>1874</v>
      </c>
      <c r="D187" s="291">
        <v>12500</v>
      </c>
      <c r="E187" s="168">
        <v>0</v>
      </c>
      <c r="F187" s="161" t="s">
        <v>203</v>
      </c>
      <c r="G187" s="164" t="s">
        <v>10</v>
      </c>
      <c r="H187" s="164" t="s">
        <v>713</v>
      </c>
      <c r="I187" s="187" t="str">
        <f t="shared" si="10"/>
        <v>36068764d</v>
      </c>
      <c r="J187" s="162" t="str">
        <f t="shared" si="11"/>
        <v>36068764026 03</v>
      </c>
      <c r="K187" s="5"/>
      <c r="L187" s="162" t="str">
        <f t="shared" si="12"/>
        <v>36068764026 03B</v>
      </c>
      <c r="M187" s="5" t="str">
        <f t="shared" si="13"/>
        <v>Slovenská plavecká federáciadBFolťan Patrik</v>
      </c>
      <c r="N187" s="3" t="str">
        <f t="shared" si="14"/>
        <v>36068764dB</v>
      </c>
    </row>
    <row r="188" spans="1:14" x14ac:dyDescent="0.2">
      <c r="A188" s="193" t="s">
        <v>47</v>
      </c>
      <c r="B188" s="199" t="str">
        <f>VLOOKUP(A188,Adr!A:B,2,FALSE)</f>
        <v>Slovenská plavecká federácia</v>
      </c>
      <c r="C188" s="164" t="s">
        <v>1875</v>
      </c>
      <c r="D188" s="291">
        <v>12500</v>
      </c>
      <c r="E188" s="168">
        <v>0</v>
      </c>
      <c r="F188" s="161" t="s">
        <v>203</v>
      </c>
      <c r="G188" s="164" t="s">
        <v>10</v>
      </c>
      <c r="H188" s="164" t="s">
        <v>713</v>
      </c>
      <c r="I188" s="187" t="str">
        <f t="shared" si="10"/>
        <v>36068764d</v>
      </c>
      <c r="J188" s="162" t="str">
        <f t="shared" si="11"/>
        <v>36068764026 03</v>
      </c>
      <c r="K188" s="5"/>
      <c r="L188" s="162" t="str">
        <f t="shared" si="12"/>
        <v>36068764026 03B</v>
      </c>
      <c r="M188" s="5" t="str">
        <f t="shared" si="13"/>
        <v>Slovenská plavecká federáciadBHrnčárová Alexandra</v>
      </c>
      <c r="N188" s="3" t="str">
        <f t="shared" si="14"/>
        <v>36068764dB</v>
      </c>
    </row>
    <row r="189" spans="1:14" x14ac:dyDescent="0.2">
      <c r="A189" s="197" t="s">
        <v>47</v>
      </c>
      <c r="B189" s="199" t="str">
        <f>VLOOKUP(A189,Adr!A:B,2,FALSE)</f>
        <v>Slovenská plavecká federácia</v>
      </c>
      <c r="C189" s="191" t="s">
        <v>1876</v>
      </c>
      <c r="D189" s="290">
        <v>12500</v>
      </c>
      <c r="E189" s="226">
        <v>0</v>
      </c>
      <c r="F189" s="161" t="s">
        <v>203</v>
      </c>
      <c r="G189" s="164" t="s">
        <v>10</v>
      </c>
      <c r="H189" s="164" t="s">
        <v>713</v>
      </c>
      <c r="I189" s="187" t="str">
        <f t="shared" si="10"/>
        <v>36068764d</v>
      </c>
      <c r="J189" s="162" t="str">
        <f t="shared" si="11"/>
        <v>36068764026 03</v>
      </c>
      <c r="K189" s="5"/>
      <c r="L189" s="162" t="str">
        <f t="shared" si="12"/>
        <v>36068764026 03B</v>
      </c>
      <c r="M189" s="5" t="str">
        <f t="shared" si="13"/>
        <v>Slovenská plavecká federáciadBIvan Teresa</v>
      </c>
      <c r="N189" s="3" t="str">
        <f t="shared" si="14"/>
        <v>36068764dB</v>
      </c>
    </row>
    <row r="190" spans="1:14" x14ac:dyDescent="0.2">
      <c r="A190" s="197" t="s">
        <v>47</v>
      </c>
      <c r="B190" s="199" t="str">
        <f>VLOOKUP(A190,Adr!A:B,2,FALSE)</f>
        <v>Slovenská plavecká federácia</v>
      </c>
      <c r="C190" s="180" t="s">
        <v>1878</v>
      </c>
      <c r="D190" s="290">
        <v>15000</v>
      </c>
      <c r="E190" s="168">
        <v>0</v>
      </c>
      <c r="F190" s="161" t="s">
        <v>203</v>
      </c>
      <c r="G190" s="164" t="s">
        <v>10</v>
      </c>
      <c r="H190" s="164" t="s">
        <v>713</v>
      </c>
      <c r="I190" s="187" t="str">
        <f t="shared" si="10"/>
        <v>36068764d</v>
      </c>
      <c r="J190" s="162" t="str">
        <f t="shared" si="11"/>
        <v>36068764026 03</v>
      </c>
      <c r="K190" s="5"/>
      <c r="L190" s="162" t="str">
        <f t="shared" si="12"/>
        <v>36068764026 03B</v>
      </c>
      <c r="M190" s="5" t="str">
        <f t="shared" si="13"/>
        <v>Slovenská plavecká federáciadBKošťál Samuel</v>
      </c>
      <c r="N190" s="3" t="str">
        <f t="shared" si="14"/>
        <v>36068764dB</v>
      </c>
    </row>
    <row r="191" spans="1:14" x14ac:dyDescent="0.2">
      <c r="A191" s="193" t="s">
        <v>47</v>
      </c>
      <c r="B191" s="199" t="str">
        <f>VLOOKUP(A191,Adr!A:B,2,FALSE)</f>
        <v>Slovenská plavecká federácia</v>
      </c>
      <c r="C191" s="191" t="s">
        <v>1877</v>
      </c>
      <c r="D191" s="290">
        <v>7500</v>
      </c>
      <c r="E191" s="168">
        <v>0</v>
      </c>
      <c r="F191" s="161" t="s">
        <v>203</v>
      </c>
      <c r="G191" s="164" t="s">
        <v>10</v>
      </c>
      <c r="H191" s="164" t="s">
        <v>713</v>
      </c>
      <c r="I191" s="187" t="str">
        <f t="shared" si="10"/>
        <v>36068764d</v>
      </c>
      <c r="J191" s="162" t="str">
        <f t="shared" si="11"/>
        <v>36068764026 03</v>
      </c>
      <c r="K191" s="5"/>
      <c r="L191" s="162" t="str">
        <f t="shared" si="12"/>
        <v>36068764026 03B</v>
      </c>
      <c r="M191" s="5" t="str">
        <f t="shared" si="13"/>
        <v>Slovenská plavecká federáciadBKrajčovičová Lea</v>
      </c>
      <c r="N191" s="3" t="str">
        <f t="shared" si="14"/>
        <v>36068764dB</v>
      </c>
    </row>
    <row r="192" spans="1:14" x14ac:dyDescent="0.2">
      <c r="A192" s="197" t="s">
        <v>47</v>
      </c>
      <c r="B192" s="199" t="str">
        <f>VLOOKUP(A192,Adr!A:B,2,FALSE)</f>
        <v>Slovenská plavecká federácia</v>
      </c>
      <c r="C192" s="191" t="s">
        <v>1879</v>
      </c>
      <c r="D192" s="290">
        <v>20000</v>
      </c>
      <c r="E192" s="226">
        <v>0</v>
      </c>
      <c r="F192" s="161" t="s">
        <v>203</v>
      </c>
      <c r="G192" s="164" t="s">
        <v>10</v>
      </c>
      <c r="H192" s="164" t="s">
        <v>713</v>
      </c>
      <c r="I192" s="187" t="str">
        <f t="shared" si="10"/>
        <v>36068764d</v>
      </c>
      <c r="J192" s="162" t="str">
        <f t="shared" si="11"/>
        <v>36068764026 03</v>
      </c>
      <c r="K192" s="5"/>
      <c r="L192" s="162" t="str">
        <f t="shared" si="12"/>
        <v>36068764026 03B</v>
      </c>
      <c r="M192" s="5" t="str">
        <f t="shared" si="13"/>
        <v>Slovenská plavecká federáciadBNagy Richard</v>
      </c>
      <c r="N192" s="3" t="str">
        <f t="shared" si="14"/>
        <v>36068764dB</v>
      </c>
    </row>
    <row r="193" spans="1:14" x14ac:dyDescent="0.2">
      <c r="A193" s="161" t="s">
        <v>47</v>
      </c>
      <c r="B193" s="199" t="str">
        <f>VLOOKUP(A193,Adr!A:B,2,FALSE)</f>
        <v>Slovenská plavecká federácia</v>
      </c>
      <c r="C193" s="180" t="s">
        <v>1880</v>
      </c>
      <c r="D193" s="290">
        <v>12500</v>
      </c>
      <c r="E193" s="168">
        <v>0</v>
      </c>
      <c r="F193" s="161" t="s">
        <v>203</v>
      </c>
      <c r="G193" s="164" t="s">
        <v>10</v>
      </c>
      <c r="H193" s="164" t="s">
        <v>713</v>
      </c>
      <c r="I193" s="187" t="str">
        <f t="shared" si="10"/>
        <v>36068764d</v>
      </c>
      <c r="J193" s="162" t="str">
        <f t="shared" si="11"/>
        <v>36068764026 03</v>
      </c>
      <c r="K193" s="5"/>
      <c r="L193" s="162" t="str">
        <f t="shared" si="12"/>
        <v>36068764026 03B</v>
      </c>
      <c r="M193" s="5" t="str">
        <f t="shared" si="13"/>
        <v>Slovenská plavecká federáciadBPodmaníková Andrea</v>
      </c>
      <c r="N193" s="3" t="str">
        <f t="shared" si="14"/>
        <v>36068764dB</v>
      </c>
    </row>
    <row r="194" spans="1:14" x14ac:dyDescent="0.2">
      <c r="A194" s="161" t="s">
        <v>47</v>
      </c>
      <c r="B194" s="199" t="str">
        <f>VLOOKUP(A194,Adr!A:B,2,FALSE)</f>
        <v>Slovenská plavecká federácia</v>
      </c>
      <c r="C194" s="191" t="s">
        <v>2203</v>
      </c>
      <c r="D194" s="292">
        <v>10000</v>
      </c>
      <c r="E194" s="168">
        <v>0</v>
      </c>
      <c r="F194" s="161" t="s">
        <v>203</v>
      </c>
      <c r="G194" s="164" t="s">
        <v>10</v>
      </c>
      <c r="H194" s="164" t="s">
        <v>713</v>
      </c>
      <c r="I194" s="187" t="str">
        <f t="shared" ref="I194:I257" si="15">A194&amp;F194</f>
        <v>36068764d</v>
      </c>
      <c r="J194" s="162" t="str">
        <f t="shared" ref="J194:J257" si="16">A194&amp;G194</f>
        <v>36068764026 03</v>
      </c>
      <c r="K194" s="5"/>
      <c r="L194" s="162" t="str">
        <f t="shared" ref="L194:L257" si="17">A194&amp;G194&amp;H194</f>
        <v>36068764026 03B</v>
      </c>
      <c r="M194" s="5" t="str">
        <f t="shared" ref="M194:M257" si="18">B194&amp;F194&amp;H194&amp;C194</f>
        <v>Slovenská plavecká federáciadBPotocká Tamara</v>
      </c>
      <c r="N194" s="3" t="str">
        <f t="shared" ref="N194:N257" si="19">+I194&amp;H194</f>
        <v>36068764dB</v>
      </c>
    </row>
    <row r="195" spans="1:14" x14ac:dyDescent="0.2">
      <c r="A195" s="197" t="s">
        <v>47</v>
      </c>
      <c r="B195" s="199" t="str">
        <f>VLOOKUP(A195,Adr!A:B,2,FALSE)</f>
        <v>Slovenská plavecká federácia</v>
      </c>
      <c r="C195" s="180" t="s">
        <v>1881</v>
      </c>
      <c r="D195" s="290">
        <v>17500</v>
      </c>
      <c r="E195" s="226">
        <v>0</v>
      </c>
      <c r="F195" s="161" t="s">
        <v>203</v>
      </c>
      <c r="G195" s="164" t="s">
        <v>10</v>
      </c>
      <c r="H195" s="164" t="s">
        <v>713</v>
      </c>
      <c r="I195" s="187" t="str">
        <f t="shared" si="15"/>
        <v>36068764d</v>
      </c>
      <c r="J195" s="162" t="str">
        <f t="shared" si="16"/>
        <v>36068764026 03</v>
      </c>
      <c r="K195" s="5"/>
      <c r="L195" s="162" t="str">
        <f t="shared" si="17"/>
        <v>36068764026 03B</v>
      </c>
      <c r="M195" s="5" t="str">
        <f t="shared" si="18"/>
        <v>Slovenská plavecká federáciadBSlušná Lilian</v>
      </c>
      <c r="N195" s="3" t="str">
        <f t="shared" si="19"/>
        <v>36068764dB</v>
      </c>
    </row>
    <row r="196" spans="1:14" x14ac:dyDescent="0.2">
      <c r="A196" s="197" t="s">
        <v>47</v>
      </c>
      <c r="B196" s="199" t="str">
        <f>VLOOKUP(A196,Adr!A:B,2,FALSE)</f>
        <v>Slovenská plavecká federácia</v>
      </c>
      <c r="C196" s="180" t="s">
        <v>1882</v>
      </c>
      <c r="D196" s="290">
        <v>7500</v>
      </c>
      <c r="E196" s="168">
        <v>0</v>
      </c>
      <c r="F196" s="161" t="s">
        <v>203</v>
      </c>
      <c r="G196" s="164" t="s">
        <v>10</v>
      </c>
      <c r="H196" s="164" t="s">
        <v>713</v>
      </c>
      <c r="I196" s="187" t="str">
        <f t="shared" si="15"/>
        <v>36068764d</v>
      </c>
      <c r="J196" s="162" t="str">
        <f t="shared" si="16"/>
        <v>36068764026 03</v>
      </c>
      <c r="K196" s="5"/>
      <c r="L196" s="162" t="str">
        <f t="shared" si="17"/>
        <v>36068764026 03B</v>
      </c>
      <c r="M196" s="5" t="str">
        <f t="shared" si="18"/>
        <v>Slovenská plavecká federáciadBStrapeková Žofia</v>
      </c>
      <c r="N196" s="3" t="str">
        <f t="shared" si="19"/>
        <v>36068764dB</v>
      </c>
    </row>
    <row r="197" spans="1:14" x14ac:dyDescent="0.2">
      <c r="A197" s="197" t="s">
        <v>47</v>
      </c>
      <c r="B197" s="199" t="str">
        <f>VLOOKUP(A197,Adr!A:B,2,FALSE)</f>
        <v>Slovenská plavecká federácia</v>
      </c>
      <c r="C197" s="191" t="s">
        <v>1883</v>
      </c>
      <c r="D197" s="290">
        <v>10000</v>
      </c>
      <c r="E197" s="168">
        <v>0</v>
      </c>
      <c r="F197" s="161" t="s">
        <v>203</v>
      </c>
      <c r="G197" s="164" t="s">
        <v>10</v>
      </c>
      <c r="H197" s="164" t="s">
        <v>713</v>
      </c>
      <c r="I197" s="187" t="str">
        <f t="shared" si="15"/>
        <v>36068764d</v>
      </c>
      <c r="J197" s="162" t="str">
        <f t="shared" si="16"/>
        <v>36068764026 03</v>
      </c>
      <c r="K197" s="5"/>
      <c r="L197" s="162" t="str">
        <f t="shared" si="17"/>
        <v>36068764026 03B</v>
      </c>
      <c r="M197" s="5" t="str">
        <f t="shared" si="18"/>
        <v>Slovenská plavecká federáciadBštafeta - plávanie</v>
      </c>
      <c r="N197" s="3" t="str">
        <f t="shared" si="19"/>
        <v>36068764dB</v>
      </c>
    </row>
    <row r="198" spans="1:14" x14ac:dyDescent="0.2">
      <c r="A198" s="197" t="s">
        <v>47</v>
      </c>
      <c r="B198" s="199" t="str">
        <f>VLOOKUP(A198,Adr!A:B,2,FALSE)</f>
        <v>Slovenská plavecká federácia</v>
      </c>
      <c r="C198" s="180" t="s">
        <v>1884</v>
      </c>
      <c r="D198" s="290">
        <v>7500</v>
      </c>
      <c r="E198" s="226">
        <v>0</v>
      </c>
      <c r="F198" s="161" t="s">
        <v>203</v>
      </c>
      <c r="G198" s="164" t="s">
        <v>10</v>
      </c>
      <c r="H198" s="164" t="s">
        <v>713</v>
      </c>
      <c r="I198" s="187" t="str">
        <f t="shared" si="15"/>
        <v>36068764d</v>
      </c>
      <c r="J198" s="162" t="str">
        <f t="shared" si="16"/>
        <v>36068764026 03</v>
      </c>
      <c r="K198" s="5"/>
      <c r="L198" s="162" t="str">
        <f t="shared" si="17"/>
        <v>36068764026 03B</v>
      </c>
      <c r="M198" s="5" t="str">
        <f t="shared" si="18"/>
        <v>Slovenská plavecká federáciadBTišťan Tibor</v>
      </c>
      <c r="N198" s="3" t="str">
        <f t="shared" si="19"/>
        <v>36068764dB</v>
      </c>
    </row>
    <row r="199" spans="1:14" x14ac:dyDescent="0.2">
      <c r="A199" s="161" t="s">
        <v>47</v>
      </c>
      <c r="B199" s="199" t="str">
        <f>VLOOKUP(A199,Adr!A:B,2,FALSE)</f>
        <v>Slovenská plavecká federácia</v>
      </c>
      <c r="C199" s="191" t="s">
        <v>1885</v>
      </c>
      <c r="D199" s="292">
        <v>12500</v>
      </c>
      <c r="E199" s="168">
        <v>0</v>
      </c>
      <c r="F199" s="161" t="s">
        <v>203</v>
      </c>
      <c r="G199" s="164" t="s">
        <v>10</v>
      </c>
      <c r="H199" s="164" t="s">
        <v>713</v>
      </c>
      <c r="I199" s="187" t="str">
        <f t="shared" si="15"/>
        <v>36068764d</v>
      </c>
      <c r="J199" s="162" t="str">
        <f t="shared" si="16"/>
        <v>36068764026 03</v>
      </c>
      <c r="K199" s="5"/>
      <c r="L199" s="162" t="str">
        <f t="shared" si="17"/>
        <v>36068764026 03B</v>
      </c>
      <c r="M199" s="5" t="str">
        <f t="shared" si="18"/>
        <v>Slovenská plavecká federáciadBTrníková Nikoleta</v>
      </c>
      <c r="N199" s="3" t="str">
        <f t="shared" si="19"/>
        <v>36068764dB</v>
      </c>
    </row>
    <row r="200" spans="1:14" x14ac:dyDescent="0.2">
      <c r="A200" s="161" t="s">
        <v>47</v>
      </c>
      <c r="B200" s="199" t="str">
        <f>VLOOKUP(A200,Adr!A:B,2,FALSE)</f>
        <v>Slovenská plavecká federácia</v>
      </c>
      <c r="C200" s="191" t="s">
        <v>2100</v>
      </c>
      <c r="D200" s="292">
        <v>606267</v>
      </c>
      <c r="E200" s="168">
        <v>0</v>
      </c>
      <c r="F200" s="161" t="s">
        <v>205</v>
      </c>
      <c r="G200" s="164" t="s">
        <v>10</v>
      </c>
      <c r="H200" s="164" t="s">
        <v>713</v>
      </c>
      <c r="I200" s="187" t="str">
        <f t="shared" si="15"/>
        <v>36068764f</v>
      </c>
      <c r="J200" s="162" t="str">
        <f t="shared" si="16"/>
        <v>36068764026 03</v>
      </c>
      <c r="K200" s="5"/>
      <c r="L200" s="162" t="str">
        <f t="shared" si="17"/>
        <v>36068764026 03B</v>
      </c>
      <c r="M200" s="5" t="str">
        <f t="shared" si="18"/>
        <v>Slovenská plavecká federáciafBplavecké športy - 20 % navýšenie</v>
      </c>
      <c r="N200" s="3" t="str">
        <f t="shared" si="19"/>
        <v>36068764fB</v>
      </c>
    </row>
    <row r="201" spans="1:14" x14ac:dyDescent="0.2">
      <c r="A201" s="161" t="s">
        <v>961</v>
      </c>
      <c r="B201" s="199" t="str">
        <f>VLOOKUP(A201,Adr!A:B,2,FALSE)</f>
        <v>Slovenská rugbyová únia</v>
      </c>
      <c r="C201" s="191" t="s">
        <v>783</v>
      </c>
      <c r="D201" s="292">
        <v>43285</v>
      </c>
      <c r="E201" s="168">
        <v>0</v>
      </c>
      <c r="F201" s="161" t="s">
        <v>200</v>
      </c>
      <c r="G201" s="164" t="s">
        <v>6</v>
      </c>
      <c r="H201" s="164" t="s">
        <v>713</v>
      </c>
      <c r="I201" s="187" t="str">
        <f t="shared" si="15"/>
        <v>30851459a</v>
      </c>
      <c r="J201" s="162" t="str">
        <f t="shared" si="16"/>
        <v>30851459026 02</v>
      </c>
      <c r="K201" s="5" t="s">
        <v>178</v>
      </c>
      <c r="L201" s="162" t="str">
        <f t="shared" si="17"/>
        <v>30851459026 02B</v>
      </c>
      <c r="M201" s="5" t="str">
        <f t="shared" si="18"/>
        <v>Slovenská rugbyová úniaaBrugby - bežné transfery</v>
      </c>
      <c r="N201" s="3" t="str">
        <f t="shared" si="19"/>
        <v>30851459aB</v>
      </c>
    </row>
    <row r="202" spans="1:14" x14ac:dyDescent="0.2">
      <c r="A202" s="177" t="s">
        <v>961</v>
      </c>
      <c r="B202" s="199" t="str">
        <f>VLOOKUP(A202,Adr!A:B,2,FALSE)</f>
        <v>Slovenská rugbyová únia</v>
      </c>
      <c r="C202" s="180" t="s">
        <v>2101</v>
      </c>
      <c r="D202" s="290">
        <v>8153</v>
      </c>
      <c r="E202" s="168">
        <v>0</v>
      </c>
      <c r="F202" s="161" t="s">
        <v>205</v>
      </c>
      <c r="G202" s="164" t="s">
        <v>10</v>
      </c>
      <c r="H202" s="164" t="s">
        <v>713</v>
      </c>
      <c r="I202" s="187" t="str">
        <f t="shared" si="15"/>
        <v>30851459f</v>
      </c>
      <c r="J202" s="162" t="str">
        <f t="shared" si="16"/>
        <v>30851459026 03</v>
      </c>
      <c r="K202" s="5"/>
      <c r="L202" s="162" t="str">
        <f t="shared" si="17"/>
        <v>30851459026 03B</v>
      </c>
      <c r="M202" s="5" t="str">
        <f t="shared" si="18"/>
        <v>Slovenská rugbyová úniafBrugby - 20 % navýšenie</v>
      </c>
      <c r="N202" s="3" t="str">
        <f t="shared" si="19"/>
        <v>30851459fB</v>
      </c>
    </row>
    <row r="203" spans="1:14" x14ac:dyDescent="0.2">
      <c r="A203" s="197" t="s">
        <v>51</v>
      </c>
      <c r="B203" s="199" t="str">
        <f>VLOOKUP(A203,Adr!A:B,2,FALSE)</f>
        <v>Slovenská skialpinistická asociácia</v>
      </c>
      <c r="C203" s="180" t="s">
        <v>784</v>
      </c>
      <c r="D203" s="290">
        <v>32026</v>
      </c>
      <c r="E203" s="226">
        <v>0</v>
      </c>
      <c r="F203" s="161" t="s">
        <v>200</v>
      </c>
      <c r="G203" s="164" t="s">
        <v>6</v>
      </c>
      <c r="H203" s="164" t="s">
        <v>713</v>
      </c>
      <c r="I203" s="187" t="str">
        <f t="shared" si="15"/>
        <v>37998919a</v>
      </c>
      <c r="J203" s="162" t="str">
        <f t="shared" si="16"/>
        <v>37998919026 02</v>
      </c>
      <c r="K203" s="5" t="s">
        <v>53</v>
      </c>
      <c r="L203" s="162" t="str">
        <f t="shared" si="17"/>
        <v>37998919026 02B</v>
      </c>
      <c r="M203" s="5" t="str">
        <f t="shared" si="18"/>
        <v>Slovenská skialpinistická asociáciaaBskialpinizmus - bežné transfery</v>
      </c>
      <c r="N203" s="3" t="str">
        <f t="shared" si="19"/>
        <v>37998919aB</v>
      </c>
    </row>
    <row r="204" spans="1:14" x14ac:dyDescent="0.2">
      <c r="A204" s="197" t="s">
        <v>51</v>
      </c>
      <c r="B204" s="199" t="str">
        <f>VLOOKUP(A204,Adr!A:B,2,FALSE)</f>
        <v>Slovenská skialpinistická asociácia</v>
      </c>
      <c r="C204" s="164" t="s">
        <v>1886</v>
      </c>
      <c r="D204" s="291">
        <v>20000</v>
      </c>
      <c r="E204" s="168">
        <v>0</v>
      </c>
      <c r="F204" s="161" t="s">
        <v>203</v>
      </c>
      <c r="G204" s="164" t="s">
        <v>10</v>
      </c>
      <c r="H204" s="164" t="s">
        <v>713</v>
      </c>
      <c r="I204" s="187" t="str">
        <f t="shared" si="15"/>
        <v>37998919d</v>
      </c>
      <c r="J204" s="162" t="str">
        <f t="shared" si="16"/>
        <v>37998919026 03</v>
      </c>
      <c r="K204" s="5"/>
      <c r="L204" s="162" t="str">
        <f t="shared" si="17"/>
        <v>37998919026 03B</v>
      </c>
      <c r="M204" s="5" t="str">
        <f t="shared" si="18"/>
        <v>Slovenská skialpinistická asociáciadBdvojica - skialpinizmus (dospelí mix)</v>
      </c>
      <c r="N204" s="3" t="str">
        <f t="shared" si="19"/>
        <v>37998919dB</v>
      </c>
    </row>
    <row r="205" spans="1:14" x14ac:dyDescent="0.2">
      <c r="A205" s="197" t="s">
        <v>51</v>
      </c>
      <c r="B205" s="199" t="str">
        <f>VLOOKUP(A205,Adr!A:B,2,FALSE)</f>
        <v>Slovenská skialpinistická asociácia</v>
      </c>
      <c r="C205" s="180" t="s">
        <v>1887</v>
      </c>
      <c r="D205" s="290">
        <v>47801</v>
      </c>
      <c r="E205" s="168">
        <v>0</v>
      </c>
      <c r="F205" s="161" t="s">
        <v>203</v>
      </c>
      <c r="G205" s="164" t="s">
        <v>10</v>
      </c>
      <c r="H205" s="164" t="s">
        <v>713</v>
      </c>
      <c r="I205" s="187" t="str">
        <f t="shared" si="15"/>
        <v>37998919d</v>
      </c>
      <c r="J205" s="162" t="str">
        <f t="shared" si="16"/>
        <v>37998919026 03</v>
      </c>
      <c r="K205" s="5"/>
      <c r="L205" s="162" t="str">
        <f t="shared" si="17"/>
        <v>37998919026 03B</v>
      </c>
      <c r="M205" s="5" t="str">
        <f t="shared" si="18"/>
        <v>Slovenská skialpinistická asociáciadBJagerčíková Marianna</v>
      </c>
      <c r="N205" s="3" t="str">
        <f t="shared" si="19"/>
        <v>37998919dB</v>
      </c>
    </row>
    <row r="206" spans="1:14" x14ac:dyDescent="0.2">
      <c r="A206" s="161" t="s">
        <v>51</v>
      </c>
      <c r="B206" s="199" t="str">
        <f>VLOOKUP(A206,Adr!A:B,2,FALSE)</f>
        <v>Slovenská skialpinistická asociácia</v>
      </c>
      <c r="C206" s="191" t="s">
        <v>2204</v>
      </c>
      <c r="D206" s="292">
        <v>2199</v>
      </c>
      <c r="E206" s="226">
        <v>0</v>
      </c>
      <c r="F206" s="161" t="s">
        <v>203</v>
      </c>
      <c r="G206" s="164" t="s">
        <v>10</v>
      </c>
      <c r="H206" s="164" t="s">
        <v>714</v>
      </c>
      <c r="I206" s="187" t="str">
        <f t="shared" si="15"/>
        <v>37998919d</v>
      </c>
      <c r="J206" s="162" t="str">
        <f t="shared" si="16"/>
        <v>37998919026 03</v>
      </c>
      <c r="K206" s="5"/>
      <c r="L206" s="162" t="str">
        <f t="shared" si="17"/>
        <v>37998919026 03K</v>
      </c>
      <c r="M206" s="5" t="str">
        <f t="shared" si="18"/>
        <v>Slovenská skialpinistická asociáciadKJagerčíková Marianna - regeneračné nohavice reboots</v>
      </c>
      <c r="N206" s="3" t="str">
        <f t="shared" si="19"/>
        <v>37998919dK</v>
      </c>
    </row>
    <row r="207" spans="1:14" x14ac:dyDescent="0.2">
      <c r="A207" s="161" t="s">
        <v>51</v>
      </c>
      <c r="B207" s="199" t="str">
        <f>VLOOKUP(A207,Adr!A:B,2,FALSE)</f>
        <v>Slovenská skialpinistická asociácia</v>
      </c>
      <c r="C207" s="191" t="s">
        <v>1888</v>
      </c>
      <c r="D207" s="292">
        <v>12500</v>
      </c>
      <c r="E207" s="168">
        <v>0</v>
      </c>
      <c r="F207" s="161" t="s">
        <v>203</v>
      </c>
      <c r="G207" s="164" t="s">
        <v>10</v>
      </c>
      <c r="H207" s="164" t="s">
        <v>713</v>
      </c>
      <c r="I207" s="187" t="str">
        <f t="shared" si="15"/>
        <v>37998919d</v>
      </c>
      <c r="J207" s="162" t="str">
        <f t="shared" si="16"/>
        <v>37998919026 03</v>
      </c>
      <c r="K207" s="5"/>
      <c r="L207" s="162" t="str">
        <f t="shared" si="17"/>
        <v>37998919026 03B</v>
      </c>
      <c r="M207" s="5" t="str">
        <f t="shared" si="18"/>
        <v>Slovenská skialpinistická asociáciadBŠiarnik Jakub</v>
      </c>
      <c r="N207" s="3" t="str">
        <f t="shared" si="19"/>
        <v>37998919dB</v>
      </c>
    </row>
    <row r="208" spans="1:14" x14ac:dyDescent="0.2">
      <c r="A208" s="161" t="s">
        <v>51</v>
      </c>
      <c r="B208" s="199" t="str">
        <f>VLOOKUP(A208,Adr!A:B,2,FALSE)</f>
        <v>Slovenská skialpinistická asociácia</v>
      </c>
      <c r="C208" s="191" t="s">
        <v>2102</v>
      </c>
      <c r="D208" s="292">
        <v>6032</v>
      </c>
      <c r="E208" s="168">
        <v>0</v>
      </c>
      <c r="F208" s="161" t="s">
        <v>205</v>
      </c>
      <c r="G208" s="164" t="s">
        <v>10</v>
      </c>
      <c r="H208" s="164" t="s">
        <v>713</v>
      </c>
      <c r="I208" s="187" t="str">
        <f t="shared" si="15"/>
        <v>37998919f</v>
      </c>
      <c r="J208" s="162" t="str">
        <f t="shared" si="16"/>
        <v>37998919026 03</v>
      </c>
      <c r="K208" s="5"/>
      <c r="L208" s="162" t="str">
        <f t="shared" si="17"/>
        <v>37998919026 03B</v>
      </c>
      <c r="M208" s="5" t="str">
        <f t="shared" si="18"/>
        <v>Slovenská skialpinistická asociáciafBskialpinizmus - 20 % navýšenie</v>
      </c>
      <c r="N208" s="3" t="str">
        <f t="shared" si="19"/>
        <v>37998919fB</v>
      </c>
    </row>
    <row r="209" spans="1:14" x14ac:dyDescent="0.2">
      <c r="A209" s="197" t="s">
        <v>945</v>
      </c>
      <c r="B209" s="199" t="str">
        <f>VLOOKUP(A209,Adr!A:B,2,FALSE)</f>
        <v>Slovenská softballová asociácia</v>
      </c>
      <c r="C209" s="180" t="s">
        <v>785</v>
      </c>
      <c r="D209" s="290">
        <v>51310</v>
      </c>
      <c r="E209" s="226">
        <v>0</v>
      </c>
      <c r="F209" s="161" t="s">
        <v>200</v>
      </c>
      <c r="G209" s="164" t="s">
        <v>6</v>
      </c>
      <c r="H209" s="164" t="s">
        <v>713</v>
      </c>
      <c r="I209" s="187" t="str">
        <f t="shared" si="15"/>
        <v>17316723a</v>
      </c>
      <c r="J209" s="162" t="str">
        <f t="shared" si="16"/>
        <v>17316723026 02</v>
      </c>
      <c r="K209" s="5" t="s">
        <v>186</v>
      </c>
      <c r="L209" s="162" t="str">
        <f t="shared" si="17"/>
        <v>17316723026 02B</v>
      </c>
      <c r="M209" s="5" t="str">
        <f t="shared" si="18"/>
        <v>Slovenská softballová asociáciaaBsoftbal - bežné transfery</v>
      </c>
      <c r="N209" s="3" t="str">
        <f t="shared" si="19"/>
        <v>17316723aB</v>
      </c>
    </row>
    <row r="210" spans="1:14" x14ac:dyDescent="0.2">
      <c r="A210" s="161" t="s">
        <v>945</v>
      </c>
      <c r="B210" s="199" t="str">
        <f>VLOOKUP(A210,Adr!A:B,2,FALSE)</f>
        <v>Slovenská softballová asociácia</v>
      </c>
      <c r="C210" s="191" t="s">
        <v>2103</v>
      </c>
      <c r="D210" s="292">
        <v>9664</v>
      </c>
      <c r="E210" s="168">
        <v>0</v>
      </c>
      <c r="F210" s="161" t="s">
        <v>205</v>
      </c>
      <c r="G210" s="164" t="s">
        <v>10</v>
      </c>
      <c r="H210" s="164" t="s">
        <v>713</v>
      </c>
      <c r="I210" s="187" t="str">
        <f t="shared" si="15"/>
        <v>17316723f</v>
      </c>
      <c r="J210" s="162" t="str">
        <f t="shared" si="16"/>
        <v>17316723026 03</v>
      </c>
      <c r="K210" s="5"/>
      <c r="L210" s="162" t="str">
        <f t="shared" si="17"/>
        <v>17316723026 03B</v>
      </c>
      <c r="M210" s="5" t="str">
        <f t="shared" si="18"/>
        <v>Slovenská softballová asociáciafBsoftbal - 20 % navýšenie</v>
      </c>
      <c r="N210" s="3" t="str">
        <f t="shared" si="19"/>
        <v>17316723fB</v>
      </c>
    </row>
    <row r="211" spans="1:14" x14ac:dyDescent="0.2">
      <c r="A211" s="197" t="s">
        <v>946</v>
      </c>
      <c r="B211" s="199" t="str">
        <f>VLOOKUP(A211,Adr!A:B,2,FALSE)</f>
        <v>Slovenská squashová asociácia</v>
      </c>
      <c r="C211" s="164" t="s">
        <v>786</v>
      </c>
      <c r="D211" s="291">
        <v>32026</v>
      </c>
      <c r="E211" s="168">
        <v>0</v>
      </c>
      <c r="F211" s="161" t="s">
        <v>200</v>
      </c>
      <c r="G211" s="164" t="s">
        <v>6</v>
      </c>
      <c r="H211" s="164" t="s">
        <v>713</v>
      </c>
      <c r="I211" s="187" t="str">
        <f t="shared" si="15"/>
        <v>30807018a</v>
      </c>
      <c r="J211" s="162" t="str">
        <f t="shared" si="16"/>
        <v>30807018026 02</v>
      </c>
      <c r="K211" s="5" t="s">
        <v>187</v>
      </c>
      <c r="L211" s="162" t="str">
        <f t="shared" si="17"/>
        <v>30807018026 02B</v>
      </c>
      <c r="M211" s="5" t="str">
        <f t="shared" si="18"/>
        <v>Slovenská squashová asociáciaaBsquash - bežné transfery</v>
      </c>
      <c r="N211" s="3" t="str">
        <f t="shared" si="19"/>
        <v>30807018aB</v>
      </c>
    </row>
    <row r="212" spans="1:14" x14ac:dyDescent="0.2">
      <c r="A212" s="161" t="s">
        <v>946</v>
      </c>
      <c r="B212" s="199" t="str">
        <f>VLOOKUP(A212,Adr!A:B,2,FALSE)</f>
        <v>Slovenská squashová asociácia</v>
      </c>
      <c r="C212" s="180" t="s">
        <v>2104</v>
      </c>
      <c r="D212" s="290">
        <v>6032</v>
      </c>
      <c r="E212" s="226">
        <v>0</v>
      </c>
      <c r="F212" s="161" t="s">
        <v>205</v>
      </c>
      <c r="G212" s="164" t="s">
        <v>10</v>
      </c>
      <c r="H212" s="164" t="s">
        <v>713</v>
      </c>
      <c r="I212" s="187" t="str">
        <f t="shared" si="15"/>
        <v>30807018f</v>
      </c>
      <c r="J212" s="162" t="str">
        <f t="shared" si="16"/>
        <v>30807018026 03</v>
      </c>
      <c r="K212" s="5"/>
      <c r="L212" s="162" t="str">
        <f t="shared" si="17"/>
        <v>30807018026 03B</v>
      </c>
      <c r="M212" s="5" t="str">
        <f t="shared" si="18"/>
        <v>Slovenská squashová asociáciafBsquash - 20 % navýšenie</v>
      </c>
      <c r="N212" s="3" t="str">
        <f t="shared" si="19"/>
        <v>30807018fB</v>
      </c>
    </row>
    <row r="213" spans="1:14" x14ac:dyDescent="0.2">
      <c r="A213" s="193" t="s">
        <v>947</v>
      </c>
      <c r="B213" s="199" t="str">
        <f>VLOOKUP(A213,Adr!A:B,2,FALSE)</f>
        <v>Slovenská triatlonová únia</v>
      </c>
      <c r="C213" s="180" t="s">
        <v>787</v>
      </c>
      <c r="D213" s="290">
        <v>312583</v>
      </c>
      <c r="E213" s="168">
        <v>0</v>
      </c>
      <c r="F213" s="161" t="s">
        <v>200</v>
      </c>
      <c r="G213" s="164" t="s">
        <v>6</v>
      </c>
      <c r="H213" s="164" t="s">
        <v>713</v>
      </c>
      <c r="I213" s="187" t="str">
        <f t="shared" si="15"/>
        <v>31745466a</v>
      </c>
      <c r="J213" s="162" t="str">
        <f t="shared" si="16"/>
        <v>31745466026 02</v>
      </c>
      <c r="K213" s="5" t="s">
        <v>57</v>
      </c>
      <c r="L213" s="162" t="str">
        <f t="shared" si="17"/>
        <v>31745466026 02B</v>
      </c>
      <c r="M213" s="5" t="str">
        <f t="shared" si="18"/>
        <v>Slovenská triatlonová úniaaBtriatlon - bežné transfery</v>
      </c>
      <c r="N213" s="3" t="str">
        <f t="shared" si="19"/>
        <v>31745466aB</v>
      </c>
    </row>
    <row r="214" spans="1:14" x14ac:dyDescent="0.2">
      <c r="A214" s="197" t="s">
        <v>947</v>
      </c>
      <c r="B214" s="199" t="str">
        <f>VLOOKUP(A214,Adr!A:B,2,FALSE)</f>
        <v>Slovenská triatlonová únia</v>
      </c>
      <c r="C214" s="191" t="s">
        <v>1889</v>
      </c>
      <c r="D214" s="290">
        <v>14000</v>
      </c>
      <c r="E214" s="168">
        <v>0</v>
      </c>
      <c r="F214" s="161" t="s">
        <v>203</v>
      </c>
      <c r="G214" s="164" t="s">
        <v>10</v>
      </c>
      <c r="H214" s="164" t="s">
        <v>713</v>
      </c>
      <c r="I214" s="187" t="str">
        <f t="shared" si="15"/>
        <v>31745466d</v>
      </c>
      <c r="J214" s="162" t="str">
        <f t="shared" si="16"/>
        <v>31745466026 03</v>
      </c>
      <c r="K214" s="5"/>
      <c r="L214" s="162" t="str">
        <f t="shared" si="17"/>
        <v>31745466026 03B</v>
      </c>
      <c r="M214" s="5" t="str">
        <f t="shared" si="18"/>
        <v>Slovenská triatlonová úniadBKubo Ondrej</v>
      </c>
      <c r="N214" s="3" t="str">
        <f t="shared" si="19"/>
        <v>31745466dB</v>
      </c>
    </row>
    <row r="215" spans="1:14" x14ac:dyDescent="0.2">
      <c r="A215" s="197" t="s">
        <v>947</v>
      </c>
      <c r="B215" s="199" t="str">
        <f>VLOOKUP(A215,Adr!A:B,2,FALSE)</f>
        <v>Slovenská triatlonová únia</v>
      </c>
      <c r="C215" s="191" t="s">
        <v>1890</v>
      </c>
      <c r="D215" s="290">
        <v>6000</v>
      </c>
      <c r="E215" s="226">
        <v>0</v>
      </c>
      <c r="F215" s="161" t="s">
        <v>203</v>
      </c>
      <c r="G215" s="164" t="s">
        <v>10</v>
      </c>
      <c r="H215" s="164" t="s">
        <v>714</v>
      </c>
      <c r="I215" s="187" t="str">
        <f t="shared" si="15"/>
        <v>31745466d</v>
      </c>
      <c r="J215" s="162" t="str">
        <f t="shared" si="16"/>
        <v>31745466026 03</v>
      </c>
      <c r="K215" s="5"/>
      <c r="L215" s="162" t="str">
        <f t="shared" si="17"/>
        <v>31745466026 03K</v>
      </c>
      <c r="M215" s="5" t="str">
        <f t="shared" si="18"/>
        <v>Slovenská triatlonová úniadKKubo Ondrej - cestný bicykel</v>
      </c>
      <c r="N215" s="3" t="str">
        <f t="shared" si="19"/>
        <v>31745466dK</v>
      </c>
    </row>
    <row r="216" spans="1:14" x14ac:dyDescent="0.2">
      <c r="A216" s="197" t="s">
        <v>947</v>
      </c>
      <c r="B216" s="199" t="str">
        <f>VLOOKUP(A216,Adr!A:B,2,FALSE)</f>
        <v>Slovenská triatlonová únia</v>
      </c>
      <c r="C216" s="180" t="s">
        <v>1891</v>
      </c>
      <c r="D216" s="290">
        <v>15000</v>
      </c>
      <c r="E216" s="168">
        <v>0</v>
      </c>
      <c r="F216" s="161" t="s">
        <v>203</v>
      </c>
      <c r="G216" s="164" t="s">
        <v>10</v>
      </c>
      <c r="H216" s="164" t="s">
        <v>713</v>
      </c>
      <c r="I216" s="187" t="str">
        <f t="shared" si="15"/>
        <v>31745466d</v>
      </c>
      <c r="J216" s="162" t="str">
        <f t="shared" si="16"/>
        <v>31745466026 03</v>
      </c>
      <c r="K216" s="5"/>
      <c r="L216" s="162" t="str">
        <f t="shared" si="17"/>
        <v>31745466026 03B</v>
      </c>
      <c r="M216" s="5" t="str">
        <f t="shared" si="18"/>
        <v>Slovenská triatlonová úniadBVráblová Margaréta</v>
      </c>
      <c r="N216" s="3" t="str">
        <f t="shared" si="19"/>
        <v>31745466dB</v>
      </c>
    </row>
    <row r="217" spans="1:14" x14ac:dyDescent="0.2">
      <c r="A217" s="161" t="s">
        <v>947</v>
      </c>
      <c r="B217" s="199" t="str">
        <f>VLOOKUP(A217,Adr!A:B,2,FALSE)</f>
        <v>Slovenská triatlonová únia</v>
      </c>
      <c r="C217" s="180" t="s">
        <v>2105</v>
      </c>
      <c r="D217" s="290">
        <v>58875</v>
      </c>
      <c r="E217" s="168">
        <v>0</v>
      </c>
      <c r="F217" s="161" t="s">
        <v>205</v>
      </c>
      <c r="G217" s="164" t="s">
        <v>10</v>
      </c>
      <c r="H217" s="164" t="s">
        <v>713</v>
      </c>
      <c r="I217" s="187" t="str">
        <f t="shared" si="15"/>
        <v>31745466f</v>
      </c>
      <c r="J217" s="162" t="str">
        <f t="shared" si="16"/>
        <v>31745466026 03</v>
      </c>
      <c r="K217" s="5"/>
      <c r="L217" s="162" t="str">
        <f t="shared" si="17"/>
        <v>31745466026 03B</v>
      </c>
      <c r="M217" s="5" t="str">
        <f t="shared" si="18"/>
        <v>Slovenská triatlonová úniafBtriatlon - 20 % navýšenie</v>
      </c>
      <c r="N217" s="3" t="str">
        <f t="shared" si="19"/>
        <v>31745466fB</v>
      </c>
    </row>
    <row r="218" spans="1:14" x14ac:dyDescent="0.2">
      <c r="A218" s="161" t="s">
        <v>2288</v>
      </c>
      <c r="B218" s="199" t="str">
        <f>VLOOKUP(A218,Adr!A:B,2,FALSE)</f>
        <v>Slovenská univerzitná hokejová asociácia</v>
      </c>
      <c r="C218" s="180" t="s">
        <v>2296</v>
      </c>
      <c r="D218" s="290">
        <v>125000</v>
      </c>
      <c r="E218" s="168">
        <v>0</v>
      </c>
      <c r="F218" s="161" t="s">
        <v>205</v>
      </c>
      <c r="G218" s="164" t="s">
        <v>10</v>
      </c>
      <c r="H218" s="164" t="s">
        <v>713</v>
      </c>
      <c r="I218" s="187" t="str">
        <f t="shared" si="15"/>
        <v>52033431f</v>
      </c>
      <c r="J218" s="162" t="str">
        <f t="shared" si="16"/>
        <v>52033431026 03</v>
      </c>
      <c r="K218" s="5"/>
      <c r="L218" s="162" t="str">
        <f t="shared" si="17"/>
        <v>52033431026 03B</v>
      </c>
      <c r="M218" s="5" t="str">
        <f t="shared" si="18"/>
        <v>Slovenská univerzitná hokejová asociáciafBzabezpečenie účasti slovenských športových klubov v Európskej univerzitnej hokejovej lige</v>
      </c>
      <c r="N218" s="3" t="str">
        <f t="shared" si="19"/>
        <v>52033431fB</v>
      </c>
    </row>
    <row r="219" spans="1:14" x14ac:dyDescent="0.2">
      <c r="A219" s="197" t="s">
        <v>58</v>
      </c>
      <c r="B219" s="199" t="str">
        <f>VLOOKUP(A219,Adr!A:B,2,FALSE)</f>
        <v>Slovenská volejbalová federácia</v>
      </c>
      <c r="C219" s="180" t="s">
        <v>788</v>
      </c>
      <c r="D219" s="290">
        <v>1981346</v>
      </c>
      <c r="E219" s="226">
        <v>0</v>
      </c>
      <c r="F219" s="161" t="s">
        <v>200</v>
      </c>
      <c r="G219" s="164" t="s">
        <v>6</v>
      </c>
      <c r="H219" s="164" t="s">
        <v>713</v>
      </c>
      <c r="I219" s="187" t="str">
        <f t="shared" si="15"/>
        <v>00688819a</v>
      </c>
      <c r="J219" s="162" t="str">
        <f t="shared" si="16"/>
        <v>00688819026 02</v>
      </c>
      <c r="K219" s="5" t="s">
        <v>60</v>
      </c>
      <c r="L219" s="162" t="str">
        <f t="shared" si="17"/>
        <v>00688819026 02B</v>
      </c>
      <c r="M219" s="5" t="str">
        <f t="shared" si="18"/>
        <v>Slovenská volejbalová federáciaaBvolejbal - bežné transfery</v>
      </c>
      <c r="N219" s="3" t="str">
        <f t="shared" si="19"/>
        <v>00688819aB</v>
      </c>
    </row>
    <row r="220" spans="1:14" x14ac:dyDescent="0.2">
      <c r="A220" s="197" t="s">
        <v>58</v>
      </c>
      <c r="B220" s="199" t="str">
        <f>VLOOKUP(A220,Adr!A:B,2,FALSE)</f>
        <v>Slovenská volejbalová federácia</v>
      </c>
      <c r="C220" s="180" t="s">
        <v>1618</v>
      </c>
      <c r="D220" s="290">
        <v>6500</v>
      </c>
      <c r="E220" s="168">
        <v>0</v>
      </c>
      <c r="F220" s="161" t="s">
        <v>200</v>
      </c>
      <c r="G220" s="164" t="s">
        <v>6</v>
      </c>
      <c r="H220" s="164" t="s">
        <v>714</v>
      </c>
      <c r="I220" s="187" t="str">
        <f t="shared" si="15"/>
        <v>00688819a</v>
      </c>
      <c r="J220" s="162" t="str">
        <f t="shared" si="16"/>
        <v>00688819026 02</v>
      </c>
      <c r="K220" s="5" t="s">
        <v>60</v>
      </c>
      <c r="L220" s="162" t="str">
        <f t="shared" si="17"/>
        <v>00688819026 02K</v>
      </c>
      <c r="M220" s="5" t="str">
        <f t="shared" si="18"/>
        <v>Slovenská volejbalová federáciaaKvolejbal - kapitálové transfery</v>
      </c>
      <c r="N220" s="3" t="str">
        <f t="shared" si="19"/>
        <v>00688819aK</v>
      </c>
    </row>
    <row r="221" spans="1:14" x14ac:dyDescent="0.2">
      <c r="A221" s="197" t="s">
        <v>58</v>
      </c>
      <c r="B221" s="199" t="str">
        <f>VLOOKUP(A221,Adr!A:B,2,FALSE)</f>
        <v>Slovenská volejbalová federácia</v>
      </c>
      <c r="C221" s="180" t="s">
        <v>2051</v>
      </c>
      <c r="D221" s="290">
        <v>37644</v>
      </c>
      <c r="E221" s="168">
        <v>0</v>
      </c>
      <c r="F221" s="161" t="s">
        <v>204</v>
      </c>
      <c r="G221" s="164" t="s">
        <v>10</v>
      </c>
      <c r="H221" s="164" t="s">
        <v>713</v>
      </c>
      <c r="I221" s="187" t="str">
        <f t="shared" si="15"/>
        <v>00688819e</v>
      </c>
      <c r="J221" s="162" t="str">
        <f t="shared" si="16"/>
        <v>00688819026 03</v>
      </c>
      <c r="K221" s="5"/>
      <c r="L221" s="162" t="str">
        <f t="shared" si="17"/>
        <v>00688819026 03B</v>
      </c>
      <c r="M221" s="5" t="str">
        <f t="shared" si="18"/>
        <v>Slovenská volejbalová federáciaeBZlatá Európska liga žien</v>
      </c>
      <c r="N221" s="3" t="str">
        <f t="shared" si="19"/>
        <v>00688819eB</v>
      </c>
    </row>
    <row r="222" spans="1:14" x14ac:dyDescent="0.2">
      <c r="A222" s="193" t="s">
        <v>58</v>
      </c>
      <c r="B222" s="199" t="str">
        <f>VLOOKUP(A222,Adr!A:B,2,FALSE)</f>
        <v>Slovenská volejbalová federácia</v>
      </c>
      <c r="C222" s="180" t="s">
        <v>2106</v>
      </c>
      <c r="D222" s="290">
        <v>374407</v>
      </c>
      <c r="E222" s="226">
        <v>0</v>
      </c>
      <c r="F222" s="161" t="s">
        <v>205</v>
      </c>
      <c r="G222" s="164" t="s">
        <v>10</v>
      </c>
      <c r="H222" s="164" t="s">
        <v>713</v>
      </c>
      <c r="I222" s="187" t="str">
        <f t="shared" si="15"/>
        <v>00688819f</v>
      </c>
      <c r="J222" s="162" t="str">
        <f t="shared" si="16"/>
        <v>00688819026 03</v>
      </c>
      <c r="K222" s="5"/>
      <c r="L222" s="162" t="str">
        <f t="shared" si="17"/>
        <v>00688819026 03B</v>
      </c>
      <c r="M222" s="5" t="str">
        <f t="shared" si="18"/>
        <v>Slovenská volejbalová federáciafBvolejbal - 20 % navýšenie</v>
      </c>
      <c r="N222" s="3" t="str">
        <f t="shared" si="19"/>
        <v>00688819fB</v>
      </c>
    </row>
    <row r="223" spans="1:14" ht="20" x14ac:dyDescent="0.2">
      <c r="A223" s="193" t="s">
        <v>58</v>
      </c>
      <c r="B223" s="199" t="str">
        <f>VLOOKUP(A223,Adr!A:B,2,FALSE)</f>
        <v>Slovenská volejbalová federácia</v>
      </c>
      <c r="C223" s="191" t="s">
        <v>2034</v>
      </c>
      <c r="D223" s="290">
        <v>15600</v>
      </c>
      <c r="E223" s="168">
        <v>0</v>
      </c>
      <c r="F223" s="161" t="s">
        <v>209</v>
      </c>
      <c r="G223" s="164" t="s">
        <v>10</v>
      </c>
      <c r="H223" s="164" t="s">
        <v>713</v>
      </c>
      <c r="I223" s="187" t="str">
        <f t="shared" si="15"/>
        <v>00688819j</v>
      </c>
      <c r="J223" s="162" t="str">
        <f t="shared" si="16"/>
        <v>00688819026 03</v>
      </c>
      <c r="K223" s="5"/>
      <c r="L223" s="162" t="str">
        <f t="shared" si="17"/>
        <v>00688819026 03B</v>
      </c>
      <c r="M223" s="5" t="str">
        <f t="shared" si="18"/>
        <v>Slovenská volejbalová federáciajBZabezpečenie finále školských športových súťaží (Poprad 2024) v súťažiach kategórie "A" v mixvolejbale stredných škôl</v>
      </c>
      <c r="N223" s="3" t="str">
        <f t="shared" si="19"/>
        <v>00688819jB</v>
      </c>
    </row>
    <row r="224" spans="1:14" x14ac:dyDescent="0.2">
      <c r="A224" s="193" t="s">
        <v>58</v>
      </c>
      <c r="B224" s="199" t="str">
        <f>VLOOKUP(A224,Adr!A:B,2,FALSE)</f>
        <v>Slovenská volejbalová federácia</v>
      </c>
      <c r="C224" s="180" t="s">
        <v>2033</v>
      </c>
      <c r="D224" s="290">
        <v>27655</v>
      </c>
      <c r="E224" s="226">
        <v>0</v>
      </c>
      <c r="F224" s="161" t="s">
        <v>209</v>
      </c>
      <c r="G224" s="164" t="s">
        <v>10</v>
      </c>
      <c r="H224" s="164" t="s">
        <v>713</v>
      </c>
      <c r="I224" s="187" t="str">
        <f t="shared" si="15"/>
        <v>00688819j</v>
      </c>
      <c r="J224" s="162" t="str">
        <f t="shared" si="16"/>
        <v>00688819026 03</v>
      </c>
      <c r="K224" s="5"/>
      <c r="L224" s="162" t="str">
        <f t="shared" si="17"/>
        <v>00688819026 03B</v>
      </c>
      <c r="M224" s="5" t="str">
        <f t="shared" si="18"/>
        <v>Slovenská volejbalová federáciajBZabezpečenie finále školských športových súťaží (Šamorín 2024) v súťažiach kategórie "A" vo volejbale základných škôl</v>
      </c>
      <c r="N224" s="3" t="str">
        <f t="shared" si="19"/>
        <v>00688819jB</v>
      </c>
    </row>
    <row r="225" spans="1:14" x14ac:dyDescent="0.2">
      <c r="A225" s="197" t="s">
        <v>58</v>
      </c>
      <c r="B225" s="199" t="str">
        <f>VLOOKUP(A225,Adr!A:B,2,FALSE)</f>
        <v>Slovenská volejbalová federácia</v>
      </c>
      <c r="C225" s="180" t="s">
        <v>2035</v>
      </c>
      <c r="D225" s="290">
        <v>23259</v>
      </c>
      <c r="E225" s="168">
        <v>0</v>
      </c>
      <c r="F225" s="161" t="s">
        <v>209</v>
      </c>
      <c r="G225" s="164" t="s">
        <v>10</v>
      </c>
      <c r="H225" s="164" t="s">
        <v>713</v>
      </c>
      <c r="I225" s="187" t="str">
        <f t="shared" si="15"/>
        <v>00688819j</v>
      </c>
      <c r="J225" s="162" t="str">
        <f t="shared" si="16"/>
        <v>00688819026 03</v>
      </c>
      <c r="K225" s="5"/>
      <c r="L225" s="162" t="str">
        <f t="shared" si="17"/>
        <v>00688819026 03B</v>
      </c>
      <c r="M225" s="5" t="str">
        <f t="shared" si="18"/>
        <v>Slovenská volejbalová federáciajBZabezpečenie finále školských športových súťaží (Šamorín 2024) v súťažiach kategórie "A" vo vybíjanej základných škôl</v>
      </c>
      <c r="N225" s="3" t="str">
        <f t="shared" si="19"/>
        <v>00688819jB</v>
      </c>
    </row>
    <row r="226" spans="1:14" x14ac:dyDescent="0.2">
      <c r="A226" s="197" t="s">
        <v>61</v>
      </c>
      <c r="B226" s="199" t="str">
        <f>VLOOKUP(A226,Adr!A:B,2,FALSE)</f>
        <v>Slovenský atletický zväz</v>
      </c>
      <c r="C226" s="180" t="s">
        <v>789</v>
      </c>
      <c r="D226" s="290">
        <v>3222450</v>
      </c>
      <c r="E226" s="168">
        <v>0</v>
      </c>
      <c r="F226" s="161" t="s">
        <v>200</v>
      </c>
      <c r="G226" s="164" t="s">
        <v>6</v>
      </c>
      <c r="H226" s="164" t="s">
        <v>713</v>
      </c>
      <c r="I226" s="187" t="str">
        <f t="shared" si="15"/>
        <v>36063835a</v>
      </c>
      <c r="J226" s="162" t="str">
        <f t="shared" si="16"/>
        <v>36063835026 02</v>
      </c>
      <c r="K226" s="5" t="s">
        <v>8</v>
      </c>
      <c r="L226" s="162" t="str">
        <f t="shared" si="17"/>
        <v>36063835026 02B</v>
      </c>
      <c r="M226" s="5" t="str">
        <f t="shared" si="18"/>
        <v>Slovenský atletický zväzaBatletika - bežné transfery</v>
      </c>
      <c r="N226" s="3" t="str">
        <f t="shared" si="19"/>
        <v>36063835aB</v>
      </c>
    </row>
    <row r="227" spans="1:14" x14ac:dyDescent="0.2">
      <c r="A227" s="197" t="s">
        <v>61</v>
      </c>
      <c r="B227" s="199" t="str">
        <f>VLOOKUP(A227,Adr!A:B,2,FALSE)</f>
        <v>Slovenský atletický zväz</v>
      </c>
      <c r="C227" s="180" t="s">
        <v>1619</v>
      </c>
      <c r="D227" s="290">
        <v>100000</v>
      </c>
      <c r="E227" s="226">
        <v>0</v>
      </c>
      <c r="F227" s="161" t="s">
        <v>200</v>
      </c>
      <c r="G227" s="164" t="s">
        <v>6</v>
      </c>
      <c r="H227" s="164" t="s">
        <v>714</v>
      </c>
      <c r="I227" s="187" t="str">
        <f t="shared" si="15"/>
        <v>36063835a</v>
      </c>
      <c r="J227" s="162" t="str">
        <f t="shared" si="16"/>
        <v>36063835026 02</v>
      </c>
      <c r="K227" s="5" t="s">
        <v>8</v>
      </c>
      <c r="L227" s="162" t="str">
        <f t="shared" si="17"/>
        <v>36063835026 02K</v>
      </c>
      <c r="M227" s="5" t="str">
        <f t="shared" si="18"/>
        <v>Slovenský atletický zväzaKatletika - kapitálové transfery</v>
      </c>
      <c r="N227" s="3" t="str">
        <f t="shared" si="19"/>
        <v>36063835aK</v>
      </c>
    </row>
    <row r="228" spans="1:14" x14ac:dyDescent="0.2">
      <c r="A228" s="161" t="s">
        <v>61</v>
      </c>
      <c r="B228" s="199" t="str">
        <f>VLOOKUP(A228,Adr!A:B,2,FALSE)</f>
        <v>Slovenský atletický zväz</v>
      </c>
      <c r="C228" s="164" t="s">
        <v>1892</v>
      </c>
      <c r="D228" s="291">
        <v>5000</v>
      </c>
      <c r="E228" s="168">
        <v>0</v>
      </c>
      <c r="F228" s="161" t="s">
        <v>203</v>
      </c>
      <c r="G228" s="164" t="s">
        <v>10</v>
      </c>
      <c r="H228" s="164" t="s">
        <v>713</v>
      </c>
      <c r="I228" s="187" t="str">
        <f t="shared" si="15"/>
        <v>36063835d</v>
      </c>
      <c r="J228" s="162" t="str">
        <f t="shared" si="16"/>
        <v>36063835026 03</v>
      </c>
      <c r="K228" s="5"/>
      <c r="L228" s="162" t="str">
        <f t="shared" si="17"/>
        <v>36063835026 03B</v>
      </c>
      <c r="M228" s="5" t="str">
        <f t="shared" si="18"/>
        <v>Slovenský atletický zväzdBBátovský Jakub</v>
      </c>
      <c r="N228" s="3" t="str">
        <f t="shared" si="19"/>
        <v>36063835dB</v>
      </c>
    </row>
    <row r="229" spans="1:14" x14ac:dyDescent="0.2">
      <c r="A229" s="161" t="s">
        <v>61</v>
      </c>
      <c r="B229" s="199" t="str">
        <f>VLOOKUP(A229,Adr!A:B,2,FALSE)</f>
        <v>Slovenský atletický zväz</v>
      </c>
      <c r="C229" s="191" t="s">
        <v>1893</v>
      </c>
      <c r="D229" s="292">
        <v>10000</v>
      </c>
      <c r="E229" s="168">
        <v>0</v>
      </c>
      <c r="F229" s="161" t="s">
        <v>203</v>
      </c>
      <c r="G229" s="164" t="s">
        <v>10</v>
      </c>
      <c r="H229" s="164" t="s">
        <v>713</v>
      </c>
      <c r="I229" s="187" t="str">
        <f t="shared" si="15"/>
        <v>36063835d</v>
      </c>
      <c r="J229" s="162" t="str">
        <f t="shared" si="16"/>
        <v>36063835026 03</v>
      </c>
      <c r="K229" s="5"/>
      <c r="L229" s="162" t="str">
        <f t="shared" si="17"/>
        <v>36063835026 03B</v>
      </c>
      <c r="M229" s="5" t="str">
        <f t="shared" si="18"/>
        <v>Slovenský atletický zväzdBBurzalová Hana</v>
      </c>
      <c r="N229" s="3" t="str">
        <f t="shared" si="19"/>
        <v>36063835dB</v>
      </c>
    </row>
    <row r="230" spans="1:14" x14ac:dyDescent="0.2">
      <c r="A230" s="197" t="s">
        <v>61</v>
      </c>
      <c r="B230" s="199" t="str">
        <f>VLOOKUP(A230,Adr!A:B,2,FALSE)</f>
        <v>Slovenský atletický zväz</v>
      </c>
      <c r="C230" s="180" t="s">
        <v>2205</v>
      </c>
      <c r="D230" s="290">
        <v>10000</v>
      </c>
      <c r="E230" s="226">
        <v>0</v>
      </c>
      <c r="F230" s="161" t="s">
        <v>203</v>
      </c>
      <c r="G230" s="164" t="s">
        <v>10</v>
      </c>
      <c r="H230" s="164" t="s">
        <v>713</v>
      </c>
      <c r="I230" s="187" t="str">
        <f t="shared" si="15"/>
        <v>36063835d</v>
      </c>
      <c r="J230" s="162" t="str">
        <f t="shared" si="16"/>
        <v>36063835026 03</v>
      </c>
      <c r="K230" s="5"/>
      <c r="L230" s="162" t="str">
        <f t="shared" si="17"/>
        <v>36063835026 03B</v>
      </c>
      <c r="M230" s="5" t="str">
        <f t="shared" si="18"/>
        <v>Slovenský atletický zväzdBCzaková Katerinka Mária</v>
      </c>
      <c r="N230" s="3" t="str">
        <f t="shared" si="19"/>
        <v>36063835dB</v>
      </c>
    </row>
    <row r="231" spans="1:14" x14ac:dyDescent="0.2">
      <c r="A231" s="197" t="s">
        <v>61</v>
      </c>
      <c r="B231" s="199" t="str">
        <f>VLOOKUP(A231,Adr!A:B,2,FALSE)</f>
        <v>Slovenský atletický zväz</v>
      </c>
      <c r="C231" s="180" t="s">
        <v>1894</v>
      </c>
      <c r="D231" s="290">
        <v>10000</v>
      </c>
      <c r="E231" s="168">
        <v>0</v>
      </c>
      <c r="F231" s="161" t="s">
        <v>203</v>
      </c>
      <c r="G231" s="164" t="s">
        <v>10</v>
      </c>
      <c r="H231" s="164" t="s">
        <v>713</v>
      </c>
      <c r="I231" s="187" t="str">
        <f t="shared" si="15"/>
        <v>36063835d</v>
      </c>
      <c r="J231" s="162" t="str">
        <f t="shared" si="16"/>
        <v>36063835026 03</v>
      </c>
      <c r="K231" s="5"/>
      <c r="L231" s="162" t="str">
        <f t="shared" si="17"/>
        <v>36063835026 03B</v>
      </c>
      <c r="M231" s="5" t="str">
        <f t="shared" si="18"/>
        <v>Slovenský atletický zväzdBČerný Dominik</v>
      </c>
      <c r="N231" s="3" t="str">
        <f t="shared" si="19"/>
        <v>36063835dB</v>
      </c>
    </row>
    <row r="232" spans="1:14" x14ac:dyDescent="0.2">
      <c r="A232" s="197" t="s">
        <v>61</v>
      </c>
      <c r="B232" s="199" t="str">
        <f>VLOOKUP(A232,Adr!A:B,2,FALSE)</f>
        <v>Slovenský atletický zväz</v>
      </c>
      <c r="C232" s="164" t="s">
        <v>1895</v>
      </c>
      <c r="D232" s="291">
        <v>10000</v>
      </c>
      <c r="E232" s="168">
        <v>0</v>
      </c>
      <c r="F232" s="161" t="s">
        <v>203</v>
      </c>
      <c r="G232" s="164" t="s">
        <v>10</v>
      </c>
      <c r="H232" s="164" t="s">
        <v>713</v>
      </c>
      <c r="I232" s="187" t="str">
        <f t="shared" si="15"/>
        <v>36063835d</v>
      </c>
      <c r="J232" s="162" t="str">
        <f t="shared" si="16"/>
        <v>36063835026 03</v>
      </c>
      <c r="K232" s="5"/>
      <c r="L232" s="162" t="str">
        <f t="shared" si="17"/>
        <v>36063835026 03B</v>
      </c>
      <c r="M232" s="5" t="str">
        <f t="shared" si="18"/>
        <v>Slovenský atletický zväzdBFederič Filip</v>
      </c>
      <c r="N232" s="3" t="str">
        <f t="shared" si="19"/>
        <v>36063835dB</v>
      </c>
    </row>
    <row r="233" spans="1:14" x14ac:dyDescent="0.2">
      <c r="A233" s="161" t="s">
        <v>61</v>
      </c>
      <c r="B233" s="199" t="str">
        <f>VLOOKUP(A233,Adr!A:B,2,FALSE)</f>
        <v>Slovenský atletický zväz</v>
      </c>
      <c r="C233" s="191" t="s">
        <v>1897</v>
      </c>
      <c r="D233" s="292">
        <v>10000</v>
      </c>
      <c r="E233" s="226">
        <v>0</v>
      </c>
      <c r="F233" s="161" t="s">
        <v>203</v>
      </c>
      <c r="G233" s="164" t="s">
        <v>10</v>
      </c>
      <c r="H233" s="164" t="s">
        <v>713</v>
      </c>
      <c r="I233" s="187" t="str">
        <f t="shared" si="15"/>
        <v>36063835d</v>
      </c>
      <c r="J233" s="162" t="str">
        <f t="shared" si="16"/>
        <v>36063835026 03</v>
      </c>
      <c r="K233" s="5"/>
      <c r="L233" s="162" t="str">
        <f t="shared" si="17"/>
        <v>36063835026 03B</v>
      </c>
      <c r="M233" s="5" t="str">
        <f t="shared" si="18"/>
        <v>Slovenský atletický zväzdBForster Viktória</v>
      </c>
      <c r="N233" s="3" t="str">
        <f t="shared" si="19"/>
        <v>36063835dB</v>
      </c>
    </row>
    <row r="234" spans="1:14" x14ac:dyDescent="0.2">
      <c r="A234" s="177" t="s">
        <v>61</v>
      </c>
      <c r="B234" s="199" t="str">
        <f>VLOOKUP(A234,Adr!A:B,2,FALSE)</f>
        <v>Slovenský atletický zväz</v>
      </c>
      <c r="C234" s="180" t="s">
        <v>1896</v>
      </c>
      <c r="D234" s="290">
        <v>30000</v>
      </c>
      <c r="E234" s="168">
        <v>0</v>
      </c>
      <c r="F234" s="161" t="s">
        <v>203</v>
      </c>
      <c r="G234" s="164" t="s">
        <v>10</v>
      </c>
      <c r="H234" s="164" t="s">
        <v>713</v>
      </c>
      <c r="I234" s="187" t="str">
        <f t="shared" si="15"/>
        <v>36063835d</v>
      </c>
      <c r="J234" s="162" t="str">
        <f t="shared" si="16"/>
        <v>36063835026 03</v>
      </c>
      <c r="K234" s="5"/>
      <c r="L234" s="162" t="str">
        <f t="shared" si="17"/>
        <v>36063835026 03B</v>
      </c>
      <c r="M234" s="5" t="str">
        <f t="shared" si="18"/>
        <v>Slovenský atletický zväzdBFraňo Peter</v>
      </c>
      <c r="N234" s="3" t="str">
        <f t="shared" si="19"/>
        <v>36063835dB</v>
      </c>
    </row>
    <row r="235" spans="1:14" x14ac:dyDescent="0.2">
      <c r="A235" s="197" t="s">
        <v>61</v>
      </c>
      <c r="B235" s="199" t="str">
        <f>VLOOKUP(A235,Adr!A:B,2,FALSE)</f>
        <v>Slovenský atletický zväz</v>
      </c>
      <c r="C235" s="164" t="s">
        <v>1898</v>
      </c>
      <c r="D235" s="291">
        <v>10000</v>
      </c>
      <c r="E235" s="168">
        <v>0</v>
      </c>
      <c r="F235" s="161" t="s">
        <v>203</v>
      </c>
      <c r="G235" s="164" t="s">
        <v>10</v>
      </c>
      <c r="H235" s="164" t="s">
        <v>713</v>
      </c>
      <c r="I235" s="187" t="str">
        <f t="shared" si="15"/>
        <v>36063835d</v>
      </c>
      <c r="J235" s="162" t="str">
        <f t="shared" si="16"/>
        <v>36063835026 03</v>
      </c>
      <c r="K235" s="5"/>
      <c r="L235" s="162" t="str">
        <f t="shared" si="17"/>
        <v>36063835026 03B</v>
      </c>
      <c r="M235" s="5" t="str">
        <f t="shared" si="18"/>
        <v>Slovenský atletický zväzdBGajanová Gabriela</v>
      </c>
      <c r="N235" s="3" t="str">
        <f t="shared" si="19"/>
        <v>36063835dB</v>
      </c>
    </row>
    <row r="236" spans="1:14" x14ac:dyDescent="0.2">
      <c r="A236" s="197" t="s">
        <v>61</v>
      </c>
      <c r="B236" s="199" t="str">
        <f>VLOOKUP(A236,Adr!A:B,2,FALSE)</f>
        <v>Slovenský atletický zväz</v>
      </c>
      <c r="C236" s="180" t="s">
        <v>1899</v>
      </c>
      <c r="D236" s="290">
        <v>12500</v>
      </c>
      <c r="E236" s="226">
        <v>0</v>
      </c>
      <c r="F236" s="161" t="s">
        <v>203</v>
      </c>
      <c r="G236" s="164" t="s">
        <v>10</v>
      </c>
      <c r="H236" s="164" t="s">
        <v>713</v>
      </c>
      <c r="I236" s="187" t="str">
        <f t="shared" si="15"/>
        <v>36063835d</v>
      </c>
      <c r="J236" s="162" t="str">
        <f t="shared" si="16"/>
        <v>36063835026 03</v>
      </c>
      <c r="K236" s="5"/>
      <c r="L236" s="162" t="str">
        <f t="shared" si="17"/>
        <v>36063835026 03B</v>
      </c>
      <c r="M236" s="5" t="str">
        <f t="shared" si="18"/>
        <v>Slovenský atletický zväzdBMorvay Michal</v>
      </c>
      <c r="N236" s="3" t="str">
        <f t="shared" si="19"/>
        <v>36063835dB</v>
      </c>
    </row>
    <row r="237" spans="1:14" x14ac:dyDescent="0.2">
      <c r="A237" s="161" t="s">
        <v>61</v>
      </c>
      <c r="B237" s="199" t="str">
        <f>VLOOKUP(A237,Adr!A:B,2,FALSE)</f>
        <v>Slovenský atletický zväz</v>
      </c>
      <c r="C237" s="164" t="s">
        <v>1900</v>
      </c>
      <c r="D237" s="291">
        <v>15000</v>
      </c>
      <c r="E237" s="168">
        <v>0</v>
      </c>
      <c r="F237" s="161" t="s">
        <v>203</v>
      </c>
      <c r="G237" s="164" t="s">
        <v>10</v>
      </c>
      <c r="H237" s="164" t="s">
        <v>713</v>
      </c>
      <c r="I237" s="187" t="str">
        <f t="shared" si="15"/>
        <v>36063835d</v>
      </c>
      <c r="J237" s="162" t="str">
        <f t="shared" si="16"/>
        <v>36063835026 03</v>
      </c>
      <c r="K237" s="5"/>
      <c r="L237" s="162" t="str">
        <f t="shared" si="17"/>
        <v>36063835026 03B</v>
      </c>
      <c r="M237" s="5" t="str">
        <f t="shared" si="18"/>
        <v>Slovenský atletický zväzdBRuffíny Robert</v>
      </c>
      <c r="N237" s="3" t="str">
        <f t="shared" si="19"/>
        <v>36063835dB</v>
      </c>
    </row>
    <row r="238" spans="1:14" x14ac:dyDescent="0.2">
      <c r="A238" s="161" t="s">
        <v>61</v>
      </c>
      <c r="B238" s="199" t="str">
        <f>VLOOKUP(A238,Adr!A:B,2,FALSE)</f>
        <v>Slovenský atletický zväz</v>
      </c>
      <c r="C238" s="191" t="s">
        <v>1901</v>
      </c>
      <c r="D238" s="292">
        <v>5000</v>
      </c>
      <c r="E238" s="168">
        <v>0</v>
      </c>
      <c r="F238" s="161" t="s">
        <v>203</v>
      </c>
      <c r="G238" s="164" t="s">
        <v>10</v>
      </c>
      <c r="H238" s="164" t="s">
        <v>713</v>
      </c>
      <c r="I238" s="187" t="str">
        <f t="shared" si="15"/>
        <v>36063835d</v>
      </c>
      <c r="J238" s="162" t="str">
        <f t="shared" si="16"/>
        <v>36063835026 03</v>
      </c>
      <c r="K238" s="5"/>
      <c r="L238" s="162" t="str">
        <f t="shared" si="17"/>
        <v>36063835026 03B</v>
      </c>
      <c r="M238" s="5" t="str">
        <f t="shared" si="18"/>
        <v>Slovenský atletický zväzdBSlezáková Rebecca</v>
      </c>
      <c r="N238" s="3" t="str">
        <f t="shared" si="19"/>
        <v>36063835dB</v>
      </c>
    </row>
    <row r="239" spans="1:14" x14ac:dyDescent="0.2">
      <c r="A239" s="177" t="s">
        <v>61</v>
      </c>
      <c r="B239" s="199" t="str">
        <f>VLOOKUP(A239,Adr!A:B,2,FALSE)</f>
        <v>Slovenský atletický zväz</v>
      </c>
      <c r="C239" s="180" t="s">
        <v>1902</v>
      </c>
      <c r="D239" s="290">
        <v>12500</v>
      </c>
      <c r="E239" s="226">
        <v>0</v>
      </c>
      <c r="F239" s="161" t="s">
        <v>203</v>
      </c>
      <c r="G239" s="164" t="s">
        <v>10</v>
      </c>
      <c r="H239" s="164" t="s">
        <v>713</v>
      </c>
      <c r="I239" s="187" t="str">
        <f t="shared" si="15"/>
        <v>36063835d</v>
      </c>
      <c r="J239" s="162" t="str">
        <f t="shared" si="16"/>
        <v>36063835026 03</v>
      </c>
      <c r="K239" s="5"/>
      <c r="L239" s="162" t="str">
        <f t="shared" si="17"/>
        <v>36063835026 03B</v>
      </c>
      <c r="M239" s="5" t="str">
        <f t="shared" si="18"/>
        <v>Slovenský atletický zväzdBŠula Karel</v>
      </c>
      <c r="N239" s="3" t="str">
        <f t="shared" si="19"/>
        <v>36063835dB</v>
      </c>
    </row>
    <row r="240" spans="1:14" x14ac:dyDescent="0.2">
      <c r="A240" s="193" t="s">
        <v>61</v>
      </c>
      <c r="B240" s="199" t="str">
        <f>VLOOKUP(A240,Adr!A:B,2,FALSE)</f>
        <v>Slovenský atletický zväz</v>
      </c>
      <c r="C240" s="164" t="s">
        <v>1903</v>
      </c>
      <c r="D240" s="291">
        <v>12500</v>
      </c>
      <c r="E240" s="168">
        <v>0</v>
      </c>
      <c r="F240" s="161" t="s">
        <v>203</v>
      </c>
      <c r="G240" s="164" t="s">
        <v>10</v>
      </c>
      <c r="H240" s="164" t="s">
        <v>713</v>
      </c>
      <c r="I240" s="187" t="str">
        <f t="shared" si="15"/>
        <v>36063835d</v>
      </c>
      <c r="J240" s="162" t="str">
        <f t="shared" si="16"/>
        <v>36063835026 03</v>
      </c>
      <c r="K240" s="5"/>
      <c r="L240" s="162" t="str">
        <f t="shared" si="17"/>
        <v>36063835026 03B</v>
      </c>
      <c r="M240" s="5" t="str">
        <f t="shared" si="18"/>
        <v>Slovenský atletický zväzdBÚradník Miroslav</v>
      </c>
      <c r="N240" s="3" t="str">
        <f t="shared" si="19"/>
        <v>36063835dB</v>
      </c>
    </row>
    <row r="241" spans="1:14" x14ac:dyDescent="0.2">
      <c r="A241" s="161" t="s">
        <v>61</v>
      </c>
      <c r="B241" s="199" t="str">
        <f>VLOOKUP(A241,Adr!A:B,2,FALSE)</f>
        <v>Slovenský atletický zväz</v>
      </c>
      <c r="C241" s="192" t="s">
        <v>1904</v>
      </c>
      <c r="D241" s="293">
        <v>34100</v>
      </c>
      <c r="E241" s="168">
        <v>0</v>
      </c>
      <c r="F241" s="161" t="s">
        <v>203</v>
      </c>
      <c r="G241" s="164" t="s">
        <v>10</v>
      </c>
      <c r="H241" s="164" t="s">
        <v>713</v>
      </c>
      <c r="I241" s="187" t="str">
        <f t="shared" si="15"/>
        <v>36063835d</v>
      </c>
      <c r="J241" s="162" t="str">
        <f t="shared" si="16"/>
        <v>36063835026 03</v>
      </c>
      <c r="K241" s="5"/>
      <c r="L241" s="162" t="str">
        <f t="shared" si="17"/>
        <v>36063835026 03B</v>
      </c>
      <c r="M241" s="5" t="str">
        <f t="shared" si="18"/>
        <v>Slovenský atletický zväzdBVolko Ján</v>
      </c>
      <c r="N241" s="3" t="str">
        <f t="shared" si="19"/>
        <v>36063835dB</v>
      </c>
    </row>
    <row r="242" spans="1:14" x14ac:dyDescent="0.2">
      <c r="A242" s="197" t="s">
        <v>61</v>
      </c>
      <c r="B242" s="199" t="str">
        <f>VLOOKUP(A242,Adr!A:B,2,FALSE)</f>
        <v>Slovenský atletický zväz</v>
      </c>
      <c r="C242" s="192" t="s">
        <v>2052</v>
      </c>
      <c r="D242" s="293">
        <v>60000</v>
      </c>
      <c r="E242" s="226">
        <v>0</v>
      </c>
      <c r="F242" s="161" t="s">
        <v>204</v>
      </c>
      <c r="G242" s="164" t="s">
        <v>10</v>
      </c>
      <c r="H242" s="164" t="s">
        <v>713</v>
      </c>
      <c r="I242" s="187" t="str">
        <f t="shared" si="15"/>
        <v>36063835e</v>
      </c>
      <c r="J242" s="162" t="str">
        <f t="shared" si="16"/>
        <v>36063835026 03</v>
      </c>
      <c r="K242" s="5"/>
      <c r="L242" s="162" t="str">
        <f t="shared" si="17"/>
        <v>36063835026 03B</v>
      </c>
      <c r="M242" s="5" t="str">
        <f t="shared" si="18"/>
        <v>Slovenský atletický zväzeBAtletický míting P-T-S</v>
      </c>
      <c r="N242" s="3" t="str">
        <f t="shared" si="19"/>
        <v>36063835eB</v>
      </c>
    </row>
    <row r="243" spans="1:14" x14ac:dyDescent="0.2">
      <c r="A243" s="161" t="s">
        <v>61</v>
      </c>
      <c r="B243" s="199" t="str">
        <f>VLOOKUP(A243,Adr!A:B,2,FALSE)</f>
        <v>Slovenský atletický zväz</v>
      </c>
      <c r="C243" s="185" t="s">
        <v>2286</v>
      </c>
      <c r="D243" s="167">
        <v>20000</v>
      </c>
      <c r="E243" s="168">
        <v>0</v>
      </c>
      <c r="F243" s="161" t="s">
        <v>204</v>
      </c>
      <c r="G243" s="164" t="s">
        <v>10</v>
      </c>
      <c r="H243" s="164" t="s">
        <v>713</v>
      </c>
      <c r="I243" s="187" t="str">
        <f t="shared" si="15"/>
        <v>36063835e</v>
      </c>
      <c r="J243" s="162" t="str">
        <f t="shared" si="16"/>
        <v>36063835026 03</v>
      </c>
      <c r="K243" s="5"/>
      <c r="L243" s="162" t="str">
        <f t="shared" si="17"/>
        <v>36063835026 03B</v>
      </c>
      <c r="M243" s="5" t="str">
        <f t="shared" si="18"/>
        <v>Slovenský atletický zväzeBBanskobystrická latka 2025</v>
      </c>
      <c r="N243" s="3" t="str">
        <f t="shared" si="19"/>
        <v>36063835eB</v>
      </c>
    </row>
    <row r="244" spans="1:14" x14ac:dyDescent="0.2">
      <c r="A244" s="161" t="s">
        <v>61</v>
      </c>
      <c r="B244" s="199" t="str">
        <f>VLOOKUP(A244,Adr!A:B,2,FALSE)</f>
        <v>Slovenský atletický zväz</v>
      </c>
      <c r="C244" s="164" t="s">
        <v>2053</v>
      </c>
      <c r="D244" s="291">
        <v>596340</v>
      </c>
      <c r="E244" s="168">
        <v>0</v>
      </c>
      <c r="F244" s="161" t="s">
        <v>204</v>
      </c>
      <c r="G244" s="164" t="s">
        <v>10</v>
      </c>
      <c r="H244" s="164" t="s">
        <v>713</v>
      </c>
      <c r="I244" s="187" t="str">
        <f t="shared" si="15"/>
        <v>36063835e</v>
      </c>
      <c r="J244" s="162" t="str">
        <f t="shared" si="16"/>
        <v>36063835026 03</v>
      </c>
      <c r="K244" s="5"/>
      <c r="L244" s="162" t="str">
        <f t="shared" si="17"/>
        <v>36063835026 03B</v>
      </c>
      <c r="M244" s="5" t="str">
        <f t="shared" si="18"/>
        <v>Slovenský atletický zväzeBMajstrovstvá Európy U18</v>
      </c>
      <c r="N244" s="3" t="str">
        <f t="shared" si="19"/>
        <v>36063835eB</v>
      </c>
    </row>
    <row r="245" spans="1:14" x14ac:dyDescent="0.2">
      <c r="A245" s="161" t="s">
        <v>61</v>
      </c>
      <c r="B245" s="199" t="str">
        <f>VLOOKUP(A245,Adr!A:B,2,FALSE)</f>
        <v>Slovenský atletický zväz</v>
      </c>
      <c r="C245" s="192" t="s">
        <v>2107</v>
      </c>
      <c r="D245" s="293">
        <v>625777</v>
      </c>
      <c r="E245" s="226">
        <v>0</v>
      </c>
      <c r="F245" s="161" t="s">
        <v>205</v>
      </c>
      <c r="G245" s="164" t="s">
        <v>10</v>
      </c>
      <c r="H245" s="164" t="s">
        <v>713</v>
      </c>
      <c r="I245" s="187" t="str">
        <f t="shared" si="15"/>
        <v>36063835f</v>
      </c>
      <c r="J245" s="162" t="str">
        <f t="shared" si="16"/>
        <v>36063835026 03</v>
      </c>
      <c r="K245" s="5"/>
      <c r="L245" s="162" t="str">
        <f t="shared" si="17"/>
        <v>36063835026 03B</v>
      </c>
      <c r="M245" s="5" t="str">
        <f t="shared" si="18"/>
        <v>Slovenský atletický zväzfBatletika - 20 % navýšenie</v>
      </c>
      <c r="N245" s="3" t="str">
        <f t="shared" si="19"/>
        <v>36063835fB</v>
      </c>
    </row>
    <row r="246" spans="1:14" ht="20" x14ac:dyDescent="0.2">
      <c r="A246" s="161" t="s">
        <v>61</v>
      </c>
      <c r="B246" s="199" t="str">
        <f>VLOOKUP(A246,Adr!A:B,2,FALSE)</f>
        <v>Slovenský atletický zväz</v>
      </c>
      <c r="C246" s="192" t="s">
        <v>2036</v>
      </c>
      <c r="D246" s="293">
        <v>27584</v>
      </c>
      <c r="E246" s="168">
        <v>0</v>
      </c>
      <c r="F246" s="161" t="s">
        <v>209</v>
      </c>
      <c r="G246" s="164" t="s">
        <v>10</v>
      </c>
      <c r="H246" s="164" t="s">
        <v>713</v>
      </c>
      <c r="I246" s="187" t="str">
        <f t="shared" si="15"/>
        <v>36063835j</v>
      </c>
      <c r="J246" s="162" t="str">
        <f t="shared" si="16"/>
        <v>36063835026 03</v>
      </c>
      <c r="K246" s="5"/>
      <c r="L246" s="162" t="str">
        <f t="shared" si="17"/>
        <v>36063835026 03B</v>
      </c>
      <c r="M246" s="5" t="str">
        <f t="shared" si="18"/>
        <v>Slovenský atletický zväzjBZabezpečenie finále školských športových súťaží (Šamorín 2024) v súťažiach kategórie "A" v atletike základných škôl</v>
      </c>
      <c r="N246" s="3" t="str">
        <f t="shared" si="19"/>
        <v>36063835jB</v>
      </c>
    </row>
    <row r="247" spans="1:14" x14ac:dyDescent="0.2">
      <c r="A247" s="197" t="s">
        <v>962</v>
      </c>
      <c r="B247" s="199" t="str">
        <f>VLOOKUP(A247,Adr!A:B,2,FALSE)</f>
        <v>Slovenský biliardový zväz</v>
      </c>
      <c r="C247" s="180" t="s">
        <v>790</v>
      </c>
      <c r="D247" s="290">
        <v>47768</v>
      </c>
      <c r="E247" s="168">
        <v>0</v>
      </c>
      <c r="F247" s="161" t="s">
        <v>200</v>
      </c>
      <c r="G247" s="164" t="s">
        <v>6</v>
      </c>
      <c r="H247" s="164" t="s">
        <v>713</v>
      </c>
      <c r="I247" s="187" t="str">
        <f t="shared" si="15"/>
        <v>31753825a</v>
      </c>
      <c r="J247" s="162" t="str">
        <f t="shared" si="16"/>
        <v>31753825026 02</v>
      </c>
      <c r="K247" s="5" t="s">
        <v>64</v>
      </c>
      <c r="L247" s="162" t="str">
        <f t="shared" si="17"/>
        <v>31753825026 02B</v>
      </c>
      <c r="M247" s="5" t="str">
        <f t="shared" si="18"/>
        <v>Slovenský biliardový zväzaBbiliard - bežné transfery</v>
      </c>
      <c r="N247" s="3" t="str">
        <f t="shared" si="19"/>
        <v>31753825aB</v>
      </c>
    </row>
    <row r="248" spans="1:14" x14ac:dyDescent="0.2">
      <c r="A248" s="193" t="s">
        <v>962</v>
      </c>
      <c r="B248" s="199" t="str">
        <f>VLOOKUP(A248,Adr!A:B,2,FALSE)</f>
        <v>Slovenský biliardový zväz</v>
      </c>
      <c r="C248" s="191" t="s">
        <v>2108</v>
      </c>
      <c r="D248" s="292">
        <v>8997</v>
      </c>
      <c r="E248" s="226">
        <v>0</v>
      </c>
      <c r="F248" s="161" t="s">
        <v>205</v>
      </c>
      <c r="G248" s="164" t="s">
        <v>10</v>
      </c>
      <c r="H248" s="164" t="s">
        <v>713</v>
      </c>
      <c r="I248" s="187" t="str">
        <f t="shared" si="15"/>
        <v>31753825f</v>
      </c>
      <c r="J248" s="162" t="str">
        <f t="shared" si="16"/>
        <v>31753825026 03</v>
      </c>
      <c r="K248" s="5"/>
      <c r="L248" s="162" t="str">
        <f t="shared" si="17"/>
        <v>31753825026 03B</v>
      </c>
      <c r="M248" s="5" t="str">
        <f t="shared" si="18"/>
        <v>Slovenský biliardový zväzfBbiliard - 20 % navýšenie</v>
      </c>
      <c r="N248" s="3" t="str">
        <f t="shared" si="19"/>
        <v>31753825fB</v>
      </c>
    </row>
    <row r="249" spans="1:14" x14ac:dyDescent="0.2">
      <c r="A249" s="197" t="s">
        <v>65</v>
      </c>
      <c r="B249" s="199" t="str">
        <f>VLOOKUP(A249,Adr!A:B,2,FALSE)</f>
        <v>Slovenský bowlingový zväz</v>
      </c>
      <c r="C249" s="180" t="s">
        <v>791</v>
      </c>
      <c r="D249" s="290">
        <v>36713</v>
      </c>
      <c r="E249" s="168">
        <v>0</v>
      </c>
      <c r="F249" s="161" t="s">
        <v>200</v>
      </c>
      <c r="G249" s="164" t="s">
        <v>6</v>
      </c>
      <c r="H249" s="164" t="s">
        <v>713</v>
      </c>
      <c r="I249" s="187" t="str">
        <f t="shared" si="15"/>
        <v>36128147a</v>
      </c>
      <c r="J249" s="162" t="str">
        <f t="shared" si="16"/>
        <v>36128147026 02</v>
      </c>
      <c r="K249" s="5" t="s">
        <v>158</v>
      </c>
      <c r="L249" s="162" t="str">
        <f t="shared" si="17"/>
        <v>36128147026 02B</v>
      </c>
      <c r="M249" s="5" t="str">
        <f t="shared" si="18"/>
        <v>Slovenský bowlingový zväzaBbowling - bežné transfery</v>
      </c>
      <c r="N249" s="3" t="str">
        <f t="shared" si="19"/>
        <v>36128147aB</v>
      </c>
    </row>
    <row r="250" spans="1:14" x14ac:dyDescent="0.2">
      <c r="A250" s="177" t="s">
        <v>65</v>
      </c>
      <c r="B250" s="199" t="str">
        <f>VLOOKUP(A250,Adr!A:B,2,FALSE)</f>
        <v>Slovenský bowlingový zväz</v>
      </c>
      <c r="C250" s="180" t="s">
        <v>2064</v>
      </c>
      <c r="D250" s="290">
        <v>21552</v>
      </c>
      <c r="E250" s="168">
        <v>0</v>
      </c>
      <c r="F250" s="161" t="s">
        <v>204</v>
      </c>
      <c r="G250" s="164" t="s">
        <v>10</v>
      </c>
      <c r="H250" s="164" t="s">
        <v>713</v>
      </c>
      <c r="I250" s="187" t="str">
        <f t="shared" si="15"/>
        <v>36128147e</v>
      </c>
      <c r="J250" s="162" t="str">
        <f t="shared" si="16"/>
        <v>36128147026 03</v>
      </c>
      <c r="K250" s="5"/>
      <c r="L250" s="162" t="str">
        <f t="shared" si="17"/>
        <v>36128147026 03B</v>
      </c>
      <c r="M250" s="5" t="str">
        <f t="shared" si="18"/>
        <v>Slovenský bowlingový zväzeBEuropean Championship of Champions</v>
      </c>
      <c r="N250" s="3" t="str">
        <f t="shared" si="19"/>
        <v>36128147eB</v>
      </c>
    </row>
    <row r="251" spans="1:14" x14ac:dyDescent="0.2">
      <c r="A251" s="193" t="s">
        <v>65</v>
      </c>
      <c r="B251" s="199" t="str">
        <f>VLOOKUP(A251,Adr!A:B,2,FALSE)</f>
        <v>Slovenský bowlingový zväz</v>
      </c>
      <c r="C251" s="164" t="s">
        <v>2109</v>
      </c>
      <c r="D251" s="291">
        <v>6915</v>
      </c>
      <c r="E251" s="226">
        <v>0</v>
      </c>
      <c r="F251" s="161" t="s">
        <v>205</v>
      </c>
      <c r="G251" s="164" t="s">
        <v>10</v>
      </c>
      <c r="H251" s="164" t="s">
        <v>713</v>
      </c>
      <c r="I251" s="187" t="str">
        <f t="shared" si="15"/>
        <v>36128147f</v>
      </c>
      <c r="J251" s="162" t="str">
        <f t="shared" si="16"/>
        <v>36128147026 03</v>
      </c>
      <c r="K251" s="5"/>
      <c r="L251" s="162" t="str">
        <f t="shared" si="17"/>
        <v>36128147026 03B</v>
      </c>
      <c r="M251" s="5" t="str">
        <f t="shared" si="18"/>
        <v>Slovenský bowlingový zväzfBbowling - 20 % navýšenie</v>
      </c>
      <c r="N251" s="3" t="str">
        <f t="shared" si="19"/>
        <v>36128147fB</v>
      </c>
    </row>
    <row r="252" spans="1:14" x14ac:dyDescent="0.2">
      <c r="A252" s="197" t="s">
        <v>948</v>
      </c>
      <c r="B252" s="199" t="str">
        <f>VLOOKUP(A252,Adr!A:B,2,FALSE)</f>
        <v>Slovenský bridžový zväz</v>
      </c>
      <c r="C252" s="180" t="s">
        <v>792</v>
      </c>
      <c r="D252" s="290">
        <v>32026</v>
      </c>
      <c r="E252" s="168">
        <v>0</v>
      </c>
      <c r="F252" s="161" t="s">
        <v>200</v>
      </c>
      <c r="G252" s="164" t="s">
        <v>6</v>
      </c>
      <c r="H252" s="164" t="s">
        <v>713</v>
      </c>
      <c r="I252" s="187" t="str">
        <f t="shared" si="15"/>
        <v>31770908a</v>
      </c>
      <c r="J252" s="162" t="str">
        <f t="shared" si="16"/>
        <v>31770908026 02</v>
      </c>
      <c r="K252" s="5" t="s">
        <v>68</v>
      </c>
      <c r="L252" s="162" t="str">
        <f t="shared" si="17"/>
        <v>31770908026 02B</v>
      </c>
      <c r="M252" s="5" t="str">
        <f t="shared" si="18"/>
        <v>Slovenský bridžový zväzaBbridž - bežné transfery</v>
      </c>
      <c r="N252" s="3" t="str">
        <f t="shared" si="19"/>
        <v>31770908aB</v>
      </c>
    </row>
    <row r="253" spans="1:14" x14ac:dyDescent="0.2">
      <c r="A253" s="193" t="s">
        <v>948</v>
      </c>
      <c r="B253" s="199" t="str">
        <f>VLOOKUP(A253,Adr!A:B,2,FALSE)</f>
        <v>Slovenský bridžový zväz</v>
      </c>
      <c r="C253" s="191" t="s">
        <v>2110</v>
      </c>
      <c r="D253" s="292">
        <v>6032</v>
      </c>
      <c r="E253" s="168">
        <v>0</v>
      </c>
      <c r="F253" s="161" t="s">
        <v>205</v>
      </c>
      <c r="G253" s="164" t="s">
        <v>10</v>
      </c>
      <c r="H253" s="164" t="s">
        <v>713</v>
      </c>
      <c r="I253" s="187" t="str">
        <f t="shared" si="15"/>
        <v>31770908f</v>
      </c>
      <c r="J253" s="162" t="str">
        <f t="shared" si="16"/>
        <v>31770908026 03</v>
      </c>
      <c r="K253" s="5"/>
      <c r="L253" s="162" t="str">
        <f t="shared" si="17"/>
        <v>31770908026 03B</v>
      </c>
      <c r="M253" s="5" t="str">
        <f t="shared" si="18"/>
        <v>Slovenský bridžový zväzfBbridž - 20 % navýšenie</v>
      </c>
      <c r="N253" s="3" t="str">
        <f t="shared" si="19"/>
        <v>31770908fB</v>
      </c>
    </row>
    <row r="254" spans="1:14" x14ac:dyDescent="0.2">
      <c r="A254" s="197" t="s">
        <v>949</v>
      </c>
      <c r="B254" s="199" t="str">
        <f>VLOOKUP(A254,Adr!A:B,2,FALSE)</f>
        <v>Slovenský curlingový zväz</v>
      </c>
      <c r="C254" s="180" t="s">
        <v>793</v>
      </c>
      <c r="D254" s="290">
        <v>45512</v>
      </c>
      <c r="E254" s="226">
        <v>0</v>
      </c>
      <c r="F254" s="161" t="s">
        <v>200</v>
      </c>
      <c r="G254" s="164" t="s">
        <v>6</v>
      </c>
      <c r="H254" s="164" t="s">
        <v>713</v>
      </c>
      <c r="I254" s="187" t="str">
        <f t="shared" si="15"/>
        <v>37841866a</v>
      </c>
      <c r="J254" s="162" t="str">
        <f t="shared" si="16"/>
        <v>37841866026 02</v>
      </c>
      <c r="K254" s="5" t="s">
        <v>70</v>
      </c>
      <c r="L254" s="162" t="str">
        <f t="shared" si="17"/>
        <v>37841866026 02B</v>
      </c>
      <c r="M254" s="5" t="str">
        <f t="shared" si="18"/>
        <v>Slovenský curlingový zväzaBcurling - bežné transfery</v>
      </c>
      <c r="N254" s="3" t="str">
        <f t="shared" si="19"/>
        <v>37841866aB</v>
      </c>
    </row>
    <row r="255" spans="1:14" x14ac:dyDescent="0.2">
      <c r="A255" s="193" t="s">
        <v>949</v>
      </c>
      <c r="B255" s="199" t="str">
        <f>VLOOKUP(A255,Adr!A:B,2,FALSE)</f>
        <v>Slovenský curlingový zväz</v>
      </c>
      <c r="C255" s="180" t="s">
        <v>2111</v>
      </c>
      <c r="D255" s="290">
        <v>8573</v>
      </c>
      <c r="E255" s="168">
        <v>0</v>
      </c>
      <c r="F255" s="161" t="s">
        <v>205</v>
      </c>
      <c r="G255" s="164" t="s">
        <v>10</v>
      </c>
      <c r="H255" s="164" t="s">
        <v>713</v>
      </c>
      <c r="I255" s="187" t="str">
        <f t="shared" si="15"/>
        <v>37841866f</v>
      </c>
      <c r="J255" s="162" t="str">
        <f t="shared" si="16"/>
        <v>37841866026 03</v>
      </c>
      <c r="K255" s="5"/>
      <c r="L255" s="162" t="str">
        <f t="shared" si="17"/>
        <v>37841866026 03B</v>
      </c>
      <c r="M255" s="5" t="str">
        <f t="shared" si="18"/>
        <v>Slovenský curlingový zväzfBcurling - 20 % navýšenie</v>
      </c>
      <c r="N255" s="3" t="str">
        <f t="shared" si="19"/>
        <v>37841866fB</v>
      </c>
    </row>
    <row r="256" spans="1:14" x14ac:dyDescent="0.2">
      <c r="A256" s="193" t="s">
        <v>1024</v>
      </c>
      <c r="B256" s="199" t="str">
        <f>VLOOKUP(A256,Adr!A:B,2,FALSE)</f>
        <v>Slovenský cykloklub</v>
      </c>
      <c r="C256" s="164" t="s">
        <v>2156</v>
      </c>
      <c r="D256" s="167">
        <v>100000</v>
      </c>
      <c r="E256" s="168">
        <v>0</v>
      </c>
      <c r="F256" s="161" t="s">
        <v>205</v>
      </c>
      <c r="G256" s="164" t="s">
        <v>10</v>
      </c>
      <c r="H256" s="164" t="s">
        <v>713</v>
      </c>
      <c r="I256" s="187" t="str">
        <f t="shared" si="15"/>
        <v>34009388f</v>
      </c>
      <c r="J256" s="162" t="str">
        <f t="shared" si="16"/>
        <v>34009388026 03</v>
      </c>
      <c r="K256" s="5"/>
      <c r="L256" s="162" t="str">
        <f t="shared" si="17"/>
        <v>34009388026 03B</v>
      </c>
      <c r="M256" s="5" t="str">
        <f t="shared" si="18"/>
        <v>Slovenský cykloklubfBznačenie cykloturistických trás</v>
      </c>
      <c r="N256" s="3" t="str">
        <f t="shared" si="19"/>
        <v>34009388fB</v>
      </c>
    </row>
    <row r="257" spans="1:14" x14ac:dyDescent="0.2">
      <c r="A257" s="197" t="s">
        <v>71</v>
      </c>
      <c r="B257" s="199" t="str">
        <f>VLOOKUP(A257,Adr!A:B,2,FALSE)</f>
        <v>Slovenský futbalový zväz</v>
      </c>
      <c r="C257" s="180" t="s">
        <v>794</v>
      </c>
      <c r="D257" s="290">
        <v>13510953</v>
      </c>
      <c r="E257" s="226">
        <v>0</v>
      </c>
      <c r="F257" s="161" t="s">
        <v>200</v>
      </c>
      <c r="G257" s="164" t="s">
        <v>6</v>
      </c>
      <c r="H257" s="164" t="s">
        <v>713</v>
      </c>
      <c r="I257" s="187" t="str">
        <f t="shared" si="15"/>
        <v>00687308a</v>
      </c>
      <c r="J257" s="162" t="str">
        <f t="shared" si="16"/>
        <v>00687308026 02</v>
      </c>
      <c r="K257" s="5" t="s">
        <v>13</v>
      </c>
      <c r="L257" s="162" t="str">
        <f t="shared" si="17"/>
        <v>00687308026 02B</v>
      </c>
      <c r="M257" s="5" t="str">
        <f t="shared" si="18"/>
        <v>Slovenský futbalový zväzaBfutbal - bežné transfery</v>
      </c>
      <c r="N257" s="3" t="str">
        <f t="shared" si="19"/>
        <v>00687308aB</v>
      </c>
    </row>
    <row r="258" spans="1:14" x14ac:dyDescent="0.2">
      <c r="A258" s="197" t="s">
        <v>71</v>
      </c>
      <c r="B258" s="199" t="str">
        <f>VLOOKUP(A258,Adr!A:B,2,FALSE)</f>
        <v>Slovenský futbalový zväz</v>
      </c>
      <c r="C258" s="180" t="s">
        <v>1002</v>
      </c>
      <c r="D258" s="290">
        <v>100000</v>
      </c>
      <c r="E258" s="168">
        <v>0</v>
      </c>
      <c r="F258" s="161" t="s">
        <v>200</v>
      </c>
      <c r="G258" s="164" t="s">
        <v>6</v>
      </c>
      <c r="H258" s="164" t="s">
        <v>714</v>
      </c>
      <c r="I258" s="187" t="str">
        <f t="shared" ref="I258:I321" si="20">A258&amp;F258</f>
        <v>00687308a</v>
      </c>
      <c r="J258" s="162" t="str">
        <f t="shared" ref="J258:J321" si="21">A258&amp;G258</f>
        <v>00687308026 02</v>
      </c>
      <c r="K258" s="5" t="s">
        <v>13</v>
      </c>
      <c r="L258" s="162" t="str">
        <f t="shared" ref="L258:L321" si="22">A258&amp;G258&amp;H258</f>
        <v>00687308026 02K</v>
      </c>
      <c r="M258" s="5" t="str">
        <f t="shared" ref="M258:M321" si="23">B258&amp;F258&amp;H258&amp;C258</f>
        <v>Slovenský futbalový zväzaKfutbal - kapitálové transfery</v>
      </c>
      <c r="N258" s="3" t="str">
        <f t="shared" ref="N258:N321" si="24">+I258&amp;H258</f>
        <v>00687308aK</v>
      </c>
    </row>
    <row r="259" spans="1:14" x14ac:dyDescent="0.2">
      <c r="A259" s="161" t="s">
        <v>71</v>
      </c>
      <c r="B259" s="199" t="str">
        <f>VLOOKUP(A259,Adr!A:B,2,FALSE)</f>
        <v>Slovenský futbalový zväz</v>
      </c>
      <c r="C259" s="180" t="s">
        <v>2112</v>
      </c>
      <c r="D259" s="290">
        <v>2563595</v>
      </c>
      <c r="E259" s="168">
        <v>0</v>
      </c>
      <c r="F259" s="161" t="s">
        <v>205</v>
      </c>
      <c r="G259" s="164" t="s">
        <v>10</v>
      </c>
      <c r="H259" s="164" t="s">
        <v>713</v>
      </c>
      <c r="I259" s="187" t="str">
        <f t="shared" si="20"/>
        <v>00687308f</v>
      </c>
      <c r="J259" s="162" t="str">
        <f t="shared" si="21"/>
        <v>00687308026 03</v>
      </c>
      <c r="K259" s="5"/>
      <c r="L259" s="162" t="str">
        <f t="shared" si="22"/>
        <v>00687308026 03B</v>
      </c>
      <c r="M259" s="5" t="str">
        <f t="shared" si="23"/>
        <v>Slovenský futbalový zväzfBfutbal - 20 % navýšenie</v>
      </c>
      <c r="N259" s="3" t="str">
        <f t="shared" si="24"/>
        <v>00687308fB</v>
      </c>
    </row>
    <row r="260" spans="1:14" x14ac:dyDescent="0.2">
      <c r="A260" s="193" t="s">
        <v>71</v>
      </c>
      <c r="B260" s="199" t="str">
        <f>VLOOKUP(A260,Adr!A:B,2,FALSE)</f>
        <v>Slovenský futbalový zväz</v>
      </c>
      <c r="C260" s="164" t="s">
        <v>2037</v>
      </c>
      <c r="D260" s="291">
        <v>36600</v>
      </c>
      <c r="E260" s="226">
        <v>0</v>
      </c>
      <c r="F260" s="161" t="s">
        <v>209</v>
      </c>
      <c r="G260" s="164" t="s">
        <v>10</v>
      </c>
      <c r="H260" s="164" t="s">
        <v>713</v>
      </c>
      <c r="I260" s="187" t="str">
        <f t="shared" si="20"/>
        <v>00687308j</v>
      </c>
      <c r="J260" s="162" t="str">
        <f t="shared" si="21"/>
        <v>00687308026 03</v>
      </c>
      <c r="K260" s="5"/>
      <c r="L260" s="162" t="str">
        <f t="shared" si="22"/>
        <v>00687308026 03B</v>
      </c>
      <c r="M260" s="5" t="str">
        <f t="shared" si="23"/>
        <v>Slovenský futbalový zväzjBZabezpečenie finále školských športových súťaží (Šamorín 2024) v súťažiach kategórie "A" vo futbale základných škôl</v>
      </c>
      <c r="N260" s="3" t="str">
        <f t="shared" si="24"/>
        <v>00687308jB</v>
      </c>
    </row>
    <row r="261" spans="1:14" ht="20" x14ac:dyDescent="0.2">
      <c r="A261" s="193" t="s">
        <v>71</v>
      </c>
      <c r="B261" s="199" t="str">
        <f>VLOOKUP(A261,Adr!A:B,2,FALSE)</f>
        <v>Slovenský futbalový zväz</v>
      </c>
      <c r="C261" s="191" t="s">
        <v>2038</v>
      </c>
      <c r="D261" s="292">
        <v>14000</v>
      </c>
      <c r="E261" s="168">
        <v>0</v>
      </c>
      <c r="F261" s="161" t="s">
        <v>209</v>
      </c>
      <c r="G261" s="164" t="s">
        <v>10</v>
      </c>
      <c r="H261" s="164" t="s">
        <v>713</v>
      </c>
      <c r="I261" s="187" t="str">
        <f t="shared" si="20"/>
        <v>00687308j</v>
      </c>
      <c r="J261" s="162" t="str">
        <f t="shared" si="21"/>
        <v>00687308026 03</v>
      </c>
      <c r="K261" s="5"/>
      <c r="L261" s="162" t="str">
        <f t="shared" si="22"/>
        <v>00687308026 03B</v>
      </c>
      <c r="M261" s="5" t="str">
        <f t="shared" si="23"/>
        <v>Slovenský futbalový zväzjBZabezpečenie školských športových súťaží 2024 v ostatných súťažiach kategórie "A" vo futbale (McDonald’s Cup)</v>
      </c>
      <c r="N261" s="3" t="str">
        <f t="shared" si="24"/>
        <v>00687308jB</v>
      </c>
    </row>
    <row r="262" spans="1:14" x14ac:dyDescent="0.2">
      <c r="A262" s="197" t="s">
        <v>676</v>
      </c>
      <c r="B262" s="199" t="str">
        <f>VLOOKUP(A262,Adr!A:B,2,FALSE)</f>
        <v>Slovenský horolezecký spolok JAMES</v>
      </c>
      <c r="C262" s="180" t="s">
        <v>795</v>
      </c>
      <c r="D262" s="290">
        <v>142933</v>
      </c>
      <c r="E262" s="168">
        <v>0</v>
      </c>
      <c r="F262" s="161" t="s">
        <v>200</v>
      </c>
      <c r="G262" s="164" t="s">
        <v>6</v>
      </c>
      <c r="H262" s="164" t="s">
        <v>713</v>
      </c>
      <c r="I262" s="187" t="str">
        <f t="shared" si="20"/>
        <v>00586455a</v>
      </c>
      <c r="J262" s="162" t="str">
        <f t="shared" si="21"/>
        <v>00586455026 02</v>
      </c>
      <c r="K262" s="5" t="s">
        <v>73</v>
      </c>
      <c r="L262" s="162" t="str">
        <f t="shared" si="22"/>
        <v>00586455026 02B</v>
      </c>
      <c r="M262" s="5" t="str">
        <f t="shared" si="23"/>
        <v>Slovenský horolezecký spolok JAMESaBhorolezectvo - bežné transfery</v>
      </c>
      <c r="N262" s="3" t="str">
        <f t="shared" si="24"/>
        <v>00586455aB</v>
      </c>
    </row>
    <row r="263" spans="1:14" x14ac:dyDescent="0.2">
      <c r="A263" s="197" t="s">
        <v>676</v>
      </c>
      <c r="B263" s="199" t="str">
        <f>VLOOKUP(A263,Adr!A:B,2,FALSE)</f>
        <v>Slovenský horolezecký spolok JAMES</v>
      </c>
      <c r="C263" s="180" t="s">
        <v>796</v>
      </c>
      <c r="D263" s="290">
        <v>62542</v>
      </c>
      <c r="E263" s="226">
        <v>0</v>
      </c>
      <c r="F263" s="161" t="s">
        <v>200</v>
      </c>
      <c r="G263" s="164" t="s">
        <v>6</v>
      </c>
      <c r="H263" s="164" t="s">
        <v>713</v>
      </c>
      <c r="I263" s="187" t="str">
        <f t="shared" si="20"/>
        <v>00586455a</v>
      </c>
      <c r="J263" s="162" t="str">
        <f t="shared" si="21"/>
        <v>00586455026 02</v>
      </c>
      <c r="K263" s="5" t="s">
        <v>844</v>
      </c>
      <c r="L263" s="162" t="str">
        <f t="shared" si="22"/>
        <v>00586455026 02B</v>
      </c>
      <c r="M263" s="5" t="str">
        <f t="shared" si="23"/>
        <v>Slovenský horolezecký spolok JAMESaBšportové lezenie - bežné transfery</v>
      </c>
      <c r="N263" s="3" t="str">
        <f t="shared" si="24"/>
        <v>00586455aB</v>
      </c>
    </row>
    <row r="264" spans="1:14" x14ac:dyDescent="0.2">
      <c r="A264" s="197" t="s">
        <v>676</v>
      </c>
      <c r="B264" s="199" t="str">
        <f>VLOOKUP(A264,Adr!A:B,2,FALSE)</f>
        <v>Slovenský horolezecký spolok JAMES</v>
      </c>
      <c r="C264" s="180" t="s">
        <v>1905</v>
      </c>
      <c r="D264" s="290">
        <v>12500</v>
      </c>
      <c r="E264" s="168">
        <v>0</v>
      </c>
      <c r="F264" s="161" t="s">
        <v>203</v>
      </c>
      <c r="G264" s="164" t="s">
        <v>10</v>
      </c>
      <c r="H264" s="164" t="s">
        <v>713</v>
      </c>
      <c r="I264" s="187" t="str">
        <f t="shared" si="20"/>
        <v>00586455d</v>
      </c>
      <c r="J264" s="162" t="str">
        <f t="shared" si="21"/>
        <v>00586455026 03</v>
      </c>
      <c r="K264" s="5"/>
      <c r="L264" s="162" t="str">
        <f t="shared" si="22"/>
        <v>00586455026 03B</v>
      </c>
      <c r="M264" s="5" t="str">
        <f t="shared" si="23"/>
        <v>Slovenský horolezecký spolok JAMESdBBuršíková Martina</v>
      </c>
      <c r="N264" s="3" t="str">
        <f t="shared" si="24"/>
        <v>00586455dB</v>
      </c>
    </row>
    <row r="265" spans="1:14" x14ac:dyDescent="0.2">
      <c r="A265" s="161" t="s">
        <v>676</v>
      </c>
      <c r="B265" s="199" t="str">
        <f>VLOOKUP(A265,Adr!A:B,2,FALSE)</f>
        <v>Slovenský horolezecký spolok JAMES</v>
      </c>
      <c r="C265" s="191" t="s">
        <v>1906</v>
      </c>
      <c r="D265" s="292">
        <v>7500</v>
      </c>
      <c r="E265" s="168">
        <v>0</v>
      </c>
      <c r="F265" s="161" t="s">
        <v>203</v>
      </c>
      <c r="G265" s="164" t="s">
        <v>10</v>
      </c>
      <c r="H265" s="164" t="s">
        <v>713</v>
      </c>
      <c r="I265" s="187" t="str">
        <f t="shared" si="20"/>
        <v>00586455d</v>
      </c>
      <c r="J265" s="162" t="str">
        <f t="shared" si="21"/>
        <v>00586455026 03</v>
      </c>
      <c r="K265" s="5"/>
      <c r="L265" s="162" t="str">
        <f t="shared" si="22"/>
        <v>00586455026 03B</v>
      </c>
      <c r="M265" s="5" t="str">
        <f t="shared" si="23"/>
        <v>Slovenský horolezecký spolok JAMESdBKysela Eliáš</v>
      </c>
      <c r="N265" s="3" t="str">
        <f t="shared" si="24"/>
        <v>00586455dB</v>
      </c>
    </row>
    <row r="266" spans="1:14" x14ac:dyDescent="0.2">
      <c r="A266" s="197" t="s">
        <v>676</v>
      </c>
      <c r="B266" s="199" t="str">
        <f>VLOOKUP(A266,Adr!A:B,2,FALSE)</f>
        <v>Slovenský horolezecký spolok JAMES</v>
      </c>
      <c r="C266" s="191" t="s">
        <v>1907</v>
      </c>
      <c r="D266" s="290">
        <v>7500</v>
      </c>
      <c r="E266" s="226">
        <v>0</v>
      </c>
      <c r="F266" s="161" t="s">
        <v>203</v>
      </c>
      <c r="G266" s="164" t="s">
        <v>10</v>
      </c>
      <c r="H266" s="164" t="s">
        <v>713</v>
      </c>
      <c r="I266" s="187" t="str">
        <f t="shared" si="20"/>
        <v>00586455d</v>
      </c>
      <c r="J266" s="162" t="str">
        <f t="shared" si="21"/>
        <v>00586455026 03</v>
      </c>
      <c r="K266" s="5"/>
      <c r="L266" s="162" t="str">
        <f t="shared" si="22"/>
        <v>00586455026 03B</v>
      </c>
      <c r="M266" s="5" t="str">
        <f t="shared" si="23"/>
        <v>Slovenský horolezecký spolok JAMESdBMichalková Lujza</v>
      </c>
      <c r="N266" s="3" t="str">
        <f t="shared" si="24"/>
        <v>00586455dB</v>
      </c>
    </row>
    <row r="267" spans="1:14" x14ac:dyDescent="0.2">
      <c r="A267" s="173" t="s">
        <v>676</v>
      </c>
      <c r="B267" s="199" t="str">
        <f>VLOOKUP(A267,Adr!A:B,2,FALSE)</f>
        <v>Slovenský horolezecký spolok JAMES</v>
      </c>
      <c r="C267" s="164" t="s">
        <v>1908</v>
      </c>
      <c r="D267" s="291">
        <v>10000</v>
      </c>
      <c r="E267" s="168">
        <v>0</v>
      </c>
      <c r="F267" s="161" t="s">
        <v>203</v>
      </c>
      <c r="G267" s="164" t="s">
        <v>10</v>
      </c>
      <c r="H267" s="164" t="s">
        <v>713</v>
      </c>
      <c r="I267" s="187" t="str">
        <f t="shared" si="20"/>
        <v>00586455d</v>
      </c>
      <c r="J267" s="162" t="str">
        <f t="shared" si="21"/>
        <v>00586455026 03</v>
      </c>
      <c r="K267" s="5"/>
      <c r="L267" s="162" t="str">
        <f t="shared" si="22"/>
        <v>00586455026 03B</v>
      </c>
      <c r="M267" s="5" t="str">
        <f t="shared" si="23"/>
        <v>Slovenský horolezecký spolok JAMESdBSlobodová Lea</v>
      </c>
      <c r="N267" s="3" t="str">
        <f t="shared" si="24"/>
        <v>00586455dB</v>
      </c>
    </row>
    <row r="268" spans="1:14" x14ac:dyDescent="0.2">
      <c r="A268" s="161" t="s">
        <v>676</v>
      </c>
      <c r="B268" s="199" t="str">
        <f>VLOOKUP(A268,Adr!A:B,2,FALSE)</f>
        <v>Slovenský horolezecký spolok JAMES</v>
      </c>
      <c r="C268" s="191" t="s">
        <v>2069</v>
      </c>
      <c r="D268" s="292">
        <v>14500</v>
      </c>
      <c r="E268" s="168">
        <v>0</v>
      </c>
      <c r="F268" s="161" t="s">
        <v>204</v>
      </c>
      <c r="G268" s="164" t="s">
        <v>10</v>
      </c>
      <c r="H268" s="164" t="s">
        <v>713</v>
      </c>
      <c r="I268" s="187" t="str">
        <f t="shared" si="20"/>
        <v>00586455e</v>
      </c>
      <c r="J268" s="162" t="str">
        <f t="shared" si="21"/>
        <v>00586455026 03</v>
      </c>
      <c r="K268" s="5"/>
      <c r="L268" s="162" t="str">
        <f t="shared" si="22"/>
        <v>00586455026 03B</v>
      </c>
      <c r="M268" s="5" t="str">
        <f t="shared" si="23"/>
        <v>Slovenský horolezecký spolok JAMESeBEurópsky pohár mládeže v športovom lezení</v>
      </c>
      <c r="N268" s="3" t="str">
        <f t="shared" si="24"/>
        <v>00586455eB</v>
      </c>
    </row>
    <row r="269" spans="1:14" x14ac:dyDescent="0.2">
      <c r="A269" s="197" t="s">
        <v>676</v>
      </c>
      <c r="B269" s="199" t="str">
        <f>VLOOKUP(A269,Adr!A:B,2,FALSE)</f>
        <v>Slovenský horolezecký spolok JAMES</v>
      </c>
      <c r="C269" s="191" t="s">
        <v>2070</v>
      </c>
      <c r="D269" s="292">
        <v>6500</v>
      </c>
      <c r="E269" s="226">
        <v>0</v>
      </c>
      <c r="F269" s="161" t="s">
        <v>204</v>
      </c>
      <c r="G269" s="164" t="s">
        <v>10</v>
      </c>
      <c r="H269" s="164" t="s">
        <v>713</v>
      </c>
      <c r="I269" s="187" t="str">
        <f t="shared" si="20"/>
        <v>00586455e</v>
      </c>
      <c r="J269" s="162" t="str">
        <f t="shared" si="21"/>
        <v>00586455026 03</v>
      </c>
      <c r="K269" s="5"/>
      <c r="L269" s="162" t="str">
        <f t="shared" si="22"/>
        <v>00586455026 03B</v>
      </c>
      <c r="M269" s="5" t="str">
        <f t="shared" si="23"/>
        <v>Slovenský horolezecký spolok JAMESeBEurópsky pohár v drytooling</v>
      </c>
      <c r="N269" s="3" t="str">
        <f t="shared" si="24"/>
        <v>00586455eB</v>
      </c>
    </row>
    <row r="270" spans="1:14" x14ac:dyDescent="0.2">
      <c r="A270" s="197" t="s">
        <v>676</v>
      </c>
      <c r="B270" s="199" t="str">
        <f>VLOOKUP(A270,Adr!A:B,2,FALSE)</f>
        <v>Slovenský horolezecký spolok JAMES</v>
      </c>
      <c r="C270" s="180" t="s">
        <v>2113</v>
      </c>
      <c r="D270" s="290">
        <v>26922</v>
      </c>
      <c r="E270" s="168">
        <v>0</v>
      </c>
      <c r="F270" s="161" t="s">
        <v>205</v>
      </c>
      <c r="G270" s="164" t="s">
        <v>10</v>
      </c>
      <c r="H270" s="164" t="s">
        <v>713</v>
      </c>
      <c r="I270" s="187" t="str">
        <f t="shared" si="20"/>
        <v>00586455f</v>
      </c>
      <c r="J270" s="162" t="str">
        <f t="shared" si="21"/>
        <v>00586455026 03</v>
      </c>
      <c r="K270" s="5"/>
      <c r="L270" s="162" t="str">
        <f t="shared" si="22"/>
        <v>00586455026 03B</v>
      </c>
      <c r="M270" s="5" t="str">
        <f t="shared" si="23"/>
        <v>Slovenský horolezecký spolok JAMESfBhorolezectvo - 20 % navýšenie</v>
      </c>
      <c r="N270" s="3" t="str">
        <f t="shared" si="24"/>
        <v>00586455fB</v>
      </c>
    </row>
    <row r="271" spans="1:14" x14ac:dyDescent="0.2">
      <c r="A271" s="161" t="s">
        <v>676</v>
      </c>
      <c r="B271" s="199" t="str">
        <f>VLOOKUP(A271,Adr!A:B,2,FALSE)</f>
        <v>Slovenský horolezecký spolok JAMES</v>
      </c>
      <c r="C271" s="191" t="s">
        <v>2114</v>
      </c>
      <c r="D271" s="292">
        <v>11780</v>
      </c>
      <c r="E271" s="168">
        <v>0</v>
      </c>
      <c r="F271" s="161" t="s">
        <v>205</v>
      </c>
      <c r="G271" s="164" t="s">
        <v>10</v>
      </c>
      <c r="H271" s="164" t="s">
        <v>713</v>
      </c>
      <c r="I271" s="187" t="str">
        <f t="shared" si="20"/>
        <v>00586455f</v>
      </c>
      <c r="J271" s="162" t="str">
        <f t="shared" si="21"/>
        <v>00586455026 03</v>
      </c>
      <c r="K271" s="5"/>
      <c r="L271" s="162" t="str">
        <f t="shared" si="22"/>
        <v>00586455026 03B</v>
      </c>
      <c r="M271" s="5" t="str">
        <f t="shared" si="23"/>
        <v>Slovenský horolezecký spolok JAMESfBšportové lezenie - 20 % navýšenie</v>
      </c>
      <c r="N271" s="3" t="str">
        <f t="shared" si="24"/>
        <v>00586455fB</v>
      </c>
    </row>
    <row r="272" spans="1:14" x14ac:dyDescent="0.2">
      <c r="A272" s="161" t="s">
        <v>1292</v>
      </c>
      <c r="B272" s="199" t="str">
        <f>VLOOKUP(A272,Adr!A:B,2,FALSE)</f>
        <v>Slovenský kolkársky zväz</v>
      </c>
      <c r="C272" s="191" t="s">
        <v>2054</v>
      </c>
      <c r="D272" s="292">
        <v>70000</v>
      </c>
      <c r="E272" s="226">
        <v>0</v>
      </c>
      <c r="F272" s="161" t="s">
        <v>204</v>
      </c>
      <c r="G272" s="164" t="s">
        <v>10</v>
      </c>
      <c r="H272" s="164" t="s">
        <v>713</v>
      </c>
      <c r="I272" s="187" t="str">
        <f t="shared" si="20"/>
        <v>31771688e</v>
      </c>
      <c r="J272" s="162" t="str">
        <f t="shared" si="21"/>
        <v>31771688026 03</v>
      </c>
      <c r="K272" s="5"/>
      <c r="L272" s="162" t="str">
        <f t="shared" si="22"/>
        <v>31771688026 03B</v>
      </c>
      <c r="M272" s="5" t="str">
        <f t="shared" si="23"/>
        <v>Slovenský kolkársky zväzeBMajstrovstvá sveta + Majstrovstvá Európy</v>
      </c>
      <c r="N272" s="3" t="str">
        <f t="shared" si="24"/>
        <v>31771688eB</v>
      </c>
    </row>
    <row r="273" spans="1:14" x14ac:dyDescent="0.2">
      <c r="A273" s="161" t="s">
        <v>1292</v>
      </c>
      <c r="B273" s="199" t="str">
        <f>VLOOKUP(A273,Adr!A:B,2,FALSE)</f>
        <v>Slovenský kolkársky zväz</v>
      </c>
      <c r="C273" s="191" t="s">
        <v>837</v>
      </c>
      <c r="D273" s="292">
        <v>37900</v>
      </c>
      <c r="E273" s="168">
        <v>0</v>
      </c>
      <c r="F273" s="161" t="s">
        <v>206</v>
      </c>
      <c r="G273" s="164" t="s">
        <v>10</v>
      </c>
      <c r="H273" s="164" t="s">
        <v>713</v>
      </c>
      <c r="I273" s="187" t="str">
        <f t="shared" si="20"/>
        <v>31771688g</v>
      </c>
      <c r="J273" s="162" t="str">
        <f t="shared" si="21"/>
        <v>31771688026 03</v>
      </c>
      <c r="K273" s="5"/>
      <c r="L273" s="162" t="str">
        <f t="shared" si="22"/>
        <v>31771688026 03B</v>
      </c>
      <c r="M273" s="5" t="str">
        <f t="shared" si="23"/>
        <v>Slovenský kolkársky zväzgBrozvoj športov, ktoré nie sú uznanými podľa zákona č. 440/2015 Z. z.</v>
      </c>
      <c r="N273" s="3" t="str">
        <f t="shared" si="24"/>
        <v>31771688gB</v>
      </c>
    </row>
    <row r="274" spans="1:14" x14ac:dyDescent="0.2">
      <c r="A274" s="193" t="s">
        <v>74</v>
      </c>
      <c r="B274" s="199" t="str">
        <f>VLOOKUP(A274,Adr!A:B,2,FALSE)</f>
        <v>Slovenský krasokorčuliarsky zväz</v>
      </c>
      <c r="C274" s="180" t="s">
        <v>797</v>
      </c>
      <c r="D274" s="290">
        <v>259111</v>
      </c>
      <c r="E274" s="168">
        <v>0</v>
      </c>
      <c r="F274" s="161" t="s">
        <v>200</v>
      </c>
      <c r="G274" s="164" t="s">
        <v>6</v>
      </c>
      <c r="H274" s="164" t="s">
        <v>713</v>
      </c>
      <c r="I274" s="187" t="str">
        <f t="shared" si="20"/>
        <v>31805540a</v>
      </c>
      <c r="J274" s="162" t="str">
        <f t="shared" si="21"/>
        <v>31805540026 02</v>
      </c>
      <c r="K274" s="5" t="s">
        <v>166</v>
      </c>
      <c r="L274" s="162" t="str">
        <f t="shared" si="22"/>
        <v>31805540026 02B</v>
      </c>
      <c r="M274" s="5" t="str">
        <f t="shared" si="23"/>
        <v>Slovenský krasokorčuliarsky zväzaBkrasokorčuľovanie - bežné transfery</v>
      </c>
      <c r="N274" s="3" t="str">
        <f t="shared" si="24"/>
        <v>31805540aB</v>
      </c>
    </row>
    <row r="275" spans="1:14" x14ac:dyDescent="0.2">
      <c r="A275" s="197" t="s">
        <v>74</v>
      </c>
      <c r="B275" s="199" t="str">
        <f>VLOOKUP(A275,Adr!A:B,2,FALSE)</f>
        <v>Slovenský krasokorčuliarsky zväz</v>
      </c>
      <c r="C275" s="180" t="s">
        <v>1909</v>
      </c>
      <c r="D275" s="290">
        <v>8700</v>
      </c>
      <c r="E275" s="226">
        <v>0</v>
      </c>
      <c r="F275" s="161" t="s">
        <v>203</v>
      </c>
      <c r="G275" s="164" t="s">
        <v>10</v>
      </c>
      <c r="H275" s="164" t="s">
        <v>713</v>
      </c>
      <c r="I275" s="187" t="str">
        <f t="shared" si="20"/>
        <v>31805540d</v>
      </c>
      <c r="J275" s="162" t="str">
        <f t="shared" si="21"/>
        <v>31805540026 03</v>
      </c>
      <c r="K275" s="5"/>
      <c r="L275" s="162" t="str">
        <f t="shared" si="22"/>
        <v>31805540026 03B</v>
      </c>
      <c r="M275" s="5" t="str">
        <f t="shared" si="23"/>
        <v>Slovenský krasokorčuliarsky zväzdBHagara Adam</v>
      </c>
      <c r="N275" s="3" t="str">
        <f t="shared" si="24"/>
        <v>31805540dB</v>
      </c>
    </row>
    <row r="276" spans="1:14" x14ac:dyDescent="0.2">
      <c r="A276" s="161" t="s">
        <v>74</v>
      </c>
      <c r="B276" s="199" t="str">
        <f>VLOOKUP(A276,Adr!A:B,2,FALSE)</f>
        <v>Slovenský krasokorčuliarsky zväz</v>
      </c>
      <c r="C276" s="185" t="s">
        <v>2220</v>
      </c>
      <c r="D276" s="167">
        <v>7500</v>
      </c>
      <c r="E276" s="168">
        <v>0</v>
      </c>
      <c r="F276" s="161" t="s">
        <v>204</v>
      </c>
      <c r="G276" s="164" t="s">
        <v>10</v>
      </c>
      <c r="H276" s="164" t="s">
        <v>713</v>
      </c>
      <c r="I276" s="187" t="str">
        <f t="shared" si="20"/>
        <v>31805540e</v>
      </c>
      <c r="J276" s="162" t="str">
        <f t="shared" si="21"/>
        <v>31805540026 03</v>
      </c>
      <c r="K276" s="5"/>
      <c r="L276" s="162" t="str">
        <f t="shared" si="22"/>
        <v>31805540026 03B</v>
      </c>
      <c r="M276" s="5" t="str">
        <f t="shared" si="23"/>
        <v>Slovenský krasokorčuliarsky zväzeB32. ročník Memoriál Ondreja Nepelu</v>
      </c>
      <c r="N276" s="3" t="str">
        <f t="shared" si="24"/>
        <v>31805540eB</v>
      </c>
    </row>
    <row r="277" spans="1:14" x14ac:dyDescent="0.2">
      <c r="A277" s="197" t="s">
        <v>74</v>
      </c>
      <c r="B277" s="199" t="str">
        <f>VLOOKUP(A277,Adr!A:B,2,FALSE)</f>
        <v>Slovenský krasokorčuliarsky zväz</v>
      </c>
      <c r="C277" s="191" t="s">
        <v>2115</v>
      </c>
      <c r="D277" s="290">
        <v>48803</v>
      </c>
      <c r="E277" s="168">
        <v>0</v>
      </c>
      <c r="F277" s="161" t="s">
        <v>205</v>
      </c>
      <c r="G277" s="164" t="s">
        <v>10</v>
      </c>
      <c r="H277" s="164" t="s">
        <v>713</v>
      </c>
      <c r="I277" s="187" t="str">
        <f t="shared" si="20"/>
        <v>31805540f</v>
      </c>
      <c r="J277" s="162" t="str">
        <f t="shared" si="21"/>
        <v>31805540026 03</v>
      </c>
      <c r="K277" s="5"/>
      <c r="L277" s="162" t="str">
        <f t="shared" si="22"/>
        <v>31805540026 03B</v>
      </c>
      <c r="M277" s="5" t="str">
        <f t="shared" si="23"/>
        <v>Slovenský krasokorčuliarsky zväzfBkrasokorčuľovanie - 20 % navýšenie</v>
      </c>
      <c r="N277" s="3" t="str">
        <f t="shared" si="24"/>
        <v>31805540fB</v>
      </c>
    </row>
    <row r="278" spans="1:14" x14ac:dyDescent="0.2">
      <c r="A278" s="197" t="s">
        <v>963</v>
      </c>
      <c r="B278" s="199" t="str">
        <f>VLOOKUP(A278,Adr!A:B,2,FALSE)</f>
        <v>Slovenský lukostrelecký zväz</v>
      </c>
      <c r="C278" s="164" t="s">
        <v>798</v>
      </c>
      <c r="D278" s="291">
        <v>271647</v>
      </c>
      <c r="E278" s="226">
        <v>0</v>
      </c>
      <c r="F278" s="161" t="s">
        <v>200</v>
      </c>
      <c r="G278" s="164" t="s">
        <v>6</v>
      </c>
      <c r="H278" s="164" t="s">
        <v>713</v>
      </c>
      <c r="I278" s="187" t="str">
        <f t="shared" si="20"/>
        <v>30793009a</v>
      </c>
      <c r="J278" s="162" t="str">
        <f t="shared" si="21"/>
        <v>30793009026 02</v>
      </c>
      <c r="K278" s="5" t="s">
        <v>77</v>
      </c>
      <c r="L278" s="162" t="str">
        <f t="shared" si="22"/>
        <v>30793009026 02B</v>
      </c>
      <c r="M278" s="5" t="str">
        <f t="shared" si="23"/>
        <v>Slovenský lukostrelecký zväzaBlukostreľba - bežné transfery</v>
      </c>
      <c r="N278" s="3" t="str">
        <f t="shared" si="24"/>
        <v>30793009aB</v>
      </c>
    </row>
    <row r="279" spans="1:14" x14ac:dyDescent="0.2">
      <c r="A279" s="197" t="s">
        <v>963</v>
      </c>
      <c r="B279" s="199" t="str">
        <f>VLOOKUP(A279,Adr!A:B,2,FALSE)</f>
        <v>Slovenský lukostrelecký zväz</v>
      </c>
      <c r="C279" s="180" t="s">
        <v>1910</v>
      </c>
      <c r="D279" s="290">
        <v>10000</v>
      </c>
      <c r="E279" s="168">
        <v>0</v>
      </c>
      <c r="F279" s="161" t="s">
        <v>203</v>
      </c>
      <c r="G279" s="164" t="s">
        <v>10</v>
      </c>
      <c r="H279" s="164" t="s">
        <v>713</v>
      </c>
      <c r="I279" s="187" t="str">
        <f t="shared" si="20"/>
        <v>30793009d</v>
      </c>
      <c r="J279" s="162" t="str">
        <f t="shared" si="21"/>
        <v>30793009026 03</v>
      </c>
      <c r="K279" s="5"/>
      <c r="L279" s="162" t="str">
        <f t="shared" si="22"/>
        <v>30793009026 03B</v>
      </c>
      <c r="M279" s="5" t="str">
        <f t="shared" si="23"/>
        <v>Slovenský lukostrelecký zväzdBBaránková Denisa</v>
      </c>
      <c r="N279" s="3" t="str">
        <f t="shared" si="24"/>
        <v>30793009dB</v>
      </c>
    </row>
    <row r="280" spans="1:14" x14ac:dyDescent="0.2">
      <c r="A280" s="173" t="s">
        <v>963</v>
      </c>
      <c r="B280" s="199" t="str">
        <f>VLOOKUP(A280,Adr!A:B,2,FALSE)</f>
        <v>Slovenský lukostrelecký zväz</v>
      </c>
      <c r="C280" s="185" t="s">
        <v>1911</v>
      </c>
      <c r="D280" s="291">
        <v>30000</v>
      </c>
      <c r="E280" s="168">
        <v>0</v>
      </c>
      <c r="F280" s="161" t="s">
        <v>203</v>
      </c>
      <c r="G280" s="164" t="s">
        <v>10</v>
      </c>
      <c r="H280" s="164" t="s">
        <v>713</v>
      </c>
      <c r="I280" s="187" t="str">
        <f t="shared" si="20"/>
        <v>30793009d</v>
      </c>
      <c r="J280" s="162" t="str">
        <f t="shared" si="21"/>
        <v>30793009026 03</v>
      </c>
      <c r="K280" s="5"/>
      <c r="L280" s="162" t="str">
        <f t="shared" si="22"/>
        <v>30793009026 03B</v>
      </c>
      <c r="M280" s="5" t="str">
        <f t="shared" si="23"/>
        <v>Slovenský lukostrelecký zväzdBBošanský Jozef</v>
      </c>
      <c r="N280" s="3" t="str">
        <f t="shared" si="24"/>
        <v>30793009dB</v>
      </c>
    </row>
    <row r="281" spans="1:14" x14ac:dyDescent="0.2">
      <c r="A281" s="197" t="s">
        <v>963</v>
      </c>
      <c r="B281" s="199" t="str">
        <f>VLOOKUP(A281,Adr!A:B,2,FALSE)</f>
        <v>Slovenský lukostrelecký zväz</v>
      </c>
      <c r="C281" s="180" t="s">
        <v>1912</v>
      </c>
      <c r="D281" s="290">
        <v>5000</v>
      </c>
      <c r="E281" s="226">
        <v>0</v>
      </c>
      <c r="F281" s="161" t="s">
        <v>203</v>
      </c>
      <c r="G281" s="164" t="s">
        <v>10</v>
      </c>
      <c r="H281" s="164" t="s">
        <v>713</v>
      </c>
      <c r="I281" s="187" t="str">
        <f t="shared" si="20"/>
        <v>30793009d</v>
      </c>
      <c r="J281" s="162" t="str">
        <f t="shared" si="21"/>
        <v>30793009026 03</v>
      </c>
      <c r="K281" s="5"/>
      <c r="L281" s="162" t="str">
        <f t="shared" si="22"/>
        <v>30793009026 03B</v>
      </c>
      <c r="M281" s="5" t="str">
        <f t="shared" si="23"/>
        <v>Slovenský lukostrelecký zväzdBMálek Peter</v>
      </c>
      <c r="N281" s="3" t="str">
        <f t="shared" si="24"/>
        <v>30793009dB</v>
      </c>
    </row>
    <row r="282" spans="1:14" x14ac:dyDescent="0.2">
      <c r="A282" s="161" t="s">
        <v>963</v>
      </c>
      <c r="B282" s="199" t="str">
        <f>VLOOKUP(A282,Adr!A:B,2,FALSE)</f>
        <v>Slovenský lukostrelecký zväz</v>
      </c>
      <c r="C282" s="192" t="s">
        <v>2116</v>
      </c>
      <c r="D282" s="293">
        <v>51165</v>
      </c>
      <c r="E282" s="168">
        <v>0</v>
      </c>
      <c r="F282" s="161" t="s">
        <v>205</v>
      </c>
      <c r="G282" s="164" t="s">
        <v>10</v>
      </c>
      <c r="H282" s="164" t="s">
        <v>713</v>
      </c>
      <c r="I282" s="187" t="str">
        <f t="shared" si="20"/>
        <v>30793009f</v>
      </c>
      <c r="J282" s="162" t="str">
        <f t="shared" si="21"/>
        <v>30793009026 03</v>
      </c>
      <c r="K282" s="5"/>
      <c r="L282" s="162" t="str">
        <f t="shared" si="22"/>
        <v>30793009026 03B</v>
      </c>
      <c r="M282" s="5" t="str">
        <f t="shared" si="23"/>
        <v>Slovenský lukostrelecký zväzfBlukostreľba - 20 % navýšenie</v>
      </c>
      <c r="N282" s="3" t="str">
        <f t="shared" si="24"/>
        <v>30793009fB</v>
      </c>
    </row>
    <row r="283" spans="1:14" x14ac:dyDescent="0.2">
      <c r="A283" s="197" t="s">
        <v>78</v>
      </c>
      <c r="B283" s="199" t="str">
        <f>VLOOKUP(A283,Adr!A:B,2,FALSE)</f>
        <v>Slovenský národný aeroklub generála Milana Rastislava Štefánika</v>
      </c>
      <c r="C283" s="180" t="s">
        <v>799</v>
      </c>
      <c r="D283" s="290">
        <v>166486</v>
      </c>
      <c r="E283" s="168">
        <v>0</v>
      </c>
      <c r="F283" s="161" t="s">
        <v>200</v>
      </c>
      <c r="G283" s="164" t="s">
        <v>6</v>
      </c>
      <c r="H283" s="164" t="s">
        <v>713</v>
      </c>
      <c r="I283" s="187" t="str">
        <f t="shared" si="20"/>
        <v>00677604a</v>
      </c>
      <c r="J283" s="162" t="str">
        <f t="shared" si="21"/>
        <v>00677604026 02</v>
      </c>
      <c r="K283" s="5" t="s">
        <v>79</v>
      </c>
      <c r="L283" s="162" t="str">
        <f t="shared" si="22"/>
        <v>00677604026 02B</v>
      </c>
      <c r="M283" s="5" t="str">
        <f t="shared" si="23"/>
        <v>Slovenský národný aeroklub generála Milana Rastislava ŠtefánikaaBletecké športy - bežné transfery</v>
      </c>
      <c r="N283" s="3" t="str">
        <f t="shared" si="24"/>
        <v>00677604aB</v>
      </c>
    </row>
    <row r="284" spans="1:14" x14ac:dyDescent="0.2">
      <c r="A284" s="177" t="s">
        <v>78</v>
      </c>
      <c r="B284" s="199" t="str">
        <f>VLOOKUP(A284,Adr!A:B,2,FALSE)</f>
        <v>Slovenský národný aeroklub generála Milana Rastislava Štefánika</v>
      </c>
      <c r="C284" s="180" t="s">
        <v>2117</v>
      </c>
      <c r="D284" s="292">
        <v>31358</v>
      </c>
      <c r="E284" s="226">
        <v>0</v>
      </c>
      <c r="F284" s="161" t="s">
        <v>205</v>
      </c>
      <c r="G284" s="164" t="s">
        <v>10</v>
      </c>
      <c r="H284" s="164" t="s">
        <v>713</v>
      </c>
      <c r="I284" s="187" t="str">
        <f t="shared" si="20"/>
        <v>00677604f</v>
      </c>
      <c r="J284" s="162" t="str">
        <f t="shared" si="21"/>
        <v>00677604026 03</v>
      </c>
      <c r="K284" s="5"/>
      <c r="L284" s="162" t="str">
        <f t="shared" si="22"/>
        <v>00677604026 03B</v>
      </c>
      <c r="M284" s="5" t="str">
        <f t="shared" si="23"/>
        <v>Slovenský národný aeroklub generála Milana Rastislava ŠtefánikafBletecké športy - 20 % navýšenie</v>
      </c>
      <c r="N284" s="3" t="str">
        <f t="shared" si="24"/>
        <v>00677604fB</v>
      </c>
    </row>
    <row r="285" spans="1:14" x14ac:dyDescent="0.2">
      <c r="A285" s="193" t="s">
        <v>80</v>
      </c>
      <c r="B285" s="199" t="str">
        <f>VLOOKUP(A285,Adr!A:B,2,FALSE)</f>
        <v>Slovenský olympijský a športový výbor</v>
      </c>
      <c r="C285" s="180" t="s">
        <v>1163</v>
      </c>
      <c r="D285" s="290">
        <v>1902889</v>
      </c>
      <c r="E285" s="168">
        <v>0</v>
      </c>
      <c r="F285" s="161" t="s">
        <v>201</v>
      </c>
      <c r="G285" s="164" t="s">
        <v>10</v>
      </c>
      <c r="H285" s="164" t="s">
        <v>713</v>
      </c>
      <c r="I285" s="187" t="str">
        <f t="shared" si="20"/>
        <v>30811082b</v>
      </c>
      <c r="J285" s="162" t="str">
        <f t="shared" si="21"/>
        <v>30811082026 03</v>
      </c>
      <c r="K285" s="5"/>
      <c r="L285" s="162" t="str">
        <f t="shared" si="22"/>
        <v>30811082026 03B</v>
      </c>
      <c r="M285" s="5" t="str">
        <f t="shared" si="23"/>
        <v>Slovenský olympijský a športový výborbBčinnosť Slovenského olympijského a športového výboru</v>
      </c>
      <c r="N285" s="3" t="str">
        <f t="shared" si="24"/>
        <v>30811082bB</v>
      </c>
    </row>
    <row r="286" spans="1:14" x14ac:dyDescent="0.2">
      <c r="A286" s="177" t="s">
        <v>80</v>
      </c>
      <c r="B286" s="199" t="str">
        <f>VLOOKUP(A286,Adr!A:B,2,FALSE)</f>
        <v>Slovenský olympijský a športový výbor</v>
      </c>
      <c r="C286" s="180" t="s">
        <v>2245</v>
      </c>
      <c r="D286" s="182">
        <v>4125</v>
      </c>
      <c r="E286" s="168">
        <v>0</v>
      </c>
      <c r="F286" s="177" t="s">
        <v>204</v>
      </c>
      <c r="G286" s="180" t="s">
        <v>10</v>
      </c>
      <c r="H286" s="180" t="s">
        <v>713</v>
      </c>
      <c r="I286" s="187" t="str">
        <f t="shared" si="20"/>
        <v>30811082e</v>
      </c>
      <c r="J286" s="162" t="str">
        <f t="shared" si="21"/>
        <v>30811082026 03</v>
      </c>
      <c r="K286" s="5"/>
      <c r="L286" s="162" t="str">
        <f t="shared" si="22"/>
        <v>30811082026 03B</v>
      </c>
      <c r="M286" s="5" t="str">
        <f t="shared" si="23"/>
        <v>Slovenský olympijský a športový výboreBAnna Karolína Schmiedlová - 4. miesto (realizačný tím)</v>
      </c>
      <c r="N286" s="3" t="str">
        <f t="shared" si="24"/>
        <v>30811082eB</v>
      </c>
    </row>
    <row r="287" spans="1:14" x14ac:dyDescent="0.2">
      <c r="A287" s="161" t="s">
        <v>80</v>
      </c>
      <c r="B287" s="199" t="str">
        <f>VLOOKUP(A287,Adr!A:B,2,FALSE)</f>
        <v>Slovenský olympijský a športový výbor</v>
      </c>
      <c r="C287" s="191" t="s">
        <v>2244</v>
      </c>
      <c r="D287" s="182">
        <v>12500</v>
      </c>
      <c r="E287" s="226">
        <v>0</v>
      </c>
      <c r="F287" s="161" t="s">
        <v>204</v>
      </c>
      <c r="G287" s="164" t="s">
        <v>10</v>
      </c>
      <c r="H287" s="164" t="s">
        <v>713</v>
      </c>
      <c r="I287" s="187" t="str">
        <f t="shared" si="20"/>
        <v>30811082e</v>
      </c>
      <c r="J287" s="162" t="str">
        <f t="shared" si="21"/>
        <v>30811082026 03</v>
      </c>
      <c r="K287" s="5"/>
      <c r="L287" s="162" t="str">
        <f t="shared" si="22"/>
        <v>30811082026 03B</v>
      </c>
      <c r="M287" s="5" t="str">
        <f t="shared" si="23"/>
        <v>Slovenský olympijský a športový výboreBAnna Karolína Schmiedlová - 4. miesto (športovec)</v>
      </c>
      <c r="N287" s="3" t="str">
        <f t="shared" si="24"/>
        <v>30811082eB</v>
      </c>
    </row>
    <row r="288" spans="1:14" x14ac:dyDescent="0.2">
      <c r="A288" s="161" t="s">
        <v>80</v>
      </c>
      <c r="B288" s="199" t="str">
        <f>VLOOKUP(A288,Adr!A:B,2,FALSE)</f>
        <v>Slovenský olympijský a športový výbor</v>
      </c>
      <c r="C288" s="191" t="s">
        <v>2241</v>
      </c>
      <c r="D288" s="182">
        <v>1980</v>
      </c>
      <c r="E288" s="168">
        <v>0</v>
      </c>
      <c r="F288" s="161" t="s">
        <v>204</v>
      </c>
      <c r="G288" s="164" t="s">
        <v>10</v>
      </c>
      <c r="H288" s="164" t="s">
        <v>713</v>
      </c>
      <c r="I288" s="187" t="str">
        <f t="shared" si="20"/>
        <v>30811082e</v>
      </c>
      <c r="J288" s="162" t="str">
        <f t="shared" si="21"/>
        <v>30811082026 03</v>
      </c>
      <c r="K288" s="5"/>
      <c r="L288" s="162" t="str">
        <f t="shared" si="22"/>
        <v>30811082026 03B</v>
      </c>
      <c r="M288" s="5" t="str">
        <f t="shared" si="23"/>
        <v>Slovenský olympijský a športový výboreBDanka Barteková - 6. miesto (realizačný tím)</v>
      </c>
      <c r="N288" s="3" t="str">
        <f t="shared" si="24"/>
        <v>30811082eB</v>
      </c>
    </row>
    <row r="289" spans="1:14" x14ac:dyDescent="0.2">
      <c r="A289" s="161" t="s">
        <v>80</v>
      </c>
      <c r="B289" s="199" t="str">
        <f>VLOOKUP(A289,Adr!A:B,2,FALSE)</f>
        <v>Slovenský olympijský a športový výbor</v>
      </c>
      <c r="C289" s="185" t="s">
        <v>2240</v>
      </c>
      <c r="D289" s="182">
        <v>6000</v>
      </c>
      <c r="E289" s="168">
        <v>0</v>
      </c>
      <c r="F289" s="161" t="s">
        <v>204</v>
      </c>
      <c r="G289" s="164" t="s">
        <v>10</v>
      </c>
      <c r="H289" s="164" t="s">
        <v>713</v>
      </c>
      <c r="I289" s="187" t="str">
        <f t="shared" si="20"/>
        <v>30811082e</v>
      </c>
      <c r="J289" s="162" t="str">
        <f t="shared" si="21"/>
        <v>30811082026 03</v>
      </c>
      <c r="K289" s="5"/>
      <c r="L289" s="162" t="str">
        <f t="shared" si="22"/>
        <v>30811082026 03B</v>
      </c>
      <c r="M289" s="5" t="str">
        <f t="shared" si="23"/>
        <v>Slovenský olympijský a športový výboreBDanka Barteková - 6. miesto (športovec)</v>
      </c>
      <c r="N289" s="3" t="str">
        <f t="shared" si="24"/>
        <v>30811082eB</v>
      </c>
    </row>
    <row r="290" spans="1:14" x14ac:dyDescent="0.2">
      <c r="A290" s="177" t="s">
        <v>80</v>
      </c>
      <c r="B290" s="199" t="str">
        <f>VLOOKUP(A290,Adr!A:B,2,FALSE)</f>
        <v>Slovenský olympijský a športový výbor</v>
      </c>
      <c r="C290" s="180" t="s">
        <v>2231</v>
      </c>
      <c r="D290" s="182">
        <v>1980</v>
      </c>
      <c r="E290" s="226">
        <v>0</v>
      </c>
      <c r="F290" s="177" t="s">
        <v>204</v>
      </c>
      <c r="G290" s="180" t="s">
        <v>10</v>
      </c>
      <c r="H290" s="180" t="s">
        <v>713</v>
      </c>
      <c r="I290" s="187" t="str">
        <f t="shared" si="20"/>
        <v>30811082e</v>
      </c>
      <c r="J290" s="162" t="str">
        <f t="shared" si="21"/>
        <v>30811082026 03</v>
      </c>
      <c r="K290" s="5"/>
      <c r="L290" s="162" t="str">
        <f t="shared" si="22"/>
        <v>30811082026 03B</v>
      </c>
      <c r="M290" s="5" t="str">
        <f t="shared" si="23"/>
        <v>Slovenský olympijský a športový výboreBJakub Grigar - 6. miesto/K1 (realizačný tím)</v>
      </c>
      <c r="N290" s="3" t="str">
        <f t="shared" si="24"/>
        <v>30811082eB</v>
      </c>
    </row>
    <row r="291" spans="1:14" x14ac:dyDescent="0.2">
      <c r="A291" s="161" t="s">
        <v>80</v>
      </c>
      <c r="B291" s="199" t="str">
        <f>VLOOKUP(A291,Adr!A:B,2,FALSE)</f>
        <v>Slovenský olympijský a športový výbor</v>
      </c>
      <c r="C291" s="185" t="s">
        <v>2230</v>
      </c>
      <c r="D291" s="167">
        <v>6000</v>
      </c>
      <c r="E291" s="168">
        <v>0</v>
      </c>
      <c r="F291" s="161" t="s">
        <v>204</v>
      </c>
      <c r="G291" s="164" t="s">
        <v>10</v>
      </c>
      <c r="H291" s="164" t="s">
        <v>713</v>
      </c>
      <c r="I291" s="187" t="str">
        <f t="shared" si="20"/>
        <v>30811082e</v>
      </c>
      <c r="J291" s="162" t="str">
        <f t="shared" si="21"/>
        <v>30811082026 03</v>
      </c>
      <c r="K291" s="5"/>
      <c r="L291" s="162" t="str">
        <f t="shared" si="22"/>
        <v>30811082026 03B</v>
      </c>
      <c r="M291" s="5" t="str">
        <f t="shared" si="23"/>
        <v>Slovenský olympijský a športový výboreBJakub Grigar - 6. miesto/K1 (športovec)</v>
      </c>
      <c r="N291" s="3" t="str">
        <f t="shared" si="24"/>
        <v>30811082eB</v>
      </c>
    </row>
    <row r="292" spans="1:14" x14ac:dyDescent="0.2">
      <c r="A292" s="161" t="s">
        <v>80</v>
      </c>
      <c r="B292" s="199" t="str">
        <f>VLOOKUP(A292,Adr!A:B,2,FALSE)</f>
        <v>Slovenský olympijský a športový výbor</v>
      </c>
      <c r="C292" s="191" t="s">
        <v>2233</v>
      </c>
      <c r="D292" s="181">
        <v>1980</v>
      </c>
      <c r="E292" s="168">
        <v>0</v>
      </c>
      <c r="F292" s="161" t="s">
        <v>204</v>
      </c>
      <c r="G292" s="164" t="s">
        <v>10</v>
      </c>
      <c r="H292" s="164" t="s">
        <v>713</v>
      </c>
      <c r="I292" s="187" t="str">
        <f t="shared" si="20"/>
        <v>30811082e</v>
      </c>
      <c r="J292" s="162" t="str">
        <f t="shared" si="21"/>
        <v>30811082026 03</v>
      </c>
      <c r="K292" s="5"/>
      <c r="L292" s="162" t="str">
        <f t="shared" si="22"/>
        <v>30811082026 03B</v>
      </c>
      <c r="M292" s="5" t="str">
        <f t="shared" si="23"/>
        <v>Slovenský olympijský a športový výboreBJakub Grigar - 6. miesto/kajak kross (realizačný tím)</v>
      </c>
      <c r="N292" s="3" t="str">
        <f t="shared" si="24"/>
        <v>30811082eB</v>
      </c>
    </row>
    <row r="293" spans="1:14" x14ac:dyDescent="0.2">
      <c r="A293" s="161" t="s">
        <v>80</v>
      </c>
      <c r="B293" s="199" t="str">
        <f>VLOOKUP(A293,Adr!A:B,2,FALSE)</f>
        <v>Slovenský olympijský a športový výbor</v>
      </c>
      <c r="C293" s="191" t="s">
        <v>2232</v>
      </c>
      <c r="D293" s="181">
        <v>6000</v>
      </c>
      <c r="E293" s="226">
        <v>0</v>
      </c>
      <c r="F293" s="161" t="s">
        <v>204</v>
      </c>
      <c r="G293" s="164" t="s">
        <v>10</v>
      </c>
      <c r="H293" s="164" t="s">
        <v>713</v>
      </c>
      <c r="I293" s="187" t="str">
        <f t="shared" si="20"/>
        <v>30811082e</v>
      </c>
      <c r="J293" s="162" t="str">
        <f t="shared" si="21"/>
        <v>30811082026 03</v>
      </c>
      <c r="K293" s="5"/>
      <c r="L293" s="162" t="str">
        <f t="shared" si="22"/>
        <v>30811082026 03B</v>
      </c>
      <c r="M293" s="5" t="str">
        <f t="shared" si="23"/>
        <v>Slovenský olympijský a športový výboreBJakub Grigar - 6. miesto/kajak kross (športovec)</v>
      </c>
      <c r="N293" s="3" t="str">
        <f t="shared" si="24"/>
        <v>30811082eB</v>
      </c>
    </row>
    <row r="294" spans="1:14" x14ac:dyDescent="0.2">
      <c r="A294" s="161" t="s">
        <v>80</v>
      </c>
      <c r="B294" s="199" t="str">
        <f>VLOOKUP(A294,Adr!A:B,2,FALSE)</f>
        <v>Slovenský olympijský a športový výbor</v>
      </c>
      <c r="C294" s="191" t="s">
        <v>2237</v>
      </c>
      <c r="D294" s="181">
        <v>6600</v>
      </c>
      <c r="E294" s="168">
        <v>0</v>
      </c>
      <c r="F294" s="161" t="s">
        <v>204</v>
      </c>
      <c r="G294" s="164" t="s">
        <v>10</v>
      </c>
      <c r="H294" s="164" t="s">
        <v>713</v>
      </c>
      <c r="I294" s="187" t="str">
        <f t="shared" si="20"/>
        <v>30811082e</v>
      </c>
      <c r="J294" s="162" t="str">
        <f t="shared" si="21"/>
        <v>30811082026 03</v>
      </c>
      <c r="K294" s="5"/>
      <c r="L294" s="162" t="str">
        <f t="shared" si="22"/>
        <v>30811082026 03B</v>
      </c>
      <c r="M294" s="5" t="str">
        <f t="shared" si="23"/>
        <v>Slovenský olympijský a športový výboreBMatej Beňuš - 3. miesto (realizačný tím)</v>
      </c>
      <c r="N294" s="3" t="str">
        <f t="shared" si="24"/>
        <v>30811082eB</v>
      </c>
    </row>
    <row r="295" spans="1:14" x14ac:dyDescent="0.2">
      <c r="A295" s="177" t="s">
        <v>80</v>
      </c>
      <c r="B295" s="199" t="str">
        <f>VLOOKUP(A295,Adr!A:B,2,FALSE)</f>
        <v>Slovenský olympijský a športový výbor</v>
      </c>
      <c r="C295" s="180" t="s">
        <v>2236</v>
      </c>
      <c r="D295" s="182">
        <v>20000</v>
      </c>
      <c r="E295" s="168">
        <v>0</v>
      </c>
      <c r="F295" s="177" t="s">
        <v>204</v>
      </c>
      <c r="G295" s="180" t="s">
        <v>10</v>
      </c>
      <c r="H295" s="180" t="s">
        <v>713</v>
      </c>
      <c r="I295" s="187" t="str">
        <f t="shared" si="20"/>
        <v>30811082e</v>
      </c>
      <c r="J295" s="162" t="str">
        <f t="shared" si="21"/>
        <v>30811082026 03</v>
      </c>
      <c r="K295" s="5"/>
      <c r="L295" s="162" t="str">
        <f t="shared" si="22"/>
        <v>30811082026 03B</v>
      </c>
      <c r="M295" s="5" t="str">
        <f t="shared" si="23"/>
        <v>Slovenský olympijský a športový výboreBMatej Beňuš - 3. miesto (športovec)</v>
      </c>
      <c r="N295" s="3" t="str">
        <f t="shared" si="24"/>
        <v>30811082eB</v>
      </c>
    </row>
    <row r="296" spans="1:14" x14ac:dyDescent="0.2">
      <c r="A296" s="197" t="s">
        <v>80</v>
      </c>
      <c r="B296" s="199" t="str">
        <f>VLOOKUP(A296,Adr!A:B,2,FALSE)</f>
        <v>Slovenský olympijský a športový výbor</v>
      </c>
      <c r="C296" s="164" t="s">
        <v>2055</v>
      </c>
      <c r="D296" s="291">
        <v>88600</v>
      </c>
      <c r="E296" s="226">
        <v>0</v>
      </c>
      <c r="F296" s="161" t="s">
        <v>204</v>
      </c>
      <c r="G296" s="164" t="s">
        <v>10</v>
      </c>
      <c r="H296" s="164" t="s">
        <v>713</v>
      </c>
      <c r="I296" s="187" t="str">
        <f t="shared" si="20"/>
        <v>30811082e</v>
      </c>
      <c r="J296" s="162" t="str">
        <f t="shared" si="21"/>
        <v>30811082026 03</v>
      </c>
      <c r="K296" s="5"/>
      <c r="L296" s="162" t="str">
        <f t="shared" si="22"/>
        <v>30811082026 03B</v>
      </c>
      <c r="M296" s="5" t="str">
        <f t="shared" si="23"/>
        <v>Slovenský olympijský a športový výboreBOlympijský festival</v>
      </c>
      <c r="N296" s="3" t="str">
        <f t="shared" si="24"/>
        <v>30811082eB</v>
      </c>
    </row>
    <row r="297" spans="1:14" x14ac:dyDescent="0.2">
      <c r="A297" s="161" t="s">
        <v>80</v>
      </c>
      <c r="B297" s="199" t="str">
        <f>VLOOKUP(A297,Adr!A:B,2,FALSE)</f>
        <v>Slovenský olympijský a športový výbor</v>
      </c>
      <c r="C297" s="191" t="s">
        <v>2239</v>
      </c>
      <c r="D297" s="181">
        <v>2970</v>
      </c>
      <c r="E297" s="168">
        <v>0</v>
      </c>
      <c r="F297" s="161" t="s">
        <v>204</v>
      </c>
      <c r="G297" s="164" t="s">
        <v>10</v>
      </c>
      <c r="H297" s="164" t="s">
        <v>713</v>
      </c>
      <c r="I297" s="187" t="str">
        <f t="shared" si="20"/>
        <v>30811082e</v>
      </c>
      <c r="J297" s="162" t="str">
        <f t="shared" si="21"/>
        <v>30811082026 03</v>
      </c>
      <c r="K297" s="5"/>
      <c r="L297" s="162" t="str">
        <f t="shared" si="22"/>
        <v>30811082026 03B</v>
      </c>
      <c r="M297" s="5" t="str">
        <f t="shared" si="23"/>
        <v>Slovenský olympijský a športový výboreBRichard Tury - 5. miesto (realizačný tím)</v>
      </c>
      <c r="N297" s="3" t="str">
        <f t="shared" si="24"/>
        <v>30811082eB</v>
      </c>
    </row>
    <row r="298" spans="1:14" x14ac:dyDescent="0.2">
      <c r="A298" s="161" t="s">
        <v>80</v>
      </c>
      <c r="B298" s="199" t="str">
        <f>VLOOKUP(A298,Adr!A:B,2,FALSE)</f>
        <v>Slovenský olympijský a športový výbor</v>
      </c>
      <c r="C298" s="191" t="s">
        <v>2238</v>
      </c>
      <c r="D298" s="181">
        <v>9000</v>
      </c>
      <c r="E298" s="168">
        <v>0</v>
      </c>
      <c r="F298" s="161" t="s">
        <v>204</v>
      </c>
      <c r="G298" s="164" t="s">
        <v>10</v>
      </c>
      <c r="H298" s="164" t="s">
        <v>713</v>
      </c>
      <c r="I298" s="187" t="str">
        <f t="shared" si="20"/>
        <v>30811082e</v>
      </c>
      <c r="J298" s="162" t="str">
        <f t="shared" si="21"/>
        <v>30811082026 03</v>
      </c>
      <c r="K298" s="5"/>
      <c r="L298" s="162" t="str">
        <f t="shared" si="22"/>
        <v>30811082026 03B</v>
      </c>
      <c r="M298" s="5" t="str">
        <f t="shared" si="23"/>
        <v>Slovenský olympijský a športový výboreBRichard Tury - 5. miesto (športovec)</v>
      </c>
      <c r="N298" s="3" t="str">
        <f t="shared" si="24"/>
        <v>30811082eB</v>
      </c>
    </row>
    <row r="299" spans="1:14" x14ac:dyDescent="0.2">
      <c r="A299" s="161" t="s">
        <v>80</v>
      </c>
      <c r="B299" s="199" t="str">
        <f>VLOOKUP(A299,Adr!A:B,2,FALSE)</f>
        <v>Slovenský olympijský a športový výbor</v>
      </c>
      <c r="C299" s="191" t="s">
        <v>2201</v>
      </c>
      <c r="D299" s="292">
        <v>450000</v>
      </c>
      <c r="E299" s="226">
        <v>0</v>
      </c>
      <c r="F299" s="161" t="s">
        <v>204</v>
      </c>
      <c r="G299" s="164" t="s">
        <v>10</v>
      </c>
      <c r="H299" s="164" t="s">
        <v>713</v>
      </c>
      <c r="I299" s="187" t="str">
        <f t="shared" si="20"/>
        <v>30811082e</v>
      </c>
      <c r="J299" s="162" t="str">
        <f t="shared" si="21"/>
        <v>30811082026 03</v>
      </c>
      <c r="K299" s="5"/>
      <c r="L299" s="162" t="str">
        <f t="shared" si="22"/>
        <v>30811082026 03B</v>
      </c>
      <c r="M299" s="5" t="str">
        <f t="shared" si="23"/>
        <v>Slovenský olympijský a športový výboreBSlovenský dom na Hrách XXXIII. Olympiády 2024 v Paríži</v>
      </c>
      <c r="N299" s="3" t="str">
        <f t="shared" si="24"/>
        <v>30811082eB</v>
      </c>
    </row>
    <row r="300" spans="1:14" x14ac:dyDescent="0.2">
      <c r="A300" s="161" t="s">
        <v>80</v>
      </c>
      <c r="B300" s="199" t="str">
        <f>VLOOKUP(A300,Adr!A:B,2,FALSE)</f>
        <v>Slovenský olympijský a športový výbor</v>
      </c>
      <c r="C300" s="191" t="s">
        <v>2243</v>
      </c>
      <c r="D300" s="182">
        <v>4125</v>
      </c>
      <c r="E300" s="168">
        <v>0</v>
      </c>
      <c r="F300" s="161" t="s">
        <v>204</v>
      </c>
      <c r="G300" s="164" t="s">
        <v>10</v>
      </c>
      <c r="H300" s="164" t="s">
        <v>713</v>
      </c>
      <c r="I300" s="187" t="str">
        <f t="shared" si="20"/>
        <v>30811082e</v>
      </c>
      <c r="J300" s="162" t="str">
        <f t="shared" si="21"/>
        <v>30811082026 03</v>
      </c>
      <c r="K300" s="5"/>
      <c r="L300" s="162" t="str">
        <f t="shared" si="22"/>
        <v>30811082026 03B</v>
      </c>
      <c r="M300" s="5" t="str">
        <f t="shared" si="23"/>
        <v>Slovenský olympijský a športový výboreBVanesa Hocková - 4. miesto (realizačný tím)</v>
      </c>
      <c r="N300" s="3" t="str">
        <f t="shared" si="24"/>
        <v>30811082eB</v>
      </c>
    </row>
    <row r="301" spans="1:14" x14ac:dyDescent="0.2">
      <c r="A301" s="161" t="s">
        <v>80</v>
      </c>
      <c r="B301" s="199" t="str">
        <f>VLOOKUP(A301,Adr!A:B,2,FALSE)</f>
        <v>Slovenský olympijský a športový výbor</v>
      </c>
      <c r="C301" s="185" t="s">
        <v>2242</v>
      </c>
      <c r="D301" s="167">
        <v>12500</v>
      </c>
      <c r="E301" s="168">
        <v>0</v>
      </c>
      <c r="F301" s="161" t="s">
        <v>204</v>
      </c>
      <c r="G301" s="164" t="s">
        <v>10</v>
      </c>
      <c r="H301" s="164" t="s">
        <v>713</v>
      </c>
      <c r="I301" s="187" t="str">
        <f t="shared" si="20"/>
        <v>30811082e</v>
      </c>
      <c r="J301" s="162" t="str">
        <f t="shared" si="21"/>
        <v>30811082026 03</v>
      </c>
      <c r="K301" s="5"/>
      <c r="L301" s="162" t="str">
        <f t="shared" si="22"/>
        <v>30811082026 03B</v>
      </c>
      <c r="M301" s="5" t="str">
        <f t="shared" si="23"/>
        <v>Slovenský olympijský a športový výboreBVanesa Hocková - 4. miesto (športovec)</v>
      </c>
      <c r="N301" s="3" t="str">
        <f t="shared" si="24"/>
        <v>30811082eB</v>
      </c>
    </row>
    <row r="302" spans="1:14" x14ac:dyDescent="0.2">
      <c r="A302" s="161" t="s">
        <v>80</v>
      </c>
      <c r="B302" s="199" t="str">
        <f>VLOOKUP(A302,Adr!A:B,2,FALSE)</f>
        <v>Slovenský olympijský a športový výbor</v>
      </c>
      <c r="C302" s="191" t="s">
        <v>2222</v>
      </c>
      <c r="D302" s="182">
        <v>100000</v>
      </c>
      <c r="E302" s="226">
        <v>0</v>
      </c>
      <c r="F302" s="161" t="s">
        <v>204</v>
      </c>
      <c r="G302" s="164" t="s">
        <v>10</v>
      </c>
      <c r="H302" s="164" t="s">
        <v>713</v>
      </c>
      <c r="I302" s="187" t="str">
        <f t="shared" si="20"/>
        <v>30811082e</v>
      </c>
      <c r="J302" s="162" t="str">
        <f t="shared" si="21"/>
        <v>30811082026 03</v>
      </c>
      <c r="K302" s="5"/>
      <c r="L302" s="162" t="str">
        <f t="shared" si="22"/>
        <v>30811082026 03B</v>
      </c>
      <c r="M302" s="5" t="str">
        <f t="shared" si="23"/>
        <v>Slovenský olympijský a športový výboreBzabezpečenie účasti športovej reprezentácie SR na EYOF Bakuriani 2025</v>
      </c>
      <c r="N302" s="3" t="str">
        <f t="shared" si="24"/>
        <v>30811082eB</v>
      </c>
    </row>
    <row r="303" spans="1:14" x14ac:dyDescent="0.2">
      <c r="A303" s="197" t="s">
        <v>80</v>
      </c>
      <c r="B303" s="199" t="str">
        <f>VLOOKUP(A303,Adr!A:B,2,FALSE)</f>
        <v>Slovenský olympijský a športový výbor</v>
      </c>
      <c r="C303" s="164" t="s">
        <v>1792</v>
      </c>
      <c r="D303" s="291">
        <v>400000</v>
      </c>
      <c r="E303" s="168">
        <v>0</v>
      </c>
      <c r="F303" s="161" t="s">
        <v>204</v>
      </c>
      <c r="G303" s="164" t="s">
        <v>10</v>
      </c>
      <c r="H303" s="164" t="s">
        <v>713</v>
      </c>
      <c r="I303" s="187" t="str">
        <f t="shared" si="20"/>
        <v>30811082e</v>
      </c>
      <c r="J303" s="162" t="str">
        <f t="shared" si="21"/>
        <v>30811082026 03</v>
      </c>
      <c r="K303" s="5"/>
      <c r="L303" s="162" t="str">
        <f t="shared" si="22"/>
        <v>30811082026 03B</v>
      </c>
      <c r="M303" s="5" t="str">
        <f t="shared" si="23"/>
        <v>Slovenský olympijský a športový výboreBzabezpečenie účasti športovej reprezentácie SR na Krách XXXIII. Olympiády 2024 v Paríži</v>
      </c>
      <c r="N303" s="3" t="str">
        <f t="shared" si="24"/>
        <v>30811082eB</v>
      </c>
    </row>
    <row r="304" spans="1:14" x14ac:dyDescent="0.2">
      <c r="A304" s="161" t="s">
        <v>80</v>
      </c>
      <c r="B304" s="199" t="str">
        <f>VLOOKUP(A304,Adr!A:B,2,FALSE)</f>
        <v>Slovenský olympijský a športový výbor</v>
      </c>
      <c r="C304" s="191" t="s">
        <v>2235</v>
      </c>
      <c r="D304" s="181">
        <v>4125</v>
      </c>
      <c r="E304" s="168">
        <v>0</v>
      </c>
      <c r="F304" s="161" t="s">
        <v>204</v>
      </c>
      <c r="G304" s="164" t="s">
        <v>10</v>
      </c>
      <c r="H304" s="164" t="s">
        <v>713</v>
      </c>
      <c r="I304" s="187" t="str">
        <f t="shared" si="20"/>
        <v>30811082e</v>
      </c>
      <c r="J304" s="162" t="str">
        <f t="shared" si="21"/>
        <v>30811082026 03</v>
      </c>
      <c r="K304" s="5"/>
      <c r="L304" s="162" t="str">
        <f t="shared" si="22"/>
        <v>30811082026 03B</v>
      </c>
      <c r="M304" s="5" t="str">
        <f t="shared" si="23"/>
        <v>Slovenský olympijský a športový výboreBZuzana Paňková - 4. miesto (realizačný tím)</v>
      </c>
      <c r="N304" s="3" t="str">
        <f t="shared" si="24"/>
        <v>30811082eB</v>
      </c>
    </row>
    <row r="305" spans="1:14" x14ac:dyDescent="0.2">
      <c r="A305" s="161" t="s">
        <v>80</v>
      </c>
      <c r="B305" s="199" t="str">
        <f>VLOOKUP(A305,Adr!A:B,2,FALSE)</f>
        <v>Slovenský olympijský a športový výbor</v>
      </c>
      <c r="C305" s="191" t="s">
        <v>2234</v>
      </c>
      <c r="D305" s="181">
        <v>12500</v>
      </c>
      <c r="E305" s="226">
        <v>0</v>
      </c>
      <c r="F305" s="161" t="s">
        <v>204</v>
      </c>
      <c r="G305" s="164" t="s">
        <v>10</v>
      </c>
      <c r="H305" s="164" t="s">
        <v>713</v>
      </c>
      <c r="I305" s="187" t="str">
        <f t="shared" si="20"/>
        <v>30811082e</v>
      </c>
      <c r="J305" s="162" t="str">
        <f t="shared" si="21"/>
        <v>30811082026 03</v>
      </c>
      <c r="K305" s="5"/>
      <c r="L305" s="162" t="str">
        <f t="shared" si="22"/>
        <v>30811082026 03B</v>
      </c>
      <c r="M305" s="5" t="str">
        <f t="shared" si="23"/>
        <v>Slovenský olympijský a športový výboreBZuzana Paňková - 4. miesto (športovec)</v>
      </c>
      <c r="N305" s="3" t="str">
        <f t="shared" si="24"/>
        <v>30811082eB</v>
      </c>
    </row>
    <row r="306" spans="1:14" x14ac:dyDescent="0.2">
      <c r="A306" s="161" t="s">
        <v>80</v>
      </c>
      <c r="B306" s="199" t="str">
        <f>VLOOKUP(A306,Adr!A:B,2,FALSE)</f>
        <v>Slovenský olympijský a športový výbor</v>
      </c>
      <c r="C306" s="185" t="s">
        <v>2180</v>
      </c>
      <c r="D306" s="167">
        <v>130000</v>
      </c>
      <c r="E306" s="168">
        <v>0</v>
      </c>
      <c r="F306" s="161" t="s">
        <v>205</v>
      </c>
      <c r="G306" s="164" t="s">
        <v>10</v>
      </c>
      <c r="H306" s="164" t="s">
        <v>713</v>
      </c>
      <c r="I306" s="187" t="str">
        <f t="shared" si="20"/>
        <v>30811082f</v>
      </c>
      <c r="J306" s="162" t="str">
        <f t="shared" si="21"/>
        <v>30811082026 03</v>
      </c>
      <c r="K306" s="5"/>
      <c r="L306" s="162" t="str">
        <f t="shared" si="22"/>
        <v>30811082026 03B</v>
      </c>
      <c r="M306" s="5" t="str">
        <f t="shared" si="23"/>
        <v>Slovenský olympijský a športový výborfBOlympijská štafeta naprieč Slovenskom</v>
      </c>
      <c r="N306" s="3" t="str">
        <f t="shared" si="24"/>
        <v>30811082fB</v>
      </c>
    </row>
    <row r="307" spans="1:14" ht="20" x14ac:dyDescent="0.2">
      <c r="A307" s="161" t="s">
        <v>80</v>
      </c>
      <c r="B307" s="199" t="str">
        <f>VLOOKUP(A307,Adr!A:B,2,FALSE)</f>
        <v>Slovenský olympijský a športový výbor</v>
      </c>
      <c r="C307" s="191" t="s">
        <v>2229</v>
      </c>
      <c r="D307" s="181">
        <v>80000</v>
      </c>
      <c r="E307" s="168">
        <v>0</v>
      </c>
      <c r="F307" s="161" t="s">
        <v>205</v>
      </c>
      <c r="G307" s="164" t="s">
        <v>10</v>
      </c>
      <c r="H307" s="164" t="s">
        <v>713</v>
      </c>
      <c r="I307" s="187" t="str">
        <f t="shared" si="20"/>
        <v>30811082f</v>
      </c>
      <c r="J307" s="162" t="str">
        <f t="shared" si="21"/>
        <v>30811082026 03</v>
      </c>
      <c r="K307" s="5"/>
      <c r="L307" s="162" t="str">
        <f t="shared" si="22"/>
        <v>30811082026 03B</v>
      </c>
      <c r="M307" s="5" t="str">
        <f t="shared" si="23"/>
        <v>Slovenský olympijský a športový výborfBPríspevok na zabezpečenie prevádzky Slovenského olympijského a športového múzea</v>
      </c>
      <c r="N307" s="3" t="str">
        <f t="shared" si="24"/>
        <v>30811082fB</v>
      </c>
    </row>
    <row r="308" spans="1:14" x14ac:dyDescent="0.2">
      <c r="A308" s="161" t="s">
        <v>81</v>
      </c>
      <c r="B308" s="199" t="str">
        <f>VLOOKUP(A308,Adr!A:B,2,FALSE)</f>
        <v>Slovenský paralympijský výbor</v>
      </c>
      <c r="C308" s="180" t="s">
        <v>1291</v>
      </c>
      <c r="D308" s="290">
        <v>1302737</v>
      </c>
      <c r="E308" s="226">
        <v>0</v>
      </c>
      <c r="F308" s="161" t="s">
        <v>202</v>
      </c>
      <c r="G308" s="164" t="s">
        <v>10</v>
      </c>
      <c r="H308" s="164" t="s">
        <v>713</v>
      </c>
      <c r="I308" s="187" t="str">
        <f t="shared" si="20"/>
        <v>31745661c</v>
      </c>
      <c r="J308" s="162" t="str">
        <f t="shared" si="21"/>
        <v>31745661026 03</v>
      </c>
      <c r="K308" s="5"/>
      <c r="L308" s="162" t="str">
        <f t="shared" si="22"/>
        <v>31745661026 03B</v>
      </c>
      <c r="M308" s="5" t="str">
        <f t="shared" si="23"/>
        <v>Slovenský paralympijský výborcBčinnosť Slovenského paralympijského výboru</v>
      </c>
      <c r="N308" s="3" t="str">
        <f t="shared" si="24"/>
        <v>31745661cB</v>
      </c>
    </row>
    <row r="309" spans="1:14" x14ac:dyDescent="0.2">
      <c r="A309" s="161" t="s">
        <v>81</v>
      </c>
      <c r="B309" s="199" t="str">
        <f>VLOOKUP(A309,Adr!A:B,2,FALSE)</f>
        <v>Slovenský paralympijský výbor</v>
      </c>
      <c r="C309" s="191" t="s">
        <v>1913</v>
      </c>
      <c r="D309" s="292">
        <v>35000</v>
      </c>
      <c r="E309" s="168">
        <v>0</v>
      </c>
      <c r="F309" s="161" t="s">
        <v>203</v>
      </c>
      <c r="G309" s="164" t="s">
        <v>10</v>
      </c>
      <c r="H309" s="164" t="s">
        <v>713</v>
      </c>
      <c r="I309" s="187" t="str">
        <f t="shared" si="20"/>
        <v>31745661d</v>
      </c>
      <c r="J309" s="162" t="str">
        <f t="shared" si="21"/>
        <v>31745661026 03</v>
      </c>
      <c r="K309" s="5"/>
      <c r="L309" s="162" t="str">
        <f t="shared" si="22"/>
        <v>31745661026 03B</v>
      </c>
      <c r="M309" s="5" t="str">
        <f t="shared" si="23"/>
        <v>Slovenský paralympijský výbordBBlattnerová Tatiana</v>
      </c>
      <c r="N309" s="3" t="str">
        <f t="shared" si="24"/>
        <v>31745661dB</v>
      </c>
    </row>
    <row r="310" spans="1:14" x14ac:dyDescent="0.2">
      <c r="A310" s="197" t="s">
        <v>81</v>
      </c>
      <c r="B310" s="199" t="str">
        <f>VLOOKUP(A310,Adr!A:B,2,FALSE)</f>
        <v>Slovenský paralympijský výbor</v>
      </c>
      <c r="C310" s="191" t="s">
        <v>1914</v>
      </c>
      <c r="D310" s="290">
        <v>34200</v>
      </c>
      <c r="E310" s="168">
        <v>0</v>
      </c>
      <c r="F310" s="161" t="s">
        <v>203</v>
      </c>
      <c r="G310" s="164" t="s">
        <v>10</v>
      </c>
      <c r="H310" s="164" t="s">
        <v>713</v>
      </c>
      <c r="I310" s="187" t="str">
        <f t="shared" si="20"/>
        <v>31745661d</v>
      </c>
      <c r="J310" s="162" t="str">
        <f t="shared" si="21"/>
        <v>31745661026 03</v>
      </c>
      <c r="K310" s="5"/>
      <c r="L310" s="162" t="str">
        <f t="shared" si="22"/>
        <v>31745661026 03B</v>
      </c>
      <c r="M310" s="5" t="str">
        <f t="shared" si="23"/>
        <v>Slovenský paralympijský výbordBČuchran Ladislav</v>
      </c>
      <c r="N310" s="3" t="str">
        <f t="shared" si="24"/>
        <v>31745661dB</v>
      </c>
    </row>
    <row r="311" spans="1:14" x14ac:dyDescent="0.2">
      <c r="A311" s="197" t="s">
        <v>81</v>
      </c>
      <c r="B311" s="199" t="str">
        <f>VLOOKUP(A311,Adr!A:B,2,FALSE)</f>
        <v>Slovenský paralympijský výbor</v>
      </c>
      <c r="C311" s="180" t="s">
        <v>2206</v>
      </c>
      <c r="D311" s="290">
        <v>10000</v>
      </c>
      <c r="E311" s="226">
        <v>0</v>
      </c>
      <c r="F311" s="161" t="s">
        <v>203</v>
      </c>
      <c r="G311" s="164" t="s">
        <v>10</v>
      </c>
      <c r="H311" s="164" t="s">
        <v>713</v>
      </c>
      <c r="I311" s="187" t="str">
        <f t="shared" si="20"/>
        <v>31745661d</v>
      </c>
      <c r="J311" s="162" t="str">
        <f t="shared" si="21"/>
        <v>31745661026 03</v>
      </c>
      <c r="K311" s="5"/>
      <c r="L311" s="162" t="str">
        <f t="shared" si="22"/>
        <v>31745661026 03B</v>
      </c>
      <c r="M311" s="5" t="str">
        <f t="shared" si="23"/>
        <v>Slovenský paralympijský výbordBFunková Kristína</v>
      </c>
      <c r="N311" s="3" t="str">
        <f t="shared" si="24"/>
        <v>31745661dB</v>
      </c>
    </row>
    <row r="312" spans="1:14" x14ac:dyDescent="0.2">
      <c r="A312" s="193" t="s">
        <v>81</v>
      </c>
      <c r="B312" s="199" t="str">
        <f>VLOOKUP(A312,Adr!A:B,2,FALSE)</f>
        <v>Slovenský paralympijský výbor</v>
      </c>
      <c r="C312" s="164" t="s">
        <v>1915</v>
      </c>
      <c r="D312" s="291">
        <v>12500</v>
      </c>
      <c r="E312" s="168">
        <v>0</v>
      </c>
      <c r="F312" s="161" t="s">
        <v>203</v>
      </c>
      <c r="G312" s="164" t="s">
        <v>10</v>
      </c>
      <c r="H312" s="164" t="s">
        <v>713</v>
      </c>
      <c r="I312" s="187" t="str">
        <f t="shared" si="20"/>
        <v>31745661d</v>
      </c>
      <c r="J312" s="162" t="str">
        <f t="shared" si="21"/>
        <v>31745661026 03</v>
      </c>
      <c r="K312" s="5"/>
      <c r="L312" s="162" t="str">
        <f t="shared" si="22"/>
        <v>31745661026 03B</v>
      </c>
      <c r="M312" s="5" t="str">
        <f t="shared" si="23"/>
        <v>Slovenský paralympijský výbordBHolenda Viliam</v>
      </c>
      <c r="N312" s="3" t="str">
        <f t="shared" si="24"/>
        <v>31745661dB</v>
      </c>
    </row>
    <row r="313" spans="1:14" x14ac:dyDescent="0.2">
      <c r="A313" s="193" t="s">
        <v>81</v>
      </c>
      <c r="B313" s="199" t="str">
        <f>VLOOKUP(A313,Adr!A:B,2,FALSE)</f>
        <v>Slovenský paralympijský výbor</v>
      </c>
      <c r="C313" s="180" t="s">
        <v>1917</v>
      </c>
      <c r="D313" s="290">
        <v>21300</v>
      </c>
      <c r="E313" s="168">
        <v>0</v>
      </c>
      <c r="F313" s="161" t="s">
        <v>203</v>
      </c>
      <c r="G313" s="164" t="s">
        <v>10</v>
      </c>
      <c r="H313" s="164" t="s">
        <v>713</v>
      </c>
      <c r="I313" s="187" t="str">
        <f t="shared" si="20"/>
        <v>31745661d</v>
      </c>
      <c r="J313" s="162" t="str">
        <f t="shared" si="21"/>
        <v>31745661026 03</v>
      </c>
      <c r="K313" s="5"/>
      <c r="L313" s="162" t="str">
        <f t="shared" si="22"/>
        <v>31745661026 03B</v>
      </c>
      <c r="M313" s="5" t="str">
        <f t="shared" si="23"/>
        <v>Slovenský paralympijský výbordBKubová Alžbeta</v>
      </c>
      <c r="N313" s="3" t="str">
        <f t="shared" si="24"/>
        <v>31745661dB</v>
      </c>
    </row>
    <row r="314" spans="1:14" x14ac:dyDescent="0.2">
      <c r="A314" s="193" t="s">
        <v>81</v>
      </c>
      <c r="B314" s="199" t="str">
        <f>VLOOKUP(A314,Adr!A:B,2,FALSE)</f>
        <v>Slovenský paralympijský výbor</v>
      </c>
      <c r="C314" s="185" t="s">
        <v>1916</v>
      </c>
      <c r="D314" s="291">
        <v>43800</v>
      </c>
      <c r="E314" s="226">
        <v>0</v>
      </c>
      <c r="F314" s="161" t="s">
        <v>203</v>
      </c>
      <c r="G314" s="164" t="s">
        <v>10</v>
      </c>
      <c r="H314" s="164" t="s">
        <v>713</v>
      </c>
      <c r="I314" s="187" t="str">
        <f t="shared" si="20"/>
        <v>31745661d</v>
      </c>
      <c r="J314" s="162" t="str">
        <f t="shared" si="21"/>
        <v>31745661026 03</v>
      </c>
      <c r="K314" s="5"/>
      <c r="L314" s="162" t="str">
        <f t="shared" si="22"/>
        <v>31745661026 03B</v>
      </c>
      <c r="M314" s="5" t="str">
        <f t="shared" si="23"/>
        <v>Slovenský paralympijský výbordBKuřeja Marián</v>
      </c>
      <c r="N314" s="3" t="str">
        <f t="shared" si="24"/>
        <v>31745661dB</v>
      </c>
    </row>
    <row r="315" spans="1:14" x14ac:dyDescent="0.2">
      <c r="A315" s="161" t="s">
        <v>81</v>
      </c>
      <c r="B315" s="199" t="str">
        <f>VLOOKUP(A315,Adr!A:B,2,FALSE)</f>
        <v>Slovenský paralympijský výbor</v>
      </c>
      <c r="C315" s="180" t="s">
        <v>1918</v>
      </c>
      <c r="D315" s="290">
        <v>42500</v>
      </c>
      <c r="E315" s="168">
        <v>0</v>
      </c>
      <c r="F315" s="161" t="s">
        <v>203</v>
      </c>
      <c r="G315" s="164" t="s">
        <v>10</v>
      </c>
      <c r="H315" s="164" t="s">
        <v>713</v>
      </c>
      <c r="I315" s="187" t="str">
        <f t="shared" si="20"/>
        <v>31745661d</v>
      </c>
      <c r="J315" s="162" t="str">
        <f t="shared" si="21"/>
        <v>31745661026 03</v>
      </c>
      <c r="K315" s="5"/>
      <c r="L315" s="162" t="str">
        <f t="shared" si="22"/>
        <v>31745661026 03B</v>
      </c>
      <c r="M315" s="5" t="str">
        <f t="shared" si="23"/>
        <v>Slovenský paralympijský výbordBLaczkó Dušan</v>
      </c>
      <c r="N315" s="3" t="str">
        <f t="shared" si="24"/>
        <v>31745661dB</v>
      </c>
    </row>
    <row r="316" spans="1:14" x14ac:dyDescent="0.2">
      <c r="A316" s="161" t="s">
        <v>81</v>
      </c>
      <c r="B316" s="199" t="str">
        <f>VLOOKUP(A316,Adr!A:B,2,FALSE)</f>
        <v>Slovenský paralympijský výbor</v>
      </c>
      <c r="C316" s="191" t="s">
        <v>1919</v>
      </c>
      <c r="D316" s="292">
        <v>49200</v>
      </c>
      <c r="E316" s="168">
        <v>0</v>
      </c>
      <c r="F316" s="161" t="s">
        <v>203</v>
      </c>
      <c r="G316" s="164" t="s">
        <v>10</v>
      </c>
      <c r="H316" s="164" t="s">
        <v>713</v>
      </c>
      <c r="I316" s="187" t="str">
        <f t="shared" si="20"/>
        <v>31745661d</v>
      </c>
      <c r="J316" s="162" t="str">
        <f t="shared" si="21"/>
        <v>31745661026 03</v>
      </c>
      <c r="K316" s="5"/>
      <c r="L316" s="162" t="str">
        <f t="shared" si="22"/>
        <v>31745661026 03B</v>
      </c>
      <c r="M316" s="5" t="str">
        <f t="shared" si="23"/>
        <v>Slovenský paralympijský výbordBMalenovský Radoslav</v>
      </c>
      <c r="N316" s="3" t="str">
        <f t="shared" si="24"/>
        <v>31745661dB</v>
      </c>
    </row>
    <row r="317" spans="1:14" x14ac:dyDescent="0.2">
      <c r="A317" s="197" t="s">
        <v>81</v>
      </c>
      <c r="B317" s="199" t="str">
        <f>VLOOKUP(A317,Adr!A:B,2,FALSE)</f>
        <v>Slovenský paralympijský výbor</v>
      </c>
      <c r="C317" s="164" t="s">
        <v>1920</v>
      </c>
      <c r="D317" s="291">
        <v>30000</v>
      </c>
      <c r="E317" s="226">
        <v>0</v>
      </c>
      <c r="F317" s="161" t="s">
        <v>203</v>
      </c>
      <c r="G317" s="164" t="s">
        <v>10</v>
      </c>
      <c r="H317" s="164" t="s">
        <v>713</v>
      </c>
      <c r="I317" s="187" t="str">
        <f t="shared" si="20"/>
        <v>31745661d</v>
      </c>
      <c r="J317" s="162" t="str">
        <f t="shared" si="21"/>
        <v>31745661026 03</v>
      </c>
      <c r="K317" s="5"/>
      <c r="L317" s="162" t="str">
        <f t="shared" si="22"/>
        <v>31745661026 03B</v>
      </c>
      <c r="M317" s="5" t="str">
        <f t="shared" si="23"/>
        <v>Slovenský paralympijský výbordBMarinov Filip</v>
      </c>
      <c r="N317" s="3" t="str">
        <f t="shared" si="24"/>
        <v>31745661dB</v>
      </c>
    </row>
    <row r="318" spans="1:14" x14ac:dyDescent="0.2">
      <c r="A318" s="193" t="s">
        <v>81</v>
      </c>
      <c r="B318" s="199" t="str">
        <f>VLOOKUP(A318,Adr!A:B,2,FALSE)</f>
        <v>Slovenský paralympijský výbor</v>
      </c>
      <c r="C318" s="191" t="s">
        <v>2207</v>
      </c>
      <c r="D318" s="290">
        <v>10000</v>
      </c>
      <c r="E318" s="168">
        <v>0</v>
      </c>
      <c r="F318" s="161" t="s">
        <v>203</v>
      </c>
      <c r="G318" s="164" t="s">
        <v>10</v>
      </c>
      <c r="H318" s="164" t="s">
        <v>713</v>
      </c>
      <c r="I318" s="187" t="str">
        <f t="shared" si="20"/>
        <v>31745661d</v>
      </c>
      <c r="J318" s="162" t="str">
        <f t="shared" si="21"/>
        <v>31745661026 03</v>
      </c>
      <c r="K318" s="5"/>
      <c r="L318" s="162" t="str">
        <f t="shared" si="22"/>
        <v>31745661026 03B</v>
      </c>
      <c r="M318" s="5" t="str">
        <f t="shared" si="23"/>
        <v>Slovenský paralympijský výbordBPetrikovičová Karina</v>
      </c>
      <c r="N318" s="3" t="str">
        <f t="shared" si="24"/>
        <v>31745661dB</v>
      </c>
    </row>
    <row r="319" spans="1:14" x14ac:dyDescent="0.2">
      <c r="A319" s="193" t="s">
        <v>81</v>
      </c>
      <c r="B319" s="199" t="str">
        <f>VLOOKUP(A319,Adr!A:B,2,FALSE)</f>
        <v>Slovenský paralympijský výbor</v>
      </c>
      <c r="C319" s="191" t="s">
        <v>1921</v>
      </c>
      <c r="D319" s="290">
        <v>65100</v>
      </c>
      <c r="E319" s="168">
        <v>0</v>
      </c>
      <c r="F319" s="161" t="s">
        <v>203</v>
      </c>
      <c r="G319" s="164" t="s">
        <v>10</v>
      </c>
      <c r="H319" s="164" t="s">
        <v>713</v>
      </c>
      <c r="I319" s="187" t="str">
        <f t="shared" si="20"/>
        <v>31745661d</v>
      </c>
      <c r="J319" s="162" t="str">
        <f t="shared" si="21"/>
        <v>31745661026 03</v>
      </c>
      <c r="K319" s="5"/>
      <c r="L319" s="162" t="str">
        <f t="shared" si="22"/>
        <v>31745661026 03B</v>
      </c>
      <c r="M319" s="5" t="str">
        <f t="shared" si="23"/>
        <v>Slovenský paralympijský výbordBVadovičová Veronika</v>
      </c>
      <c r="N319" s="3" t="str">
        <f t="shared" si="24"/>
        <v>31745661dB</v>
      </c>
    </row>
    <row r="320" spans="1:14" x14ac:dyDescent="0.2">
      <c r="A320" s="193" t="s">
        <v>81</v>
      </c>
      <c r="B320" s="199" t="str">
        <f>VLOOKUP(A320,Adr!A:B,2,FALSE)</f>
        <v>Slovenský paralympijský výbor</v>
      </c>
      <c r="C320" s="164" t="s">
        <v>2267</v>
      </c>
      <c r="D320" s="167">
        <v>1320</v>
      </c>
      <c r="E320" s="226">
        <v>0</v>
      </c>
      <c r="F320" s="161" t="s">
        <v>204</v>
      </c>
      <c r="G320" s="164" t="s">
        <v>10</v>
      </c>
      <c r="H320" s="164" t="s">
        <v>713</v>
      </c>
      <c r="I320" s="187" t="str">
        <f t="shared" si="20"/>
        <v>31745661e</v>
      </c>
      <c r="J320" s="162" t="str">
        <f t="shared" si="21"/>
        <v>31745661026 03</v>
      </c>
      <c r="K320" s="5"/>
      <c r="L320" s="162" t="str">
        <f t="shared" si="22"/>
        <v>31745661026 03B</v>
      </c>
      <c r="M320" s="5" t="str">
        <f t="shared" si="23"/>
        <v>Slovenský paralympijský výboreBAlena Kánová, Boris Trávniček - 8. miesto (realizačný tím)</v>
      </c>
      <c r="N320" s="3" t="str">
        <f t="shared" si="24"/>
        <v>31745661eB</v>
      </c>
    </row>
    <row r="321" spans="1:14" x14ac:dyDescent="0.2">
      <c r="A321" s="193" t="s">
        <v>81</v>
      </c>
      <c r="B321" s="199" t="str">
        <f>VLOOKUP(A321,Adr!A:B,2,FALSE)</f>
        <v>Slovenský paralympijský výbor</v>
      </c>
      <c r="C321" s="164" t="s">
        <v>2266</v>
      </c>
      <c r="D321" s="167">
        <v>7000</v>
      </c>
      <c r="E321" s="168">
        <v>0</v>
      </c>
      <c r="F321" s="161" t="s">
        <v>204</v>
      </c>
      <c r="G321" s="164" t="s">
        <v>10</v>
      </c>
      <c r="H321" s="164" t="s">
        <v>713</v>
      </c>
      <c r="I321" s="187" t="str">
        <f t="shared" si="20"/>
        <v>31745661e</v>
      </c>
      <c r="J321" s="162" t="str">
        <f t="shared" si="21"/>
        <v>31745661026 03</v>
      </c>
      <c r="K321" s="5"/>
      <c r="L321" s="162" t="str">
        <f t="shared" si="22"/>
        <v>31745661026 03B</v>
      </c>
      <c r="M321" s="5" t="str">
        <f t="shared" si="23"/>
        <v>Slovenský paralympijský výboreBAlena Kánová, Boris Trávniček - 8. miesto (športovec)</v>
      </c>
      <c r="N321" s="3" t="str">
        <f t="shared" si="24"/>
        <v>31745661eB</v>
      </c>
    </row>
    <row r="322" spans="1:14" x14ac:dyDescent="0.2">
      <c r="A322" s="161" t="s">
        <v>81</v>
      </c>
      <c r="B322" s="199" t="str">
        <f>VLOOKUP(A322,Adr!A:B,2,FALSE)</f>
        <v>Slovenský paralympijský výbor</v>
      </c>
      <c r="C322" s="191" t="s">
        <v>2261</v>
      </c>
      <c r="D322" s="182">
        <v>1320</v>
      </c>
      <c r="E322" s="168">
        <v>0</v>
      </c>
      <c r="F322" s="161" t="s">
        <v>204</v>
      </c>
      <c r="G322" s="164" t="s">
        <v>10</v>
      </c>
      <c r="H322" s="164" t="s">
        <v>713</v>
      </c>
      <c r="I322" s="187" t="str">
        <f t="shared" ref="I322:I385" si="25">A322&amp;F322</f>
        <v>31745661e</v>
      </c>
      <c r="J322" s="162" t="str">
        <f t="shared" ref="J322:J385" si="26">A322&amp;G322</f>
        <v>31745661026 03</v>
      </c>
      <c r="K322" s="5"/>
      <c r="L322" s="162" t="str">
        <f t="shared" ref="L322:L385" si="27">A322&amp;G322&amp;H322</f>
        <v>31745661026 03B</v>
      </c>
      <c r="M322" s="5" t="str">
        <f t="shared" ref="M322:M385" si="28">B322&amp;F322&amp;H322&amp;C322</f>
        <v>Slovenský paralympijský výboreBBoris Trávniček - 8. miesto (realizačný tím)</v>
      </c>
      <c r="N322" s="3" t="str">
        <f t="shared" ref="N322:N385" si="29">+I322&amp;H322</f>
        <v>31745661eB</v>
      </c>
    </row>
    <row r="323" spans="1:14" x14ac:dyDescent="0.2">
      <c r="A323" s="197" t="s">
        <v>81</v>
      </c>
      <c r="B323" s="199" t="str">
        <f>VLOOKUP(A323,Adr!A:B,2,FALSE)</f>
        <v>Slovenský paralympijský výbor</v>
      </c>
      <c r="C323" s="164" t="s">
        <v>2260</v>
      </c>
      <c r="D323" s="167">
        <v>4000</v>
      </c>
      <c r="E323" s="226">
        <v>0</v>
      </c>
      <c r="F323" s="161" t="s">
        <v>204</v>
      </c>
      <c r="G323" s="164" t="s">
        <v>10</v>
      </c>
      <c r="H323" s="164" t="s">
        <v>713</v>
      </c>
      <c r="I323" s="187" t="str">
        <f t="shared" si="25"/>
        <v>31745661e</v>
      </c>
      <c r="J323" s="162" t="str">
        <f t="shared" si="26"/>
        <v>31745661026 03</v>
      </c>
      <c r="K323" s="5"/>
      <c r="L323" s="162" t="str">
        <f t="shared" si="27"/>
        <v>31745661026 03B</v>
      </c>
      <c r="M323" s="5" t="str">
        <f t="shared" si="28"/>
        <v>Slovenský paralympijský výboreBBoris Trávniček - 8. miesto (športovec)</v>
      </c>
      <c r="N323" s="3" t="str">
        <f t="shared" si="29"/>
        <v>31745661eB</v>
      </c>
    </row>
    <row r="324" spans="1:14" x14ac:dyDescent="0.2">
      <c r="A324" s="193" t="s">
        <v>81</v>
      </c>
      <c r="B324" s="199" t="str">
        <f>VLOOKUP(A324,Adr!A:B,2,FALSE)</f>
        <v>Slovenský paralympijský výbor</v>
      </c>
      <c r="C324" s="164" t="s">
        <v>2249</v>
      </c>
      <c r="D324" s="167">
        <v>4125</v>
      </c>
      <c r="E324" s="168">
        <v>0</v>
      </c>
      <c r="F324" s="161" t="s">
        <v>204</v>
      </c>
      <c r="G324" s="164" t="s">
        <v>10</v>
      </c>
      <c r="H324" s="164" t="s">
        <v>713</v>
      </c>
      <c r="I324" s="187" t="str">
        <f t="shared" si="25"/>
        <v>31745661e</v>
      </c>
      <c r="J324" s="162" t="str">
        <f t="shared" si="26"/>
        <v>31745661026 03</v>
      </c>
      <c r="K324" s="5"/>
      <c r="L324" s="162" t="str">
        <f t="shared" si="27"/>
        <v>31745661026 03B</v>
      </c>
      <c r="M324" s="5" t="str">
        <f t="shared" si="28"/>
        <v>Slovenský paralympijský výboreBDušan Laczkó - 4. miesto (realizačný tím)</v>
      </c>
      <c r="N324" s="3" t="str">
        <f t="shared" si="29"/>
        <v>31745661eB</v>
      </c>
    </row>
    <row r="325" spans="1:14" x14ac:dyDescent="0.2">
      <c r="A325" s="161" t="s">
        <v>81</v>
      </c>
      <c r="B325" s="199" t="str">
        <f>VLOOKUP(A325,Adr!A:B,2,FALSE)</f>
        <v>Slovenský paralympijský výbor</v>
      </c>
      <c r="C325" s="191" t="s">
        <v>2248</v>
      </c>
      <c r="D325" s="182">
        <v>12500</v>
      </c>
      <c r="E325" s="168">
        <v>0</v>
      </c>
      <c r="F325" s="161" t="s">
        <v>204</v>
      </c>
      <c r="G325" s="164" t="s">
        <v>10</v>
      </c>
      <c r="H325" s="164" t="s">
        <v>713</v>
      </c>
      <c r="I325" s="187" t="str">
        <f t="shared" si="25"/>
        <v>31745661e</v>
      </c>
      <c r="J325" s="162" t="str">
        <f t="shared" si="26"/>
        <v>31745661026 03</v>
      </c>
      <c r="K325" s="5"/>
      <c r="L325" s="162" t="str">
        <f t="shared" si="27"/>
        <v>31745661026 03B</v>
      </c>
      <c r="M325" s="5" t="str">
        <f t="shared" si="28"/>
        <v>Slovenský paralympijský výboreBDušan Laczkó - 4. miesto (športovec)</v>
      </c>
      <c r="N325" s="3" t="str">
        <f t="shared" si="29"/>
        <v>31745661eB</v>
      </c>
    </row>
    <row r="326" spans="1:14" x14ac:dyDescent="0.2">
      <c r="A326" s="161" t="s">
        <v>81</v>
      </c>
      <c r="B326" s="199" t="str">
        <f>VLOOKUP(A326,Adr!A:B,2,FALSE)</f>
        <v>Slovenský paralympijský výbor</v>
      </c>
      <c r="C326" s="191" t="s">
        <v>2273</v>
      </c>
      <c r="D326" s="182">
        <v>1980</v>
      </c>
      <c r="E326" s="226">
        <v>0</v>
      </c>
      <c r="F326" s="161" t="s">
        <v>204</v>
      </c>
      <c r="G326" s="164" t="s">
        <v>10</v>
      </c>
      <c r="H326" s="164" t="s">
        <v>713</v>
      </c>
      <c r="I326" s="187" t="str">
        <f t="shared" si="25"/>
        <v>31745661e</v>
      </c>
      <c r="J326" s="162" t="str">
        <f t="shared" si="26"/>
        <v>31745661026 03</v>
      </c>
      <c r="K326" s="5"/>
      <c r="L326" s="162" t="str">
        <f t="shared" si="27"/>
        <v>31745661026 03B</v>
      </c>
      <c r="M326" s="5" t="str">
        <f t="shared" si="28"/>
        <v>Slovenský paralympijský výboreBJozef Metelka - 1. miesto,C4, časovka jednotlivcov (realizačný tím)</v>
      </c>
      <c r="N326" s="3" t="str">
        <f t="shared" si="29"/>
        <v>31745661eB</v>
      </c>
    </row>
    <row r="327" spans="1:14" x14ac:dyDescent="0.2">
      <c r="A327" s="161" t="s">
        <v>81</v>
      </c>
      <c r="B327" s="199" t="str">
        <f>VLOOKUP(A327,Adr!A:B,2,FALSE)</f>
        <v>Slovenský paralympijský výbor</v>
      </c>
      <c r="C327" s="191" t="s">
        <v>2272</v>
      </c>
      <c r="D327" s="182">
        <v>6000</v>
      </c>
      <c r="E327" s="168">
        <v>0</v>
      </c>
      <c r="F327" s="161" t="s">
        <v>204</v>
      </c>
      <c r="G327" s="164" t="s">
        <v>10</v>
      </c>
      <c r="H327" s="164" t="s">
        <v>713</v>
      </c>
      <c r="I327" s="187" t="str">
        <f t="shared" si="25"/>
        <v>31745661e</v>
      </c>
      <c r="J327" s="162" t="str">
        <f t="shared" si="26"/>
        <v>31745661026 03</v>
      </c>
      <c r="K327" s="5"/>
      <c r="L327" s="162" t="str">
        <f t="shared" si="27"/>
        <v>31745661026 03B</v>
      </c>
      <c r="M327" s="5" t="str">
        <f t="shared" si="28"/>
        <v>Slovenský paralympijský výboreBJozef Metelka - 1. miesto,C4, časovka jednotlivcov (športovec)</v>
      </c>
      <c r="N327" s="3" t="str">
        <f t="shared" si="29"/>
        <v>31745661eB</v>
      </c>
    </row>
    <row r="328" spans="1:14" x14ac:dyDescent="0.2">
      <c r="A328" s="161" t="s">
        <v>81</v>
      </c>
      <c r="B328" s="199" t="str">
        <f>VLOOKUP(A328,Adr!A:B,2,FALSE)</f>
        <v>Slovenský paralympijský výbor</v>
      </c>
      <c r="C328" s="185" t="s">
        <v>2271</v>
      </c>
      <c r="D328" s="167">
        <v>9900</v>
      </c>
      <c r="E328" s="168">
        <v>0</v>
      </c>
      <c r="F328" s="161" t="s">
        <v>204</v>
      </c>
      <c r="G328" s="164" t="s">
        <v>10</v>
      </c>
      <c r="H328" s="164" t="s">
        <v>713</v>
      </c>
      <c r="I328" s="187" t="str">
        <f t="shared" si="25"/>
        <v>31745661e</v>
      </c>
      <c r="J328" s="162" t="str">
        <f t="shared" si="26"/>
        <v>31745661026 03</v>
      </c>
      <c r="K328" s="5"/>
      <c r="L328" s="162" t="str">
        <f t="shared" si="27"/>
        <v>31745661026 03B</v>
      </c>
      <c r="M328" s="5" t="str">
        <f t="shared" si="28"/>
        <v>Slovenský paralympijský výboreBJozef Metelka - 1. miesto,C4, stíhacie preteky (realizačný tím)</v>
      </c>
      <c r="N328" s="3" t="str">
        <f t="shared" si="29"/>
        <v>31745661eB</v>
      </c>
    </row>
    <row r="329" spans="1:14" x14ac:dyDescent="0.2">
      <c r="A329" s="161" t="s">
        <v>81</v>
      </c>
      <c r="B329" s="199" t="str">
        <f>VLOOKUP(A329,Adr!A:B,2,FALSE)</f>
        <v>Slovenský paralympijský výbor</v>
      </c>
      <c r="C329" s="185" t="s">
        <v>2270</v>
      </c>
      <c r="D329" s="167">
        <v>30000</v>
      </c>
      <c r="E329" s="226">
        <v>0</v>
      </c>
      <c r="F329" s="161" t="s">
        <v>204</v>
      </c>
      <c r="G329" s="164" t="s">
        <v>10</v>
      </c>
      <c r="H329" s="164" t="s">
        <v>713</v>
      </c>
      <c r="I329" s="187" t="str">
        <f t="shared" si="25"/>
        <v>31745661e</v>
      </c>
      <c r="J329" s="162" t="str">
        <f t="shared" si="26"/>
        <v>31745661026 03</v>
      </c>
      <c r="K329" s="5"/>
      <c r="L329" s="162" t="str">
        <f t="shared" si="27"/>
        <v>31745661026 03B</v>
      </c>
      <c r="M329" s="5" t="str">
        <f t="shared" si="28"/>
        <v>Slovenský paralympijský výboreBJozef Metelka - 1. miesto,C4, stíhacie preteky (športovec)</v>
      </c>
      <c r="N329" s="3" t="str">
        <f t="shared" si="29"/>
        <v>31745661eB</v>
      </c>
    </row>
    <row r="330" spans="1:14" x14ac:dyDescent="0.2">
      <c r="A330" s="161" t="s">
        <v>81</v>
      </c>
      <c r="B330" s="199" t="str">
        <f>VLOOKUP(A330,Adr!A:B,2,FALSE)</f>
        <v>Slovenský paralympijský výbor</v>
      </c>
      <c r="C330" s="191" t="s">
        <v>2269</v>
      </c>
      <c r="D330" s="182">
        <v>1980</v>
      </c>
      <c r="E330" s="168">
        <v>0</v>
      </c>
      <c r="F330" s="161" t="s">
        <v>204</v>
      </c>
      <c r="G330" s="164" t="s">
        <v>10</v>
      </c>
      <c r="H330" s="164" t="s">
        <v>713</v>
      </c>
      <c r="I330" s="187" t="str">
        <f t="shared" si="25"/>
        <v>31745661e</v>
      </c>
      <c r="J330" s="162" t="str">
        <f t="shared" si="26"/>
        <v>31745661026 03</v>
      </c>
      <c r="K330" s="5"/>
      <c r="L330" s="162" t="str">
        <f t="shared" si="27"/>
        <v>31745661026 03B</v>
      </c>
      <c r="M330" s="5" t="str">
        <f t="shared" si="28"/>
        <v>Slovenský paralympijský výboreBJozef Metelka - 6. miesto, C4-5, časovka (realizačný tím)</v>
      </c>
      <c r="N330" s="3" t="str">
        <f t="shared" si="29"/>
        <v>31745661eB</v>
      </c>
    </row>
    <row r="331" spans="1:14" x14ac:dyDescent="0.2">
      <c r="A331" s="161" t="s">
        <v>81</v>
      </c>
      <c r="B331" s="199" t="str">
        <f>VLOOKUP(A331,Adr!A:B,2,FALSE)</f>
        <v>Slovenský paralympijský výbor</v>
      </c>
      <c r="C331" s="191" t="s">
        <v>2268</v>
      </c>
      <c r="D331" s="182">
        <v>6000</v>
      </c>
      <c r="E331" s="168">
        <v>0</v>
      </c>
      <c r="F331" s="161" t="s">
        <v>204</v>
      </c>
      <c r="G331" s="164" t="s">
        <v>10</v>
      </c>
      <c r="H331" s="164" t="s">
        <v>713</v>
      </c>
      <c r="I331" s="187" t="str">
        <f t="shared" si="25"/>
        <v>31745661e</v>
      </c>
      <c r="J331" s="162" t="str">
        <f t="shared" si="26"/>
        <v>31745661026 03</v>
      </c>
      <c r="K331" s="5"/>
      <c r="L331" s="162" t="str">
        <f t="shared" si="27"/>
        <v>31745661026 03B</v>
      </c>
      <c r="M331" s="5" t="str">
        <f t="shared" si="28"/>
        <v>Slovenský paralympijský výboreBJozef Metelka - 6. miesto, C4-5, časovka (športovec)</v>
      </c>
      <c r="N331" s="3" t="str">
        <f t="shared" si="29"/>
        <v>31745661eB</v>
      </c>
    </row>
    <row r="332" spans="1:14" x14ac:dyDescent="0.2">
      <c r="A332" s="161" t="s">
        <v>81</v>
      </c>
      <c r="B332" s="199" t="str">
        <f>VLOOKUP(A332,Adr!A:B,2,FALSE)</f>
        <v>Slovenský paralympijský výbor</v>
      </c>
      <c r="C332" s="191" t="s">
        <v>2275</v>
      </c>
      <c r="D332" s="182">
        <v>1650</v>
      </c>
      <c r="E332" s="226">
        <v>0</v>
      </c>
      <c r="F332" s="161" t="s">
        <v>204</v>
      </c>
      <c r="G332" s="164" t="s">
        <v>10</v>
      </c>
      <c r="H332" s="164" t="s">
        <v>713</v>
      </c>
      <c r="I332" s="187" t="str">
        <f t="shared" si="25"/>
        <v>31745661e</v>
      </c>
      <c r="J332" s="162" t="str">
        <f t="shared" si="26"/>
        <v>31745661026 03</v>
      </c>
      <c r="K332" s="5"/>
      <c r="L332" s="162" t="str">
        <f t="shared" si="27"/>
        <v>31745661026 03B</v>
      </c>
      <c r="M332" s="5" t="str">
        <f t="shared" si="28"/>
        <v>Slovenský paralympijský výboreBKarina Petrikovičová - 7. miesto (realizačný tím)</v>
      </c>
      <c r="N332" s="3" t="str">
        <f t="shared" si="29"/>
        <v>31745661eB</v>
      </c>
    </row>
    <row r="333" spans="1:14" x14ac:dyDescent="0.2">
      <c r="A333" s="197" t="s">
        <v>81</v>
      </c>
      <c r="B333" s="199" t="str">
        <f>VLOOKUP(A333,Adr!A:B,2,FALSE)</f>
        <v>Slovenský paralympijský výbor</v>
      </c>
      <c r="C333" s="164" t="s">
        <v>2274</v>
      </c>
      <c r="D333" s="167">
        <v>5000</v>
      </c>
      <c r="E333" s="168">
        <v>0</v>
      </c>
      <c r="F333" s="161" t="s">
        <v>204</v>
      </c>
      <c r="G333" s="164" t="s">
        <v>10</v>
      </c>
      <c r="H333" s="164" t="s">
        <v>713</v>
      </c>
      <c r="I333" s="187" t="str">
        <f t="shared" si="25"/>
        <v>31745661e</v>
      </c>
      <c r="J333" s="162" t="str">
        <f t="shared" si="26"/>
        <v>31745661026 03</v>
      </c>
      <c r="K333" s="5"/>
      <c r="L333" s="162" t="str">
        <f t="shared" si="27"/>
        <v>31745661026 03B</v>
      </c>
      <c r="M333" s="5" t="str">
        <f t="shared" si="28"/>
        <v>Slovenský paralympijský výboreBKarina Petrikovičová - 7. miesto (športovec)</v>
      </c>
      <c r="N333" s="3" t="str">
        <f t="shared" si="29"/>
        <v>31745661eB</v>
      </c>
    </row>
    <row r="334" spans="1:14" x14ac:dyDescent="0.2">
      <c r="A334" s="161" t="s">
        <v>81</v>
      </c>
      <c r="B334" s="199" t="str">
        <f>VLOOKUP(A334,Adr!A:B,2,FALSE)</f>
        <v>Slovenský paralympijský výbor</v>
      </c>
      <c r="C334" s="185" t="s">
        <v>2251</v>
      </c>
      <c r="D334" s="167">
        <v>1980</v>
      </c>
      <c r="E334" s="168">
        <v>0</v>
      </c>
      <c r="F334" s="161" t="s">
        <v>204</v>
      </c>
      <c r="G334" s="164" t="s">
        <v>10</v>
      </c>
      <c r="H334" s="164" t="s">
        <v>713</v>
      </c>
      <c r="I334" s="187" t="str">
        <f t="shared" si="25"/>
        <v>31745661e</v>
      </c>
      <c r="J334" s="162" t="str">
        <f t="shared" si="26"/>
        <v>31745661026 03</v>
      </c>
      <c r="K334" s="5"/>
      <c r="L334" s="162" t="str">
        <f t="shared" si="27"/>
        <v>31745661026 03B</v>
      </c>
      <c r="M334" s="5" t="str">
        <f t="shared" si="28"/>
        <v>Slovenský paralympijský výboreBLadislav Čuchran - 6. miesto (realizačný tím)</v>
      </c>
      <c r="N334" s="3" t="str">
        <f t="shared" si="29"/>
        <v>31745661eB</v>
      </c>
    </row>
    <row r="335" spans="1:14" x14ac:dyDescent="0.2">
      <c r="A335" s="161" t="s">
        <v>81</v>
      </c>
      <c r="B335" s="199" t="str">
        <f>VLOOKUP(A335,Adr!A:B,2,FALSE)</f>
        <v>Slovenský paralympijský výbor</v>
      </c>
      <c r="C335" s="185" t="s">
        <v>2250</v>
      </c>
      <c r="D335" s="167">
        <v>6000</v>
      </c>
      <c r="E335" s="226">
        <v>0</v>
      </c>
      <c r="F335" s="161" t="s">
        <v>204</v>
      </c>
      <c r="G335" s="164" t="s">
        <v>10</v>
      </c>
      <c r="H335" s="164" t="s">
        <v>713</v>
      </c>
      <c r="I335" s="187" t="str">
        <f t="shared" si="25"/>
        <v>31745661e</v>
      </c>
      <c r="J335" s="162" t="str">
        <f t="shared" si="26"/>
        <v>31745661026 03</v>
      </c>
      <c r="K335" s="5"/>
      <c r="L335" s="162" t="str">
        <f t="shared" si="27"/>
        <v>31745661026 03B</v>
      </c>
      <c r="M335" s="5" t="str">
        <f t="shared" si="28"/>
        <v>Slovenský paralympijský výboreBLadislav Čuchran - 6. miesto (športovec)</v>
      </c>
      <c r="N335" s="3" t="str">
        <f t="shared" si="29"/>
        <v>31745661eB</v>
      </c>
    </row>
    <row r="336" spans="1:14" x14ac:dyDescent="0.2">
      <c r="A336" s="161" t="s">
        <v>81</v>
      </c>
      <c r="B336" s="199" t="str">
        <f>VLOOKUP(A336,Adr!A:B,2,FALSE)</f>
        <v>Slovenský paralympijský výbor</v>
      </c>
      <c r="C336" s="191" t="s">
        <v>1626</v>
      </c>
      <c r="D336" s="292">
        <v>500000</v>
      </c>
      <c r="E336" s="168">
        <v>0</v>
      </c>
      <c r="F336" s="161" t="s">
        <v>204</v>
      </c>
      <c r="G336" s="164" t="s">
        <v>10</v>
      </c>
      <c r="H336" s="164" t="s">
        <v>713</v>
      </c>
      <c r="I336" s="187" t="str">
        <f t="shared" si="25"/>
        <v>31745661e</v>
      </c>
      <c r="J336" s="162" t="str">
        <f t="shared" si="26"/>
        <v>31745661026 03</v>
      </c>
      <c r="K336" s="5"/>
      <c r="L336" s="162" t="str">
        <f t="shared" si="27"/>
        <v>31745661026 03B</v>
      </c>
      <c r="M336" s="5" t="str">
        <f t="shared" si="28"/>
        <v>Slovenský paralympijský výboreBletné paralympijské hry Paríž 2024 (UV SR č. 626)</v>
      </c>
      <c r="N336" s="3" t="str">
        <f t="shared" si="29"/>
        <v>31745661eB</v>
      </c>
    </row>
    <row r="337" spans="1:14" x14ac:dyDescent="0.2">
      <c r="A337" s="161" t="s">
        <v>81</v>
      </c>
      <c r="B337" s="199" t="str">
        <f>VLOOKUP(A337,Adr!A:B,2,FALSE)</f>
        <v>Slovenský paralympijský výbor</v>
      </c>
      <c r="C337" s="191" t="s">
        <v>2247</v>
      </c>
      <c r="D337" s="181">
        <v>1320</v>
      </c>
      <c r="E337" s="168">
        <v>0</v>
      </c>
      <c r="F337" s="161" t="s">
        <v>204</v>
      </c>
      <c r="G337" s="164" t="s">
        <v>10</v>
      </c>
      <c r="H337" s="164" t="s">
        <v>713</v>
      </c>
      <c r="I337" s="187" t="str">
        <f t="shared" si="25"/>
        <v>31745661e</v>
      </c>
      <c r="J337" s="162" t="str">
        <f t="shared" si="26"/>
        <v>31745661026 03</v>
      </c>
      <c r="K337" s="5"/>
      <c r="L337" s="162" t="str">
        <f t="shared" si="27"/>
        <v>31745661026 03B</v>
      </c>
      <c r="M337" s="5" t="str">
        <f t="shared" si="28"/>
        <v>Slovenský paralympijský výboreBMarián Kuřeja - 8. miesto (realizačný tím)</v>
      </c>
      <c r="N337" s="3" t="str">
        <f t="shared" si="29"/>
        <v>31745661eB</v>
      </c>
    </row>
    <row r="338" spans="1:14" x14ac:dyDescent="0.2">
      <c r="A338" s="161" t="s">
        <v>81</v>
      </c>
      <c r="B338" s="199" t="str">
        <f>VLOOKUP(A338,Adr!A:B,2,FALSE)</f>
        <v>Slovenský paralympijský výbor</v>
      </c>
      <c r="C338" s="191" t="s">
        <v>2246</v>
      </c>
      <c r="D338" s="182">
        <v>4000</v>
      </c>
      <c r="E338" s="226">
        <v>0</v>
      </c>
      <c r="F338" s="161" t="s">
        <v>204</v>
      </c>
      <c r="G338" s="164" t="s">
        <v>10</v>
      </c>
      <c r="H338" s="164" t="s">
        <v>713</v>
      </c>
      <c r="I338" s="187" t="str">
        <f t="shared" si="25"/>
        <v>31745661e</v>
      </c>
      <c r="J338" s="162" t="str">
        <f t="shared" si="26"/>
        <v>31745661026 03</v>
      </c>
      <c r="K338" s="5"/>
      <c r="L338" s="162" t="str">
        <f t="shared" si="27"/>
        <v>31745661026 03B</v>
      </c>
      <c r="M338" s="5" t="str">
        <f t="shared" si="28"/>
        <v>Slovenský paralympijský výboreBMarián Kuřeja - 8. miesto (športovec)</v>
      </c>
      <c r="N338" s="3" t="str">
        <f t="shared" si="29"/>
        <v>31745661eB</v>
      </c>
    </row>
    <row r="339" spans="1:14" x14ac:dyDescent="0.2">
      <c r="A339" s="161" t="s">
        <v>81</v>
      </c>
      <c r="B339" s="199" t="str">
        <f>VLOOKUP(A339,Adr!A:B,2,FALSE)</f>
        <v>Slovenský paralympijský výbor</v>
      </c>
      <c r="C339" s="191" t="s">
        <v>2259</v>
      </c>
      <c r="D339" s="182">
        <v>1650</v>
      </c>
      <c r="E339" s="168">
        <v>0</v>
      </c>
      <c r="F339" s="161" t="s">
        <v>204</v>
      </c>
      <c r="G339" s="164" t="s">
        <v>10</v>
      </c>
      <c r="H339" s="164" t="s">
        <v>713</v>
      </c>
      <c r="I339" s="187" t="str">
        <f t="shared" si="25"/>
        <v>31745661e</v>
      </c>
      <c r="J339" s="162" t="str">
        <f t="shared" si="26"/>
        <v>31745661026 03</v>
      </c>
      <c r="K339" s="5"/>
      <c r="L339" s="162" t="str">
        <f t="shared" si="27"/>
        <v>31745661026 03B</v>
      </c>
      <c r="M339" s="5" t="str">
        <f t="shared" si="28"/>
        <v>Slovenský paralympijský výboreBMartin Strehársky, Kristína Vozárová - 7. miesto (realizačný tím)</v>
      </c>
      <c r="N339" s="3" t="str">
        <f t="shared" si="29"/>
        <v>31745661eB</v>
      </c>
    </row>
    <row r="340" spans="1:14" x14ac:dyDescent="0.2">
      <c r="A340" s="197" t="s">
        <v>81</v>
      </c>
      <c r="B340" s="199" t="str">
        <f>VLOOKUP(A340,Adr!A:B,2,FALSE)</f>
        <v>Slovenský paralympijský výbor</v>
      </c>
      <c r="C340" s="164" t="s">
        <v>2258</v>
      </c>
      <c r="D340" s="167">
        <v>8750</v>
      </c>
      <c r="E340" s="168">
        <v>0</v>
      </c>
      <c r="F340" s="161" t="s">
        <v>204</v>
      </c>
      <c r="G340" s="164" t="s">
        <v>10</v>
      </c>
      <c r="H340" s="164" t="s">
        <v>713</v>
      </c>
      <c r="I340" s="187" t="str">
        <f t="shared" si="25"/>
        <v>31745661e</v>
      </c>
      <c r="J340" s="162" t="str">
        <f t="shared" si="26"/>
        <v>31745661026 03</v>
      </c>
      <c r="K340" s="5"/>
      <c r="L340" s="162" t="str">
        <f t="shared" si="27"/>
        <v>31745661026 03B</v>
      </c>
      <c r="M340" s="5" t="str">
        <f t="shared" si="28"/>
        <v>Slovenský paralympijský výboreBMartin Strehársky, Kristína Vozárová - 7. miesto (športovec)</v>
      </c>
      <c r="N340" s="3" t="str">
        <f t="shared" si="29"/>
        <v>31745661eB</v>
      </c>
    </row>
    <row r="341" spans="1:14" x14ac:dyDescent="0.2">
      <c r="A341" s="161" t="s">
        <v>81</v>
      </c>
      <c r="B341" s="199" t="str">
        <f>VLOOKUP(A341,Adr!A:B,2,FALSE)</f>
        <v>Slovenský paralympijský výbor</v>
      </c>
      <c r="C341" s="185" t="s">
        <v>2263</v>
      </c>
      <c r="D341" s="167">
        <v>1320</v>
      </c>
      <c r="E341" s="226">
        <v>0</v>
      </c>
      <c r="F341" s="161" t="s">
        <v>204</v>
      </c>
      <c r="G341" s="164" t="s">
        <v>10</v>
      </c>
      <c r="H341" s="164" t="s">
        <v>713</v>
      </c>
      <c r="I341" s="187" t="str">
        <f t="shared" si="25"/>
        <v>31745661e</v>
      </c>
      <c r="J341" s="162" t="str">
        <f t="shared" si="26"/>
        <v>31745661026 03</v>
      </c>
      <c r="K341" s="5"/>
      <c r="L341" s="162" t="str">
        <f t="shared" si="27"/>
        <v>31745661026 03B</v>
      </c>
      <c r="M341" s="5" t="str">
        <f t="shared" si="28"/>
        <v>Slovenský paralympijský výboreBPeter Lovaš - 8. miesto (realizačný tím)</v>
      </c>
      <c r="N341" s="3" t="str">
        <f t="shared" si="29"/>
        <v>31745661eB</v>
      </c>
    </row>
    <row r="342" spans="1:14" x14ac:dyDescent="0.2">
      <c r="A342" s="197" t="s">
        <v>81</v>
      </c>
      <c r="B342" s="199" t="str">
        <f>VLOOKUP(A342,Adr!A:B,2,FALSE)</f>
        <v>Slovenský paralympijský výbor</v>
      </c>
      <c r="C342" s="164" t="s">
        <v>2262</v>
      </c>
      <c r="D342" s="167">
        <v>4000</v>
      </c>
      <c r="E342" s="168">
        <v>0</v>
      </c>
      <c r="F342" s="161" t="s">
        <v>204</v>
      </c>
      <c r="G342" s="164" t="s">
        <v>10</v>
      </c>
      <c r="H342" s="164" t="s">
        <v>713</v>
      </c>
      <c r="I342" s="187" t="str">
        <f t="shared" si="25"/>
        <v>31745661e</v>
      </c>
      <c r="J342" s="162" t="str">
        <f t="shared" si="26"/>
        <v>31745661026 03</v>
      </c>
      <c r="K342" s="5"/>
      <c r="L342" s="162" t="str">
        <f t="shared" si="27"/>
        <v>31745661026 03B</v>
      </c>
      <c r="M342" s="5" t="str">
        <f t="shared" si="28"/>
        <v>Slovenský paralympijský výboreBPeter Lovaš - 8. miesto (športovec)</v>
      </c>
      <c r="N342" s="3" t="str">
        <f t="shared" si="29"/>
        <v>31745661eB</v>
      </c>
    </row>
    <row r="343" spans="1:14" x14ac:dyDescent="0.2">
      <c r="A343" s="161" t="s">
        <v>81</v>
      </c>
      <c r="B343" s="199" t="str">
        <f>VLOOKUP(A343,Adr!A:B,2,FALSE)</f>
        <v>Slovenský paralympijský výbor</v>
      </c>
      <c r="C343" s="191" t="s">
        <v>2265</v>
      </c>
      <c r="D343" s="182">
        <v>9900</v>
      </c>
      <c r="E343" s="168">
        <v>0</v>
      </c>
      <c r="F343" s="161" t="s">
        <v>204</v>
      </c>
      <c r="G343" s="164" t="s">
        <v>10</v>
      </c>
      <c r="H343" s="164" t="s">
        <v>713</v>
      </c>
      <c r="I343" s="187" t="str">
        <f t="shared" si="25"/>
        <v>31745661e</v>
      </c>
      <c r="J343" s="162" t="str">
        <f t="shared" si="26"/>
        <v>31745661026 03</v>
      </c>
      <c r="K343" s="5"/>
      <c r="L343" s="162" t="str">
        <f t="shared" si="27"/>
        <v>31745661026 03B</v>
      </c>
      <c r="M343" s="5" t="str">
        <f t="shared" si="28"/>
        <v>Slovenský paralympijský výboreBPeter Lovaš, Ján Riapoš - 1. miesto (realizačný tím)</v>
      </c>
      <c r="N343" s="3" t="str">
        <f t="shared" si="29"/>
        <v>31745661eB</v>
      </c>
    </row>
    <row r="344" spans="1:14" x14ac:dyDescent="0.2">
      <c r="A344" s="161" t="s">
        <v>81</v>
      </c>
      <c r="B344" s="199" t="str">
        <f>VLOOKUP(A344,Adr!A:B,2,FALSE)</f>
        <v>Slovenský paralympijský výbor</v>
      </c>
      <c r="C344" s="191" t="s">
        <v>2264</v>
      </c>
      <c r="D344" s="182">
        <v>52500</v>
      </c>
      <c r="E344" s="226">
        <v>0</v>
      </c>
      <c r="F344" s="161" t="s">
        <v>204</v>
      </c>
      <c r="G344" s="164" t="s">
        <v>10</v>
      </c>
      <c r="H344" s="164" t="s">
        <v>713</v>
      </c>
      <c r="I344" s="187" t="str">
        <f t="shared" si="25"/>
        <v>31745661e</v>
      </c>
      <c r="J344" s="162" t="str">
        <f t="shared" si="26"/>
        <v>31745661026 03</v>
      </c>
      <c r="K344" s="5"/>
      <c r="L344" s="162" t="str">
        <f t="shared" si="27"/>
        <v>31745661026 03B</v>
      </c>
      <c r="M344" s="5" t="str">
        <f t="shared" si="28"/>
        <v>Slovenský paralympijský výboreBPeter Lovaš, Ján Riapoš - 1. miesto (športovec)</v>
      </c>
      <c r="N344" s="3" t="str">
        <f t="shared" si="29"/>
        <v>31745661eB</v>
      </c>
    </row>
    <row r="345" spans="1:14" x14ac:dyDescent="0.2">
      <c r="A345" s="161" t="s">
        <v>81</v>
      </c>
      <c r="B345" s="199" t="str">
        <f>VLOOKUP(A345,Adr!A:B,2,FALSE)</f>
        <v>Slovenský paralympijský výbor</v>
      </c>
      <c r="C345" s="192" t="s">
        <v>2283</v>
      </c>
      <c r="D345" s="186">
        <v>8250</v>
      </c>
      <c r="E345" s="168">
        <v>0</v>
      </c>
      <c r="F345" s="177" t="s">
        <v>204</v>
      </c>
      <c r="G345" s="180" t="s">
        <v>10</v>
      </c>
      <c r="H345" s="180" t="s">
        <v>713</v>
      </c>
      <c r="I345" s="187" t="str">
        <f t="shared" si="25"/>
        <v>31745661e</v>
      </c>
      <c r="J345" s="162" t="str">
        <f t="shared" si="26"/>
        <v>31745661026 03</v>
      </c>
      <c r="K345" s="5"/>
      <c r="L345" s="162" t="str">
        <f t="shared" si="27"/>
        <v>31745661026 03B</v>
      </c>
      <c r="M345" s="5" t="str">
        <f t="shared" si="28"/>
        <v>Slovenský paralympijský výboreBRadoslav Malenovský - 2. miesto (realizačný tím)</v>
      </c>
      <c r="N345" s="3" t="str">
        <f t="shared" si="29"/>
        <v>31745661eB</v>
      </c>
    </row>
    <row r="346" spans="1:14" x14ac:dyDescent="0.2">
      <c r="A346" s="177" t="s">
        <v>81</v>
      </c>
      <c r="B346" s="199" t="str">
        <f>VLOOKUP(A346,Adr!A:B,2,FALSE)</f>
        <v>Slovenský paralympijský výbor</v>
      </c>
      <c r="C346" s="180" t="s">
        <v>2282</v>
      </c>
      <c r="D346" s="182">
        <v>25000</v>
      </c>
      <c r="E346" s="168">
        <v>0</v>
      </c>
      <c r="F346" s="177" t="s">
        <v>204</v>
      </c>
      <c r="G346" s="180" t="s">
        <v>10</v>
      </c>
      <c r="H346" s="180" t="s">
        <v>713</v>
      </c>
      <c r="I346" s="187" t="str">
        <f t="shared" si="25"/>
        <v>31745661e</v>
      </c>
      <c r="J346" s="162" t="str">
        <f t="shared" si="26"/>
        <v>31745661026 03</v>
      </c>
      <c r="K346" s="5"/>
      <c r="L346" s="162" t="str">
        <f t="shared" si="27"/>
        <v>31745661026 03B</v>
      </c>
      <c r="M346" s="5" t="str">
        <f t="shared" si="28"/>
        <v>Slovenský paralympijský výboreBRadoslav Malenovský - 2. miesto (športovec)</v>
      </c>
      <c r="N346" s="3" t="str">
        <f t="shared" si="29"/>
        <v>31745661eB</v>
      </c>
    </row>
    <row r="347" spans="1:14" x14ac:dyDescent="0.2">
      <c r="A347" s="161" t="s">
        <v>81</v>
      </c>
      <c r="B347" s="199" t="str">
        <f>VLOOKUP(A347,Adr!A:B,2,FALSE)</f>
        <v>Slovenský paralympijský výbor</v>
      </c>
      <c r="C347" s="191" t="s">
        <v>2253</v>
      </c>
      <c r="D347" s="167">
        <v>4125</v>
      </c>
      <c r="E347" s="226">
        <v>0</v>
      </c>
      <c r="F347" s="161" t="s">
        <v>204</v>
      </c>
      <c r="G347" s="164" t="s">
        <v>10</v>
      </c>
      <c r="H347" s="164" t="s">
        <v>713</v>
      </c>
      <c r="I347" s="187" t="str">
        <f t="shared" si="25"/>
        <v>31745661e</v>
      </c>
      <c r="J347" s="162" t="str">
        <f t="shared" si="26"/>
        <v>31745661026 03</v>
      </c>
      <c r="K347" s="5"/>
      <c r="L347" s="162" t="str">
        <f t="shared" si="27"/>
        <v>31745661026 03B</v>
      </c>
      <c r="M347" s="5" t="str">
        <f t="shared" si="28"/>
        <v>Slovenský paralympijský výboreBRóbert Mezík - 4. miesto (realizačný tím)</v>
      </c>
      <c r="N347" s="3" t="str">
        <f t="shared" si="29"/>
        <v>31745661eB</v>
      </c>
    </row>
    <row r="348" spans="1:14" x14ac:dyDescent="0.2">
      <c r="A348" s="161" t="s">
        <v>81</v>
      </c>
      <c r="B348" s="199" t="str">
        <f>VLOOKUP(A348,Adr!A:B,2,FALSE)</f>
        <v>Slovenský paralympijský výbor</v>
      </c>
      <c r="C348" s="185" t="s">
        <v>2252</v>
      </c>
      <c r="D348" s="167">
        <v>12500</v>
      </c>
      <c r="E348" s="168">
        <v>0</v>
      </c>
      <c r="F348" s="161" t="s">
        <v>204</v>
      </c>
      <c r="G348" s="164" t="s">
        <v>10</v>
      </c>
      <c r="H348" s="164" t="s">
        <v>713</v>
      </c>
      <c r="I348" s="187" t="str">
        <f t="shared" si="25"/>
        <v>31745661e</v>
      </c>
      <c r="J348" s="162" t="str">
        <f t="shared" si="26"/>
        <v>31745661026 03</v>
      </c>
      <c r="K348" s="5"/>
      <c r="L348" s="162" t="str">
        <f t="shared" si="27"/>
        <v>31745661026 03B</v>
      </c>
      <c r="M348" s="5" t="str">
        <f t="shared" si="28"/>
        <v>Slovenský paralympijský výboreBRóbert Mezík - 4. miesto (športovec)</v>
      </c>
      <c r="N348" s="3" t="str">
        <f t="shared" si="29"/>
        <v>31745661eB</v>
      </c>
    </row>
    <row r="349" spans="1:14" x14ac:dyDescent="0.2">
      <c r="A349" s="197" t="s">
        <v>81</v>
      </c>
      <c r="B349" s="199" t="str">
        <f>VLOOKUP(A349,Adr!A:B,2,FALSE)</f>
        <v>Slovenský paralympijský výbor</v>
      </c>
      <c r="C349" s="164" t="s">
        <v>2257</v>
      </c>
      <c r="D349" s="167">
        <v>1320</v>
      </c>
      <c r="E349" s="168">
        <v>0</v>
      </c>
      <c r="F349" s="161" t="s">
        <v>204</v>
      </c>
      <c r="G349" s="164" t="s">
        <v>10</v>
      </c>
      <c r="H349" s="164" t="s">
        <v>713</v>
      </c>
      <c r="I349" s="187" t="str">
        <f t="shared" si="25"/>
        <v>31745661e</v>
      </c>
      <c r="J349" s="162" t="str">
        <f t="shared" si="26"/>
        <v>31745661026 03</v>
      </c>
      <c r="K349" s="5"/>
      <c r="L349" s="162" t="str">
        <f t="shared" si="27"/>
        <v>31745661026 03B</v>
      </c>
      <c r="M349" s="5" t="str">
        <f t="shared" si="28"/>
        <v>Slovenský paralympijský výboreBRóbert Mezík, Tomáš Král, Eliška Jankechová - 8. miesto (realizačný tím)</v>
      </c>
      <c r="N349" s="3" t="str">
        <f t="shared" si="29"/>
        <v>31745661eB</v>
      </c>
    </row>
    <row r="350" spans="1:14" x14ac:dyDescent="0.2">
      <c r="A350" s="161" t="s">
        <v>81</v>
      </c>
      <c r="B350" s="199" t="str">
        <f>VLOOKUP(A350,Adr!A:B,2,FALSE)</f>
        <v>Slovenský paralympijský výbor</v>
      </c>
      <c r="C350" s="191" t="s">
        <v>2256</v>
      </c>
      <c r="D350" s="182">
        <v>10000</v>
      </c>
      <c r="E350" s="226">
        <v>0</v>
      </c>
      <c r="F350" s="161" t="s">
        <v>204</v>
      </c>
      <c r="G350" s="164" t="s">
        <v>10</v>
      </c>
      <c r="H350" s="164" t="s">
        <v>713</v>
      </c>
      <c r="I350" s="187" t="str">
        <f t="shared" si="25"/>
        <v>31745661e</v>
      </c>
      <c r="J350" s="162" t="str">
        <f t="shared" si="26"/>
        <v>31745661026 03</v>
      </c>
      <c r="K350" s="5"/>
      <c r="L350" s="162" t="str">
        <f t="shared" si="27"/>
        <v>31745661026 03B</v>
      </c>
      <c r="M350" s="5" t="str">
        <f t="shared" si="28"/>
        <v>Slovenský paralympijský výboreBRóbert Mezík, Tomáš Král, Eliška Jankechová - 8. miesto (športovec)</v>
      </c>
      <c r="N350" s="3" t="str">
        <f t="shared" si="29"/>
        <v>31745661eB</v>
      </c>
    </row>
    <row r="351" spans="1:14" x14ac:dyDescent="0.2">
      <c r="A351" s="161" t="s">
        <v>81</v>
      </c>
      <c r="B351" s="199" t="str">
        <f>VLOOKUP(A351,Adr!A:B,2,FALSE)</f>
        <v>Slovenský paralympijský výbor</v>
      </c>
      <c r="C351" s="191" t="s">
        <v>2255</v>
      </c>
      <c r="D351" s="182">
        <v>1650</v>
      </c>
      <c r="E351" s="168">
        <v>0</v>
      </c>
      <c r="F351" s="161" t="s">
        <v>204</v>
      </c>
      <c r="G351" s="164" t="s">
        <v>10</v>
      </c>
      <c r="H351" s="164" t="s">
        <v>713</v>
      </c>
      <c r="I351" s="187" t="str">
        <f t="shared" si="25"/>
        <v>31745661e</v>
      </c>
      <c r="J351" s="162" t="str">
        <f t="shared" si="26"/>
        <v>31745661026 03</v>
      </c>
      <c r="K351" s="5"/>
      <c r="L351" s="162" t="str">
        <f t="shared" si="27"/>
        <v>31745661026 03B</v>
      </c>
      <c r="M351" s="5" t="str">
        <f t="shared" si="28"/>
        <v>Slovenský paralympijský výboreBTomáš Král - 7. miesto (realizačný tím)</v>
      </c>
      <c r="N351" s="3" t="str">
        <f t="shared" si="29"/>
        <v>31745661eB</v>
      </c>
    </row>
    <row r="352" spans="1:14" x14ac:dyDescent="0.2">
      <c r="A352" s="161" t="s">
        <v>81</v>
      </c>
      <c r="B352" s="199" t="str">
        <f>VLOOKUP(A352,Adr!A:B,2,FALSE)</f>
        <v>Slovenský paralympijský výbor</v>
      </c>
      <c r="C352" s="185" t="s">
        <v>2254</v>
      </c>
      <c r="D352" s="167">
        <v>5000</v>
      </c>
      <c r="E352" s="168">
        <v>0</v>
      </c>
      <c r="F352" s="161" t="s">
        <v>204</v>
      </c>
      <c r="G352" s="164" t="s">
        <v>10</v>
      </c>
      <c r="H352" s="164" t="s">
        <v>713</v>
      </c>
      <c r="I352" s="187" t="str">
        <f t="shared" si="25"/>
        <v>31745661e</v>
      </c>
      <c r="J352" s="162" t="str">
        <f t="shared" si="26"/>
        <v>31745661026 03</v>
      </c>
      <c r="K352" s="5"/>
      <c r="L352" s="162" t="str">
        <f t="shared" si="27"/>
        <v>31745661026 03B</v>
      </c>
      <c r="M352" s="5" t="str">
        <f t="shared" si="28"/>
        <v>Slovenský paralympijský výboreBTomáš Král - 7. miesto (športovec)</v>
      </c>
      <c r="N352" s="3" t="str">
        <f t="shared" si="29"/>
        <v>31745661eB</v>
      </c>
    </row>
    <row r="353" spans="1:14" ht="20" x14ac:dyDescent="0.2">
      <c r="A353" s="161" t="s">
        <v>81</v>
      </c>
      <c r="B353" s="199" t="str">
        <f>VLOOKUP(A353,Adr!A:B,2,FALSE)</f>
        <v>Slovenský paralympijský výbor</v>
      </c>
      <c r="C353" s="192" t="s">
        <v>2279</v>
      </c>
      <c r="D353" s="186">
        <v>9900</v>
      </c>
      <c r="E353" s="226">
        <v>0</v>
      </c>
      <c r="F353" s="177" t="s">
        <v>204</v>
      </c>
      <c r="G353" s="180" t="s">
        <v>10</v>
      </c>
      <c r="H353" s="180" t="s">
        <v>713</v>
      </c>
      <c r="I353" s="187" t="str">
        <f t="shared" si="25"/>
        <v>31745661e</v>
      </c>
      <c r="J353" s="162" t="str">
        <f t="shared" si="26"/>
        <v>31745661026 03</v>
      </c>
      <c r="K353" s="5"/>
      <c r="L353" s="162" t="str">
        <f t="shared" si="27"/>
        <v>31745661026 03B</v>
      </c>
      <c r="M353" s="5" t="str">
        <f t="shared" si="28"/>
        <v>Slovenský paralympijský výboreBVeronika Vadovičová - 1. miesto, 10m vzduchová puška v ľahu (realizačný tím)</v>
      </c>
      <c r="N353" s="3" t="str">
        <f t="shared" si="29"/>
        <v>31745661eB</v>
      </c>
    </row>
    <row r="354" spans="1:14" x14ac:dyDescent="0.2">
      <c r="A354" s="161" t="s">
        <v>81</v>
      </c>
      <c r="B354" s="199" t="str">
        <f>VLOOKUP(A354,Adr!A:B,2,FALSE)</f>
        <v>Slovenský paralympijský výbor</v>
      </c>
      <c r="C354" s="192" t="s">
        <v>2278</v>
      </c>
      <c r="D354" s="186">
        <v>30000</v>
      </c>
      <c r="E354" s="168">
        <v>0</v>
      </c>
      <c r="F354" s="177" t="s">
        <v>204</v>
      </c>
      <c r="G354" s="180" t="s">
        <v>10</v>
      </c>
      <c r="H354" s="180" t="s">
        <v>713</v>
      </c>
      <c r="I354" s="187" t="str">
        <f t="shared" si="25"/>
        <v>31745661e</v>
      </c>
      <c r="J354" s="162" t="str">
        <f t="shared" si="26"/>
        <v>31745661026 03</v>
      </c>
      <c r="K354" s="5"/>
      <c r="L354" s="162" t="str">
        <f t="shared" si="27"/>
        <v>31745661026 03B</v>
      </c>
      <c r="M354" s="5" t="str">
        <f t="shared" si="28"/>
        <v>Slovenský paralympijský výboreBVeronika Vadovičová - 1. miesto, 10m vzduchová puška v ľahu (športovec)</v>
      </c>
      <c r="N354" s="3" t="str">
        <f t="shared" si="29"/>
        <v>31745661eB</v>
      </c>
    </row>
    <row r="355" spans="1:14" ht="20" x14ac:dyDescent="0.2">
      <c r="A355" s="161" t="s">
        <v>81</v>
      </c>
      <c r="B355" s="199" t="str">
        <f>VLOOKUP(A355,Adr!A:B,2,FALSE)</f>
        <v>Slovenský paralympijský výbor</v>
      </c>
      <c r="C355" s="192" t="s">
        <v>2281</v>
      </c>
      <c r="D355" s="186">
        <v>8250</v>
      </c>
      <c r="E355" s="168">
        <v>0</v>
      </c>
      <c r="F355" s="177" t="s">
        <v>204</v>
      </c>
      <c r="G355" s="180" t="s">
        <v>10</v>
      </c>
      <c r="H355" s="180" t="s">
        <v>713</v>
      </c>
      <c r="I355" s="187" t="str">
        <f t="shared" si="25"/>
        <v>31745661e</v>
      </c>
      <c r="J355" s="162" t="str">
        <f t="shared" si="26"/>
        <v>31745661026 03</v>
      </c>
      <c r="K355" s="5"/>
      <c r="L355" s="162" t="str">
        <f t="shared" si="27"/>
        <v>31745661026 03B</v>
      </c>
      <c r="M355" s="5" t="str">
        <f t="shared" si="28"/>
        <v>Slovenský paralympijský výboreBVeronika Vadovičová - 2. miesto, 50m malokalibrovka 3 polohy (realizačný tím)</v>
      </c>
      <c r="N355" s="3" t="str">
        <f t="shared" si="29"/>
        <v>31745661eB</v>
      </c>
    </row>
    <row r="356" spans="1:14" x14ac:dyDescent="0.2">
      <c r="A356" s="161" t="s">
        <v>81</v>
      </c>
      <c r="B356" s="199" t="str">
        <f>VLOOKUP(A356,Adr!A:B,2,FALSE)</f>
        <v>Slovenský paralympijský výbor</v>
      </c>
      <c r="C356" s="192" t="s">
        <v>2280</v>
      </c>
      <c r="D356" s="186">
        <v>25000</v>
      </c>
      <c r="E356" s="226">
        <v>0</v>
      </c>
      <c r="F356" s="177" t="s">
        <v>204</v>
      </c>
      <c r="G356" s="180" t="s">
        <v>10</v>
      </c>
      <c r="H356" s="180" t="s">
        <v>713</v>
      </c>
      <c r="I356" s="187" t="str">
        <f t="shared" si="25"/>
        <v>31745661e</v>
      </c>
      <c r="J356" s="162" t="str">
        <f t="shared" si="26"/>
        <v>31745661026 03</v>
      </c>
      <c r="K356" s="5"/>
      <c r="L356" s="162" t="str">
        <f t="shared" si="27"/>
        <v>31745661026 03B</v>
      </c>
      <c r="M356" s="5" t="str">
        <f t="shared" si="28"/>
        <v>Slovenský paralympijský výboreBVeronika Vadovičová - 2. miesto, 50m malokalibrovka 3 polohy (športovec)</v>
      </c>
      <c r="N356" s="3" t="str">
        <f t="shared" si="29"/>
        <v>31745661eB</v>
      </c>
    </row>
    <row r="357" spans="1:14" ht="20" x14ac:dyDescent="0.2">
      <c r="A357" s="161" t="s">
        <v>81</v>
      </c>
      <c r="B357" s="199" t="str">
        <f>VLOOKUP(A357,Adr!A:B,2,FALSE)</f>
        <v>Slovenský paralympijský výbor</v>
      </c>
      <c r="C357" s="192" t="s">
        <v>2277</v>
      </c>
      <c r="D357" s="186">
        <v>1980</v>
      </c>
      <c r="E357" s="168">
        <v>0</v>
      </c>
      <c r="F357" s="177" t="s">
        <v>204</v>
      </c>
      <c r="G357" s="180" t="s">
        <v>10</v>
      </c>
      <c r="H357" s="180" t="s">
        <v>713</v>
      </c>
      <c r="I357" s="187" t="str">
        <f t="shared" si="25"/>
        <v>31745661e</v>
      </c>
      <c r="J357" s="162" t="str">
        <f t="shared" si="26"/>
        <v>31745661026 03</v>
      </c>
      <c r="K357" s="5"/>
      <c r="L357" s="162" t="str">
        <f t="shared" si="27"/>
        <v>31745661026 03B</v>
      </c>
      <c r="M357" s="5" t="str">
        <f t="shared" si="28"/>
        <v>Slovenský paralympijský výboreBVeronika Vadovičová - 6. miesto, 10m vzduchová puška v stoji (realizačný tím)</v>
      </c>
      <c r="N357" s="3" t="str">
        <f t="shared" si="29"/>
        <v>31745661eB</v>
      </c>
    </row>
    <row r="358" spans="1:14" x14ac:dyDescent="0.2">
      <c r="A358" s="161" t="s">
        <v>81</v>
      </c>
      <c r="B358" s="199" t="str">
        <f>VLOOKUP(A358,Adr!A:B,2,FALSE)</f>
        <v>Slovenský paralympijský výbor</v>
      </c>
      <c r="C358" s="192" t="s">
        <v>2276</v>
      </c>
      <c r="D358" s="186">
        <v>6000</v>
      </c>
      <c r="E358" s="168">
        <v>0</v>
      </c>
      <c r="F358" s="177" t="s">
        <v>204</v>
      </c>
      <c r="G358" s="180" t="s">
        <v>10</v>
      </c>
      <c r="H358" s="180" t="s">
        <v>713</v>
      </c>
      <c r="I358" s="187" t="str">
        <f t="shared" si="25"/>
        <v>31745661e</v>
      </c>
      <c r="J358" s="162" t="str">
        <f t="shared" si="26"/>
        <v>31745661026 03</v>
      </c>
      <c r="K358" s="5"/>
      <c r="L358" s="162" t="str">
        <f t="shared" si="27"/>
        <v>31745661026 03B</v>
      </c>
      <c r="M358" s="5" t="str">
        <f t="shared" si="28"/>
        <v>Slovenský paralympijský výboreBVeronika Vadovičová - 6. miesto, 10m vzduchová puška v stoji (športovec)</v>
      </c>
      <c r="N358" s="3" t="str">
        <f t="shared" si="29"/>
        <v>31745661eB</v>
      </c>
    </row>
    <row r="359" spans="1:14" x14ac:dyDescent="0.2">
      <c r="A359" s="197" t="s">
        <v>83</v>
      </c>
      <c r="B359" s="199" t="str">
        <f>VLOOKUP(A359,Adr!A:B,2,FALSE)</f>
        <v>Slovenský rýchlokorčuliarsky zväz</v>
      </c>
      <c r="C359" s="191" t="s">
        <v>801</v>
      </c>
      <c r="D359" s="292">
        <v>77973</v>
      </c>
      <c r="E359" s="226">
        <v>0</v>
      </c>
      <c r="F359" s="161" t="s">
        <v>200</v>
      </c>
      <c r="G359" s="164" t="s">
        <v>6</v>
      </c>
      <c r="H359" s="164" t="s">
        <v>713</v>
      </c>
      <c r="I359" s="187" t="str">
        <f t="shared" si="25"/>
        <v>30688060a</v>
      </c>
      <c r="J359" s="162" t="str">
        <f t="shared" si="26"/>
        <v>30688060026 02</v>
      </c>
      <c r="K359" s="5" t="s">
        <v>179</v>
      </c>
      <c r="L359" s="162" t="str">
        <f t="shared" si="27"/>
        <v>30688060026 02B</v>
      </c>
      <c r="M359" s="5" t="str">
        <f t="shared" si="28"/>
        <v>Slovenský rýchlokorčuliarsky zväzaBrýchlokorčuľovanie - bežné transfery</v>
      </c>
      <c r="N359" s="3" t="str">
        <f t="shared" si="29"/>
        <v>30688060aB</v>
      </c>
    </row>
    <row r="360" spans="1:14" x14ac:dyDescent="0.2">
      <c r="A360" s="177" t="s">
        <v>83</v>
      </c>
      <c r="B360" s="199" t="str">
        <f>VLOOKUP(A360,Adr!A:B,2,FALSE)</f>
        <v>Slovenský rýchlokorčuliarsky zväz</v>
      </c>
      <c r="C360" s="180" t="s">
        <v>2118</v>
      </c>
      <c r="D360" s="292">
        <v>14686</v>
      </c>
      <c r="E360" s="168">
        <v>0</v>
      </c>
      <c r="F360" s="161" t="s">
        <v>205</v>
      </c>
      <c r="G360" s="164" t="s">
        <v>10</v>
      </c>
      <c r="H360" s="164" t="s">
        <v>713</v>
      </c>
      <c r="I360" s="187" t="str">
        <f t="shared" si="25"/>
        <v>30688060f</v>
      </c>
      <c r="J360" s="162" t="str">
        <f t="shared" si="26"/>
        <v>30688060026 03</v>
      </c>
      <c r="K360" s="5"/>
      <c r="L360" s="162" t="str">
        <f t="shared" si="27"/>
        <v>30688060026 03B</v>
      </c>
      <c r="M360" s="5" t="str">
        <f t="shared" si="28"/>
        <v>Slovenský rýchlokorčuliarsky zväzfBrýchlokorčuľovanie - 20 % navýšenie</v>
      </c>
      <c r="N360" s="3" t="str">
        <f t="shared" si="29"/>
        <v>30688060fB</v>
      </c>
    </row>
    <row r="361" spans="1:14" x14ac:dyDescent="0.2">
      <c r="A361" s="193" t="s">
        <v>85</v>
      </c>
      <c r="B361" s="199" t="str">
        <f>VLOOKUP(A361,Adr!A:B,2,FALSE)</f>
        <v>Slovenský stolnotenisový zväz</v>
      </c>
      <c r="C361" s="164" t="s">
        <v>802</v>
      </c>
      <c r="D361" s="291">
        <v>1737216</v>
      </c>
      <c r="E361" s="168">
        <v>0</v>
      </c>
      <c r="F361" s="161" t="s">
        <v>200</v>
      </c>
      <c r="G361" s="164" t="s">
        <v>6</v>
      </c>
      <c r="H361" s="164" t="s">
        <v>713</v>
      </c>
      <c r="I361" s="187" t="str">
        <f t="shared" si="25"/>
        <v>30806836a</v>
      </c>
      <c r="J361" s="162" t="str">
        <f t="shared" si="26"/>
        <v>30806836026 02</v>
      </c>
      <c r="K361" s="5" t="s">
        <v>87</v>
      </c>
      <c r="L361" s="162" t="str">
        <f t="shared" si="27"/>
        <v>30806836026 02B</v>
      </c>
      <c r="M361" s="5" t="str">
        <f t="shared" si="28"/>
        <v>Slovenský stolnotenisový zväzaBstolný tenis - bežné transfery</v>
      </c>
      <c r="N361" s="3" t="str">
        <f t="shared" si="29"/>
        <v>30806836aB</v>
      </c>
    </row>
    <row r="362" spans="1:14" x14ac:dyDescent="0.2">
      <c r="A362" s="197" t="s">
        <v>85</v>
      </c>
      <c r="B362" s="199" t="str">
        <f>VLOOKUP(A362,Adr!A:B,2,FALSE)</f>
        <v>Slovenský stolnotenisový zväz</v>
      </c>
      <c r="C362" s="180" t="s">
        <v>1922</v>
      </c>
      <c r="D362" s="290">
        <v>7500</v>
      </c>
      <c r="E362" s="226">
        <v>0</v>
      </c>
      <c r="F362" s="161" t="s">
        <v>203</v>
      </c>
      <c r="G362" s="164" t="s">
        <v>10</v>
      </c>
      <c r="H362" s="164" t="s">
        <v>713</v>
      </c>
      <c r="I362" s="187" t="str">
        <f t="shared" si="25"/>
        <v>30806836d</v>
      </c>
      <c r="J362" s="162" t="str">
        <f t="shared" si="26"/>
        <v>30806836026 03</v>
      </c>
      <c r="K362" s="5"/>
      <c r="L362" s="162" t="str">
        <f t="shared" si="27"/>
        <v>30806836026 03B</v>
      </c>
      <c r="M362" s="5" t="str">
        <f t="shared" si="28"/>
        <v>Slovenský stolnotenisový zväzdBArpáš Samuel</v>
      </c>
      <c r="N362" s="3" t="str">
        <f t="shared" si="29"/>
        <v>30806836dB</v>
      </c>
    </row>
    <row r="363" spans="1:14" x14ac:dyDescent="0.2">
      <c r="A363" s="197" t="s">
        <v>85</v>
      </c>
      <c r="B363" s="199" t="str">
        <f>VLOOKUP(A363,Adr!A:B,2,FALSE)</f>
        <v>Slovenský stolnotenisový zväz</v>
      </c>
      <c r="C363" s="180" t="s">
        <v>1923</v>
      </c>
      <c r="D363" s="290">
        <v>18700</v>
      </c>
      <c r="E363" s="168">
        <v>0</v>
      </c>
      <c r="F363" s="161" t="s">
        <v>203</v>
      </c>
      <c r="G363" s="164" t="s">
        <v>10</v>
      </c>
      <c r="H363" s="164" t="s">
        <v>713</v>
      </c>
      <c r="I363" s="187" t="str">
        <f t="shared" si="25"/>
        <v>30806836d</v>
      </c>
      <c r="J363" s="162" t="str">
        <f t="shared" si="26"/>
        <v>30806836026 03</v>
      </c>
      <c r="K363" s="5"/>
      <c r="L363" s="162" t="str">
        <f t="shared" si="27"/>
        <v>30806836026 03B</v>
      </c>
      <c r="M363" s="5" t="str">
        <f t="shared" si="28"/>
        <v>Slovenský stolnotenisový zväzdBBalážová Barbora</v>
      </c>
      <c r="N363" s="3" t="str">
        <f t="shared" si="29"/>
        <v>30806836dB</v>
      </c>
    </row>
    <row r="364" spans="1:14" x14ac:dyDescent="0.2">
      <c r="A364" s="177" t="s">
        <v>85</v>
      </c>
      <c r="B364" s="199" t="str">
        <f>VLOOKUP(A364,Adr!A:B,2,FALSE)</f>
        <v>Slovenský stolnotenisový zväz</v>
      </c>
      <c r="C364" s="191" t="s">
        <v>1924</v>
      </c>
      <c r="D364" s="292">
        <v>20000</v>
      </c>
      <c r="E364" s="168">
        <v>0</v>
      </c>
      <c r="F364" s="161" t="s">
        <v>203</v>
      </c>
      <c r="G364" s="164" t="s">
        <v>10</v>
      </c>
      <c r="H364" s="164" t="s">
        <v>713</v>
      </c>
      <c r="I364" s="187" t="str">
        <f t="shared" si="25"/>
        <v>30806836d</v>
      </c>
      <c r="J364" s="162" t="str">
        <f t="shared" si="26"/>
        <v>30806836026 03</v>
      </c>
      <c r="K364" s="5"/>
      <c r="L364" s="162" t="str">
        <f t="shared" si="27"/>
        <v>30806836026 03B</v>
      </c>
      <c r="M364" s="5" t="str">
        <f t="shared" si="28"/>
        <v>Slovenský stolnotenisový zväzdBdružstvo - dospelí - ženy</v>
      </c>
      <c r="N364" s="3" t="str">
        <f t="shared" si="29"/>
        <v>30806836dB</v>
      </c>
    </row>
    <row r="365" spans="1:14" x14ac:dyDescent="0.2">
      <c r="A365" s="161" t="s">
        <v>85</v>
      </c>
      <c r="B365" s="199" t="str">
        <f>VLOOKUP(A365,Adr!A:B,2,FALSE)</f>
        <v>Slovenský stolnotenisový zväz</v>
      </c>
      <c r="C365" s="191" t="s">
        <v>1925</v>
      </c>
      <c r="D365" s="292">
        <v>10000</v>
      </c>
      <c r="E365" s="226">
        <v>0</v>
      </c>
      <c r="F365" s="161" t="s">
        <v>203</v>
      </c>
      <c r="G365" s="164" t="s">
        <v>10</v>
      </c>
      <c r="H365" s="164" t="s">
        <v>713</v>
      </c>
      <c r="I365" s="187" t="str">
        <f t="shared" si="25"/>
        <v>30806836d</v>
      </c>
      <c r="J365" s="162" t="str">
        <f t="shared" si="26"/>
        <v>30806836026 03</v>
      </c>
      <c r="K365" s="5"/>
      <c r="L365" s="162" t="str">
        <f t="shared" si="27"/>
        <v>30806836026 03B</v>
      </c>
      <c r="M365" s="5" t="str">
        <f t="shared" si="28"/>
        <v>Slovenský stolnotenisový zväzdBdružstvo - Umax. - muži</v>
      </c>
      <c r="N365" s="3" t="str">
        <f t="shared" si="29"/>
        <v>30806836dB</v>
      </c>
    </row>
    <row r="366" spans="1:14" x14ac:dyDescent="0.2">
      <c r="A366" s="161" t="s">
        <v>85</v>
      </c>
      <c r="B366" s="199" t="str">
        <f>VLOOKUP(A366,Adr!A:B,2,FALSE)</f>
        <v>Slovenský stolnotenisový zväz</v>
      </c>
      <c r="C366" s="191" t="s">
        <v>1926</v>
      </c>
      <c r="D366" s="292">
        <v>10000</v>
      </c>
      <c r="E366" s="168">
        <v>0</v>
      </c>
      <c r="F366" s="161" t="s">
        <v>203</v>
      </c>
      <c r="G366" s="164" t="s">
        <v>10</v>
      </c>
      <c r="H366" s="164" t="s">
        <v>713</v>
      </c>
      <c r="I366" s="187" t="str">
        <f t="shared" si="25"/>
        <v>30806836d</v>
      </c>
      <c r="J366" s="162" t="str">
        <f t="shared" si="26"/>
        <v>30806836026 03</v>
      </c>
      <c r="K366" s="5"/>
      <c r="L366" s="162" t="str">
        <f t="shared" si="27"/>
        <v>30806836026 03B</v>
      </c>
      <c r="M366" s="5" t="str">
        <f t="shared" si="28"/>
        <v>Slovenský stolnotenisový zväzdBdružstvo - Umax. - ženy</v>
      </c>
      <c r="N366" s="3" t="str">
        <f t="shared" si="29"/>
        <v>30806836dB</v>
      </c>
    </row>
    <row r="367" spans="1:14" x14ac:dyDescent="0.2">
      <c r="A367" s="177" t="s">
        <v>85</v>
      </c>
      <c r="B367" s="199" t="str">
        <f>VLOOKUP(A367,Adr!A:B,2,FALSE)</f>
        <v>Slovenský stolnotenisový zväz</v>
      </c>
      <c r="C367" s="180" t="s">
        <v>1927</v>
      </c>
      <c r="D367" s="290">
        <v>18700</v>
      </c>
      <c r="E367" s="168">
        <v>0</v>
      </c>
      <c r="F367" s="161" t="s">
        <v>203</v>
      </c>
      <c r="G367" s="164" t="s">
        <v>10</v>
      </c>
      <c r="H367" s="164" t="s">
        <v>713</v>
      </c>
      <c r="I367" s="187" t="str">
        <f t="shared" si="25"/>
        <v>30806836d</v>
      </c>
      <c r="J367" s="162" t="str">
        <f t="shared" si="26"/>
        <v>30806836026 03</v>
      </c>
      <c r="K367" s="5"/>
      <c r="L367" s="162" t="str">
        <f t="shared" si="27"/>
        <v>30806836026 03B</v>
      </c>
      <c r="M367" s="162" t="str">
        <f t="shared" si="28"/>
        <v>Slovenský stolnotenisový zväzdBPištej Ľubomír</v>
      </c>
      <c r="N367" s="3" t="str">
        <f t="shared" si="29"/>
        <v>30806836dB</v>
      </c>
    </row>
    <row r="368" spans="1:14" x14ac:dyDescent="0.2">
      <c r="A368" s="197" t="s">
        <v>85</v>
      </c>
      <c r="B368" s="199" t="str">
        <f>VLOOKUP(A368,Adr!A:B,2,FALSE)</f>
        <v>Slovenský stolnotenisový zväz</v>
      </c>
      <c r="C368" s="164" t="s">
        <v>1928</v>
      </c>
      <c r="D368" s="292">
        <v>15000</v>
      </c>
      <c r="E368" s="226">
        <v>0</v>
      </c>
      <c r="F368" s="161" t="s">
        <v>203</v>
      </c>
      <c r="G368" s="164" t="s">
        <v>10</v>
      </c>
      <c r="H368" s="164" t="s">
        <v>713</v>
      </c>
      <c r="I368" s="187" t="str">
        <f t="shared" si="25"/>
        <v>30806836d</v>
      </c>
      <c r="J368" s="162" t="str">
        <f t="shared" si="26"/>
        <v>30806836026 03</v>
      </c>
      <c r="K368" s="5"/>
      <c r="L368" s="162" t="str">
        <f t="shared" si="27"/>
        <v>30806836026 03B</v>
      </c>
      <c r="M368" s="5" t="str">
        <f t="shared" si="28"/>
        <v>Slovenský stolnotenisový zväzdBWang Yang</v>
      </c>
      <c r="N368" s="3" t="str">
        <f t="shared" si="29"/>
        <v>30806836dB</v>
      </c>
    </row>
    <row r="369" spans="1:14" x14ac:dyDescent="0.2">
      <c r="A369" s="193" t="s">
        <v>85</v>
      </c>
      <c r="B369" s="199" t="str">
        <f>VLOOKUP(A369,Adr!A:B,2,FALSE)</f>
        <v>Slovenský stolnotenisový zväz</v>
      </c>
      <c r="C369" s="180" t="s">
        <v>2071</v>
      </c>
      <c r="D369" s="290">
        <v>28000</v>
      </c>
      <c r="E369" s="168">
        <v>0</v>
      </c>
      <c r="F369" s="161" t="s">
        <v>204</v>
      </c>
      <c r="G369" s="164" t="s">
        <v>10</v>
      </c>
      <c r="H369" s="164" t="s">
        <v>713</v>
      </c>
      <c r="I369" s="187" t="str">
        <f t="shared" si="25"/>
        <v>30806836e</v>
      </c>
      <c r="J369" s="162" t="str">
        <f t="shared" si="26"/>
        <v>30806836026 03</v>
      </c>
      <c r="K369" s="5"/>
      <c r="L369" s="162" t="str">
        <f t="shared" si="27"/>
        <v>30806836026 03B</v>
      </c>
      <c r="M369" s="5" t="str">
        <f t="shared" si="28"/>
        <v>Slovenský stolnotenisový zväzeBWorld Table Tennis Youth Contender 2024</v>
      </c>
      <c r="N369" s="3" t="str">
        <f t="shared" si="29"/>
        <v>30806836eB</v>
      </c>
    </row>
    <row r="370" spans="1:14" x14ac:dyDescent="0.2">
      <c r="A370" s="193" t="s">
        <v>85</v>
      </c>
      <c r="B370" s="199" t="str">
        <f>VLOOKUP(A370,Adr!A:B,2,FALSE)</f>
        <v>Slovenský stolnotenisový zväz</v>
      </c>
      <c r="C370" s="180" t="s">
        <v>2119</v>
      </c>
      <c r="D370" s="290">
        <v>327201</v>
      </c>
      <c r="E370" s="168">
        <v>0</v>
      </c>
      <c r="F370" s="161" t="s">
        <v>205</v>
      </c>
      <c r="G370" s="164" t="s">
        <v>10</v>
      </c>
      <c r="H370" s="164" t="s">
        <v>713</v>
      </c>
      <c r="I370" s="187" t="str">
        <f t="shared" si="25"/>
        <v>30806836f</v>
      </c>
      <c r="J370" s="162" t="str">
        <f t="shared" si="26"/>
        <v>30806836026 03</v>
      </c>
      <c r="K370" s="5"/>
      <c r="L370" s="162" t="str">
        <f t="shared" si="27"/>
        <v>30806836026 03B</v>
      </c>
      <c r="M370" s="5" t="str">
        <f t="shared" si="28"/>
        <v>Slovenský stolnotenisový zväzfBstolný tenis - 20 % navýšenie</v>
      </c>
      <c r="N370" s="3" t="str">
        <f t="shared" si="29"/>
        <v>30806836fB</v>
      </c>
    </row>
    <row r="371" spans="1:14" x14ac:dyDescent="0.2">
      <c r="A371" s="197" t="s">
        <v>85</v>
      </c>
      <c r="B371" s="199" t="str">
        <f>VLOOKUP(A371,Adr!A:B,2,FALSE)</f>
        <v>Slovenský stolnotenisový zväz</v>
      </c>
      <c r="C371" s="180" t="s">
        <v>2039</v>
      </c>
      <c r="D371" s="290">
        <v>19800</v>
      </c>
      <c r="E371" s="168">
        <v>0</v>
      </c>
      <c r="F371" s="161" t="s">
        <v>209</v>
      </c>
      <c r="G371" s="164" t="s">
        <v>10</v>
      </c>
      <c r="H371" s="164" t="s">
        <v>713</v>
      </c>
      <c r="I371" s="187" t="str">
        <f t="shared" si="25"/>
        <v>30806836j</v>
      </c>
      <c r="J371" s="162" t="str">
        <f t="shared" si="26"/>
        <v>30806836026 03</v>
      </c>
      <c r="K371" s="5"/>
      <c r="L371" s="162" t="str">
        <f t="shared" si="27"/>
        <v>30806836026 03B</v>
      </c>
      <c r="M371" s="5" t="str">
        <f t="shared" si="28"/>
        <v>Slovenský stolnotenisový zväzjBZabezpečenie finále školských športových súťaží (Šamorín 2024) v súťažiach kategórie "A" v stolnom tenise základných škôl</v>
      </c>
      <c r="N371" s="3" t="str">
        <f t="shared" si="29"/>
        <v>30806836jB</v>
      </c>
    </row>
    <row r="372" spans="1:14" x14ac:dyDescent="0.2">
      <c r="A372" s="197" t="s">
        <v>88</v>
      </c>
      <c r="B372" s="199" t="str">
        <f>VLOOKUP(A372,Adr!A:B,2,FALSE)</f>
        <v>SLOVENSKÝ STRELECKÝ ZVÄZ</v>
      </c>
      <c r="C372" s="164" t="s">
        <v>803</v>
      </c>
      <c r="D372" s="291">
        <v>1022499.2</v>
      </c>
      <c r="E372" s="168">
        <v>0</v>
      </c>
      <c r="F372" s="161" t="s">
        <v>200</v>
      </c>
      <c r="G372" s="164" t="s">
        <v>6</v>
      </c>
      <c r="H372" s="164" t="s">
        <v>713</v>
      </c>
      <c r="I372" s="187" t="str">
        <f t="shared" si="25"/>
        <v>00603341a</v>
      </c>
      <c r="J372" s="162" t="str">
        <f t="shared" si="26"/>
        <v>00603341026 02</v>
      </c>
      <c r="K372" s="5" t="s">
        <v>89</v>
      </c>
      <c r="L372" s="162" t="str">
        <f t="shared" si="27"/>
        <v>00603341026 02B</v>
      </c>
      <c r="M372" s="5" t="str">
        <f t="shared" si="28"/>
        <v>SLOVENSKÝ STRELECKÝ ZVÄZaBstreľba - bežné transfery</v>
      </c>
      <c r="N372" s="3" t="str">
        <f t="shared" si="29"/>
        <v>00603341aB</v>
      </c>
    </row>
    <row r="373" spans="1:14" x14ac:dyDescent="0.2">
      <c r="A373" s="193" t="s">
        <v>88</v>
      </c>
      <c r="B373" s="199" t="str">
        <f>VLOOKUP(A373,Adr!A:B,2,FALSE)</f>
        <v>SLOVENSKÝ STRELECKÝ ZVÄZ</v>
      </c>
      <c r="C373" s="180" t="s">
        <v>910</v>
      </c>
      <c r="D373" s="290">
        <v>49234.8</v>
      </c>
      <c r="E373" s="226">
        <v>0</v>
      </c>
      <c r="F373" s="161" t="s">
        <v>200</v>
      </c>
      <c r="G373" s="164" t="s">
        <v>6</v>
      </c>
      <c r="H373" s="164" t="s">
        <v>714</v>
      </c>
      <c r="I373" s="187" t="str">
        <f t="shared" si="25"/>
        <v>00603341a</v>
      </c>
      <c r="J373" s="162" t="str">
        <f t="shared" si="26"/>
        <v>00603341026 02</v>
      </c>
      <c r="K373" s="5" t="s">
        <v>89</v>
      </c>
      <c r="L373" s="162" t="str">
        <f t="shared" si="27"/>
        <v>00603341026 02K</v>
      </c>
      <c r="M373" s="5" t="str">
        <f t="shared" si="28"/>
        <v>SLOVENSKÝ STRELECKÝ ZVÄZaKstreľba - kapitálové transfery</v>
      </c>
      <c r="N373" s="3" t="str">
        <f t="shared" si="29"/>
        <v>00603341aK</v>
      </c>
    </row>
    <row r="374" spans="1:14" x14ac:dyDescent="0.2">
      <c r="A374" s="177" t="s">
        <v>88</v>
      </c>
      <c r="B374" s="199" t="str">
        <f>VLOOKUP(A374,Adr!A:B,2,FALSE)</f>
        <v>SLOVENSKÝ STRELECKÝ ZVÄZ</v>
      </c>
      <c r="C374" s="180" t="s">
        <v>1929</v>
      </c>
      <c r="D374" s="290">
        <v>80000</v>
      </c>
      <c r="E374" s="168">
        <v>0</v>
      </c>
      <c r="F374" s="161" t="s">
        <v>203</v>
      </c>
      <c r="G374" s="164" t="s">
        <v>10</v>
      </c>
      <c r="H374" s="164" t="s">
        <v>713</v>
      </c>
      <c r="I374" s="187" t="str">
        <f t="shared" si="25"/>
        <v>00603341d</v>
      </c>
      <c r="J374" s="162" t="str">
        <f t="shared" si="26"/>
        <v>00603341026 03</v>
      </c>
      <c r="K374" s="5"/>
      <c r="L374" s="162" t="str">
        <f t="shared" si="27"/>
        <v>00603341026 03B</v>
      </c>
      <c r="M374" s="5" t="str">
        <f t="shared" si="28"/>
        <v>SLOVENSKÝ STRELECKÝ ZVÄZdBBarteková Danka</v>
      </c>
      <c r="N374" s="3" t="str">
        <f t="shared" si="29"/>
        <v>00603341dB</v>
      </c>
    </row>
    <row r="375" spans="1:14" x14ac:dyDescent="0.2">
      <c r="A375" s="161" t="s">
        <v>88</v>
      </c>
      <c r="B375" s="199" t="str">
        <f>VLOOKUP(A375,Adr!A:B,2,FALSE)</f>
        <v>SLOVENSKÝ STRELECKÝ ZVÄZ</v>
      </c>
      <c r="C375" s="191" t="s">
        <v>1930</v>
      </c>
      <c r="D375" s="292">
        <v>12500</v>
      </c>
      <c r="E375" s="168">
        <v>0</v>
      </c>
      <c r="F375" s="161" t="s">
        <v>203</v>
      </c>
      <c r="G375" s="164" t="s">
        <v>10</v>
      </c>
      <c r="H375" s="164" t="s">
        <v>713</v>
      </c>
      <c r="I375" s="187" t="str">
        <f t="shared" si="25"/>
        <v>00603341d</v>
      </c>
      <c r="J375" s="162" t="str">
        <f t="shared" si="26"/>
        <v>00603341026 03</v>
      </c>
      <c r="K375" s="5"/>
      <c r="L375" s="162" t="str">
        <f t="shared" si="27"/>
        <v>00603341026 03B</v>
      </c>
      <c r="M375" s="5" t="str">
        <f t="shared" si="28"/>
        <v>SLOVENSKÝ STRELECKÝ ZVÄZdBCopák Marek</v>
      </c>
      <c r="N375" s="3" t="str">
        <f t="shared" si="29"/>
        <v>00603341dB</v>
      </c>
    </row>
    <row r="376" spans="1:14" x14ac:dyDescent="0.2">
      <c r="A376" s="177" t="s">
        <v>88</v>
      </c>
      <c r="B376" s="199" t="str">
        <f>VLOOKUP(A376,Adr!A:B,2,FALSE)</f>
        <v>SLOVENSKÝ STRELECKÝ ZVÄZ</v>
      </c>
      <c r="C376" s="180" t="s">
        <v>1931</v>
      </c>
      <c r="D376" s="290">
        <v>10000</v>
      </c>
      <c r="E376" s="226">
        <v>0</v>
      </c>
      <c r="F376" s="161" t="s">
        <v>203</v>
      </c>
      <c r="G376" s="164" t="s">
        <v>10</v>
      </c>
      <c r="H376" s="164" t="s">
        <v>713</v>
      </c>
      <c r="I376" s="187" t="str">
        <f t="shared" si="25"/>
        <v>00603341d</v>
      </c>
      <c r="J376" s="162" t="str">
        <f t="shared" si="26"/>
        <v>00603341026 03</v>
      </c>
      <c r="K376" s="5"/>
      <c r="L376" s="162" t="str">
        <f t="shared" si="27"/>
        <v>00603341026 03B</v>
      </c>
      <c r="M376" s="5" t="str">
        <f t="shared" si="28"/>
        <v>SLOVENSKÝ STRELECKÝ ZVÄZdBdvojica - skeet mix (dospelí)</v>
      </c>
      <c r="N376" s="3" t="str">
        <f t="shared" si="29"/>
        <v>00603341dB</v>
      </c>
    </row>
    <row r="377" spans="1:14" x14ac:dyDescent="0.2">
      <c r="A377" s="193" t="s">
        <v>88</v>
      </c>
      <c r="B377" s="199" t="str">
        <f>VLOOKUP(A377,Adr!A:B,2,FALSE)</f>
        <v>SLOVENSKÝ STRELECKÝ ZVÄZ</v>
      </c>
      <c r="C377" s="164" t="s">
        <v>1932</v>
      </c>
      <c r="D377" s="291">
        <v>20000</v>
      </c>
      <c r="E377" s="168">
        <v>0</v>
      </c>
      <c r="F377" s="161" t="s">
        <v>203</v>
      </c>
      <c r="G377" s="164" t="s">
        <v>10</v>
      </c>
      <c r="H377" s="164" t="s">
        <v>713</v>
      </c>
      <c r="I377" s="187" t="str">
        <f t="shared" si="25"/>
        <v>00603341d</v>
      </c>
      <c r="J377" s="162" t="str">
        <f t="shared" si="26"/>
        <v>00603341026 03</v>
      </c>
      <c r="K377" s="5"/>
      <c r="L377" s="162" t="str">
        <f t="shared" si="27"/>
        <v>00603341026 03B</v>
      </c>
      <c r="M377" s="5" t="str">
        <f t="shared" si="28"/>
        <v>SLOVENSKÝ STRELECKÝ ZVÄZdBdvojica - trap mix (dospelí)</v>
      </c>
      <c r="N377" s="3" t="str">
        <f t="shared" si="29"/>
        <v>00603341dB</v>
      </c>
    </row>
    <row r="378" spans="1:14" x14ac:dyDescent="0.2">
      <c r="A378" s="161" t="s">
        <v>88</v>
      </c>
      <c r="B378" s="199" t="str">
        <f>VLOOKUP(A378,Adr!A:B,2,FALSE)</f>
        <v>SLOVENSKÝ STRELECKÝ ZVÄZ</v>
      </c>
      <c r="C378" s="180" t="s">
        <v>1933</v>
      </c>
      <c r="D378" s="292">
        <v>21600</v>
      </c>
      <c r="E378" s="168">
        <v>0</v>
      </c>
      <c r="F378" s="161" t="s">
        <v>203</v>
      </c>
      <c r="G378" s="164" t="s">
        <v>10</v>
      </c>
      <c r="H378" s="164" t="s">
        <v>713</v>
      </c>
      <c r="I378" s="187" t="str">
        <f t="shared" si="25"/>
        <v>00603341d</v>
      </c>
      <c r="J378" s="162" t="str">
        <f t="shared" si="26"/>
        <v>00603341026 03</v>
      </c>
      <c r="K378" s="5"/>
      <c r="L378" s="162" t="str">
        <f t="shared" si="27"/>
        <v>00603341026 03B</v>
      </c>
      <c r="M378" s="5" t="str">
        <f t="shared" si="28"/>
        <v>SLOVENSKÝ STRELECKÝ ZVÄZdBHocková Miroslava</v>
      </c>
      <c r="N378" s="3" t="str">
        <f t="shared" si="29"/>
        <v>00603341dB</v>
      </c>
    </row>
    <row r="379" spans="1:14" x14ac:dyDescent="0.2">
      <c r="A379" s="161" t="s">
        <v>88</v>
      </c>
      <c r="B379" s="199" t="str">
        <f>VLOOKUP(A379,Adr!A:B,2,FALSE)</f>
        <v>SLOVENSKÝ STRELECKÝ ZVÄZ</v>
      </c>
      <c r="C379" s="191" t="s">
        <v>1934</v>
      </c>
      <c r="D379" s="292">
        <v>41900</v>
      </c>
      <c r="E379" s="226">
        <v>0</v>
      </c>
      <c r="F379" s="161" t="s">
        <v>203</v>
      </c>
      <c r="G379" s="164" t="s">
        <v>10</v>
      </c>
      <c r="H379" s="164" t="s">
        <v>713</v>
      </c>
      <c r="I379" s="187" t="str">
        <f t="shared" si="25"/>
        <v>00603341d</v>
      </c>
      <c r="J379" s="162" t="str">
        <f t="shared" si="26"/>
        <v>00603341026 03</v>
      </c>
      <c r="K379" s="5"/>
      <c r="L379" s="162" t="str">
        <f t="shared" si="27"/>
        <v>00603341026 03B</v>
      </c>
      <c r="M379" s="5" t="str">
        <f t="shared" si="28"/>
        <v>SLOVENSKÝ STRELECKÝ ZVÄZdBHocková Vanesa</v>
      </c>
      <c r="N379" s="3" t="str">
        <f t="shared" si="29"/>
        <v>00603341dB</v>
      </c>
    </row>
    <row r="380" spans="1:14" x14ac:dyDescent="0.2">
      <c r="A380" s="193" t="s">
        <v>88</v>
      </c>
      <c r="B380" s="199" t="str">
        <f>VLOOKUP(A380,Adr!A:B,2,FALSE)</f>
        <v>SLOVENSKÝ STRELECKÝ ZVÄZ</v>
      </c>
      <c r="C380" s="164" t="s">
        <v>1935</v>
      </c>
      <c r="D380" s="292">
        <v>20000</v>
      </c>
      <c r="E380" s="168">
        <v>0</v>
      </c>
      <c r="F380" s="161" t="s">
        <v>203</v>
      </c>
      <c r="G380" s="164" t="s">
        <v>10</v>
      </c>
      <c r="H380" s="164" t="s">
        <v>713</v>
      </c>
      <c r="I380" s="187" t="str">
        <f t="shared" si="25"/>
        <v>00603341d</v>
      </c>
      <c r="J380" s="162" t="str">
        <f t="shared" si="26"/>
        <v>00603341026 03</v>
      </c>
      <c r="K380" s="5"/>
      <c r="L380" s="162" t="str">
        <f t="shared" si="27"/>
        <v>00603341026 03B</v>
      </c>
      <c r="M380" s="5" t="str">
        <f t="shared" si="28"/>
        <v>SLOVENSKÝ STRELECKÝ ZVÄZdBHolko Ondrej</v>
      </c>
      <c r="N380" s="3" t="str">
        <f t="shared" si="29"/>
        <v>00603341dB</v>
      </c>
    </row>
    <row r="381" spans="1:14" x14ac:dyDescent="0.2">
      <c r="A381" s="177" t="s">
        <v>88</v>
      </c>
      <c r="B381" s="199" t="str">
        <f>VLOOKUP(A381,Adr!A:B,2,FALSE)</f>
        <v>SLOVENSKÝ STRELECKÝ ZVÄZ</v>
      </c>
      <c r="C381" s="164" t="s">
        <v>1936</v>
      </c>
      <c r="D381" s="291">
        <v>7500</v>
      </c>
      <c r="E381" s="168">
        <v>0</v>
      </c>
      <c r="F381" s="161" t="s">
        <v>203</v>
      </c>
      <c r="G381" s="164" t="s">
        <v>10</v>
      </c>
      <c r="H381" s="164" t="s">
        <v>713</v>
      </c>
      <c r="I381" s="187" t="str">
        <f t="shared" si="25"/>
        <v>00603341d</v>
      </c>
      <c r="J381" s="162" t="str">
        <f t="shared" si="26"/>
        <v>00603341026 03</v>
      </c>
      <c r="K381" s="5"/>
      <c r="L381" s="162" t="str">
        <f t="shared" si="27"/>
        <v>00603341026 03B</v>
      </c>
      <c r="M381" s="5" t="str">
        <f t="shared" si="28"/>
        <v>SLOVENSKÝ STRELECKÝ ZVÄZdBHruška Daniel</v>
      </c>
      <c r="N381" s="3" t="str">
        <f t="shared" si="29"/>
        <v>00603341dB</v>
      </c>
    </row>
    <row r="382" spans="1:14" x14ac:dyDescent="0.2">
      <c r="A382" s="177" t="s">
        <v>88</v>
      </c>
      <c r="B382" s="199" t="str">
        <f>VLOOKUP(A382,Adr!A:B,2,FALSE)</f>
        <v>SLOVENSKÝ STRELECKÝ ZVÄZ</v>
      </c>
      <c r="C382" s="180" t="s">
        <v>1937</v>
      </c>
      <c r="D382" s="290">
        <v>38000</v>
      </c>
      <c r="E382" s="226">
        <v>0</v>
      </c>
      <c r="F382" s="161" t="s">
        <v>203</v>
      </c>
      <c r="G382" s="164" t="s">
        <v>10</v>
      </c>
      <c r="H382" s="164" t="s">
        <v>713</v>
      </c>
      <c r="I382" s="187" t="str">
        <f t="shared" si="25"/>
        <v>00603341d</v>
      </c>
      <c r="J382" s="162" t="str">
        <f t="shared" si="26"/>
        <v>00603341026 03</v>
      </c>
      <c r="K382" s="5"/>
      <c r="L382" s="162" t="str">
        <f t="shared" si="27"/>
        <v>00603341026 03B</v>
      </c>
      <c r="M382" s="5" t="str">
        <f t="shared" si="28"/>
        <v>SLOVENSKÝ STRELECKÝ ZVÄZdBJány Patrik</v>
      </c>
      <c r="N382" s="3" t="str">
        <f t="shared" si="29"/>
        <v>00603341dB</v>
      </c>
    </row>
    <row r="383" spans="1:14" x14ac:dyDescent="0.2">
      <c r="A383" s="197" t="s">
        <v>88</v>
      </c>
      <c r="B383" s="199" t="str">
        <f>VLOOKUP(A383,Adr!A:B,2,FALSE)</f>
        <v>SLOVENSKÝ STRELECKÝ ZVÄZ</v>
      </c>
      <c r="C383" s="191" t="s">
        <v>2208</v>
      </c>
      <c r="D383" s="292">
        <v>6000</v>
      </c>
      <c r="E383" s="168">
        <v>0</v>
      </c>
      <c r="F383" s="161" t="s">
        <v>203</v>
      </c>
      <c r="G383" s="164" t="s">
        <v>10</v>
      </c>
      <c r="H383" s="164" t="s">
        <v>714</v>
      </c>
      <c r="I383" s="187" t="str">
        <f t="shared" si="25"/>
        <v>00603341d</v>
      </c>
      <c r="J383" s="162" t="str">
        <f t="shared" si="26"/>
        <v>00603341026 03</v>
      </c>
      <c r="K383" s="5"/>
      <c r="L383" s="162" t="str">
        <f t="shared" si="27"/>
        <v>00603341026 03K</v>
      </c>
      <c r="M383" s="5" t="str">
        <f t="shared" si="28"/>
        <v>SLOVENSKÝ STRELECKÝ ZVÄZdKJány Patrik - puška</v>
      </c>
      <c r="N383" s="3" t="str">
        <f t="shared" si="29"/>
        <v>00603341dK</v>
      </c>
    </row>
    <row r="384" spans="1:14" x14ac:dyDescent="0.2">
      <c r="A384" s="193" t="s">
        <v>88</v>
      </c>
      <c r="B384" s="199" t="str">
        <f>VLOOKUP(A384,Adr!A:B,2,FALSE)</f>
        <v>SLOVENSKÝ STRELECKÝ ZVÄZ</v>
      </c>
      <c r="C384" s="180" t="s">
        <v>1939</v>
      </c>
      <c r="D384" s="290">
        <v>10000</v>
      </c>
      <c r="E384" s="168">
        <v>0</v>
      </c>
      <c r="F384" s="161" t="s">
        <v>203</v>
      </c>
      <c r="G384" s="164" t="s">
        <v>10</v>
      </c>
      <c r="H384" s="164" t="s">
        <v>713</v>
      </c>
      <c r="I384" s="187" t="str">
        <f t="shared" si="25"/>
        <v>00603341d</v>
      </c>
      <c r="J384" s="162" t="str">
        <f t="shared" si="26"/>
        <v>00603341026 03</v>
      </c>
      <c r="K384" s="5"/>
      <c r="L384" s="162" t="str">
        <f t="shared" si="27"/>
        <v>00603341026 03B</v>
      </c>
      <c r="M384" s="5" t="str">
        <f t="shared" si="28"/>
        <v>SLOVENSKÝ STRELECKÝ ZVÄZdBKortišová Emma</v>
      </c>
      <c r="N384" s="3" t="str">
        <f t="shared" si="29"/>
        <v>00603341dB</v>
      </c>
    </row>
    <row r="385" spans="1:14" x14ac:dyDescent="0.2">
      <c r="A385" s="161" t="s">
        <v>88</v>
      </c>
      <c r="B385" s="199" t="str">
        <f>VLOOKUP(A385,Adr!A:B,2,FALSE)</f>
        <v>SLOVENSKÝ STRELECKÝ ZVÄZ</v>
      </c>
      <c r="C385" s="180" t="s">
        <v>1938</v>
      </c>
      <c r="D385" s="290">
        <v>7500</v>
      </c>
      <c r="E385" s="226">
        <v>0</v>
      </c>
      <c r="F385" s="161" t="s">
        <v>203</v>
      </c>
      <c r="G385" s="164" t="s">
        <v>10</v>
      </c>
      <c r="H385" s="164" t="s">
        <v>713</v>
      </c>
      <c r="I385" s="187" t="str">
        <f t="shared" si="25"/>
        <v>00603341d</v>
      </c>
      <c r="J385" s="162" t="str">
        <f t="shared" si="26"/>
        <v>00603341026 03</v>
      </c>
      <c r="K385" s="5"/>
      <c r="L385" s="162" t="str">
        <f t="shared" si="27"/>
        <v>00603341026 03B</v>
      </c>
      <c r="M385" s="5" t="str">
        <f t="shared" si="28"/>
        <v>SLOVENSKÝ STRELECKÝ ZVÄZdBKostúr Marek</v>
      </c>
      <c r="N385" s="3" t="str">
        <f t="shared" si="29"/>
        <v>00603341dB</v>
      </c>
    </row>
    <row r="386" spans="1:14" x14ac:dyDescent="0.2">
      <c r="A386" s="197" t="s">
        <v>88</v>
      </c>
      <c r="B386" s="199" t="str">
        <f>VLOOKUP(A386,Adr!A:B,2,FALSE)</f>
        <v>SLOVENSKÝ STRELECKÝ ZVÄZ</v>
      </c>
      <c r="C386" s="180" t="s">
        <v>1940</v>
      </c>
      <c r="D386" s="290">
        <v>54500</v>
      </c>
      <c r="E386" s="168">
        <v>0</v>
      </c>
      <c r="F386" s="161" t="s">
        <v>203</v>
      </c>
      <c r="G386" s="164" t="s">
        <v>10</v>
      </c>
      <c r="H386" s="164" t="s">
        <v>713</v>
      </c>
      <c r="I386" s="187" t="str">
        <f t="shared" ref="I386:I449" si="30">A386&amp;F386</f>
        <v>00603341d</v>
      </c>
      <c r="J386" s="162" t="str">
        <f t="shared" ref="J386:J449" si="31">A386&amp;G386</f>
        <v>00603341026 03</v>
      </c>
      <c r="K386" s="5"/>
      <c r="L386" s="162" t="str">
        <f t="shared" ref="L386:L449" si="32">A386&amp;G386&amp;H386</f>
        <v>00603341026 03B</v>
      </c>
      <c r="M386" s="5" t="str">
        <f t="shared" ref="M386:M449" si="33">B386&amp;F386&amp;H386&amp;C386</f>
        <v>SLOVENSKÝ STRELECKÝ ZVÄZdBKovačócy Marián</v>
      </c>
      <c r="N386" s="3" t="str">
        <f t="shared" ref="N386:N414" si="34">+I386&amp;H386</f>
        <v>00603341dB</v>
      </c>
    </row>
    <row r="387" spans="1:14" x14ac:dyDescent="0.2">
      <c r="A387" s="193" t="s">
        <v>88</v>
      </c>
      <c r="B387" s="199" t="str">
        <f>VLOOKUP(A387,Adr!A:B,2,FALSE)</f>
        <v>SLOVENSKÝ STRELECKÝ ZVÄZ</v>
      </c>
      <c r="C387" s="180" t="s">
        <v>1941</v>
      </c>
      <c r="D387" s="290">
        <v>10000</v>
      </c>
      <c r="E387" s="168">
        <v>0</v>
      </c>
      <c r="F387" s="161" t="s">
        <v>203</v>
      </c>
      <c r="G387" s="164" t="s">
        <v>10</v>
      </c>
      <c r="H387" s="164" t="s">
        <v>713</v>
      </c>
      <c r="I387" s="187" t="str">
        <f t="shared" si="30"/>
        <v>00603341d</v>
      </c>
      <c r="J387" s="162" t="str">
        <f t="shared" si="31"/>
        <v>00603341026 03</v>
      </c>
      <c r="K387" s="5"/>
      <c r="L387" s="162" t="str">
        <f t="shared" si="32"/>
        <v>00603341026 03B</v>
      </c>
      <c r="M387" s="5" t="str">
        <f t="shared" si="33"/>
        <v>SLOVENSKÝ STRELECKÝ ZVÄZdBMohyla Marco</v>
      </c>
      <c r="N387" s="3" t="str">
        <f t="shared" si="34"/>
        <v>00603341dB</v>
      </c>
    </row>
    <row r="388" spans="1:14" x14ac:dyDescent="0.2">
      <c r="A388" s="161" t="s">
        <v>88</v>
      </c>
      <c r="B388" s="199" t="str">
        <f>VLOOKUP(A388,Adr!A:B,2,FALSE)</f>
        <v>SLOVENSKÝ STRELECKÝ ZVÄZ</v>
      </c>
      <c r="C388" s="191" t="s">
        <v>1942</v>
      </c>
      <c r="D388" s="292">
        <v>10000</v>
      </c>
      <c r="E388" s="226">
        <v>0</v>
      </c>
      <c r="F388" s="161" t="s">
        <v>203</v>
      </c>
      <c r="G388" s="164" t="s">
        <v>10</v>
      </c>
      <c r="H388" s="164" t="s">
        <v>713</v>
      </c>
      <c r="I388" s="187" t="str">
        <f t="shared" si="30"/>
        <v>00603341d</v>
      </c>
      <c r="J388" s="162" t="str">
        <f t="shared" si="31"/>
        <v>00603341026 03</v>
      </c>
      <c r="K388" s="5"/>
      <c r="L388" s="162" t="str">
        <f t="shared" si="32"/>
        <v>00603341026 03B</v>
      </c>
      <c r="M388" s="5" t="str">
        <f t="shared" si="33"/>
        <v>SLOVENSKÝ STRELECKÝ ZVÄZdBŇakatová Zuzana</v>
      </c>
      <c r="N388" s="3" t="str">
        <f t="shared" si="34"/>
        <v>00603341dB</v>
      </c>
    </row>
    <row r="389" spans="1:14" x14ac:dyDescent="0.2">
      <c r="A389" s="177" t="s">
        <v>88</v>
      </c>
      <c r="B389" s="199" t="str">
        <f>VLOOKUP(A389,Adr!A:B,2,FALSE)</f>
        <v>SLOVENSKÝ STRELECKÝ ZVÄZ</v>
      </c>
      <c r="C389" s="180" t="s">
        <v>1943</v>
      </c>
      <c r="D389" s="290">
        <v>22300</v>
      </c>
      <c r="E389" s="168">
        <v>0</v>
      </c>
      <c r="F389" s="161" t="s">
        <v>203</v>
      </c>
      <c r="G389" s="164" t="s">
        <v>10</v>
      </c>
      <c r="H389" s="164" t="s">
        <v>713</v>
      </c>
      <c r="I389" s="187" t="str">
        <f t="shared" si="30"/>
        <v>00603341d</v>
      </c>
      <c r="J389" s="162" t="str">
        <f t="shared" si="31"/>
        <v>00603341026 03</v>
      </c>
      <c r="K389" s="5"/>
      <c r="L389" s="162" t="str">
        <f t="shared" si="32"/>
        <v>00603341026 03B</v>
      </c>
      <c r="M389" s="5" t="str">
        <f t="shared" si="33"/>
        <v>SLOVENSKÝ STRELECKÝ ZVÄZdBNovotná Kamila</v>
      </c>
      <c r="N389" s="3" t="str">
        <f t="shared" si="34"/>
        <v>00603341dB</v>
      </c>
    </row>
    <row r="390" spans="1:14" x14ac:dyDescent="0.2">
      <c r="A390" s="197" t="s">
        <v>88</v>
      </c>
      <c r="B390" s="199" t="str">
        <f>VLOOKUP(A390,Adr!A:B,2,FALSE)</f>
        <v>SLOVENSKÝ STRELECKÝ ZVÄZ</v>
      </c>
      <c r="C390" s="180" t="s">
        <v>2209</v>
      </c>
      <c r="D390" s="290">
        <v>2700</v>
      </c>
      <c r="E390" s="168">
        <v>0</v>
      </c>
      <c r="F390" s="161" t="s">
        <v>203</v>
      </c>
      <c r="G390" s="164" t="s">
        <v>10</v>
      </c>
      <c r="H390" s="164" t="s">
        <v>714</v>
      </c>
      <c r="I390" s="187" t="str">
        <f t="shared" si="30"/>
        <v>00603341d</v>
      </c>
      <c r="J390" s="162" t="str">
        <f t="shared" si="31"/>
        <v>00603341026 03</v>
      </c>
      <c r="K390" s="5"/>
      <c r="L390" s="162" t="str">
        <f t="shared" si="32"/>
        <v>00603341026 03K</v>
      </c>
      <c r="M390" s="5" t="str">
        <f t="shared" si="33"/>
        <v>SLOVENSKÝ STRELECKÝ ZVÄZdKNovotná Kamila - puška</v>
      </c>
      <c r="N390" s="3" t="str">
        <f t="shared" si="34"/>
        <v>00603341dK</v>
      </c>
    </row>
    <row r="391" spans="1:14" x14ac:dyDescent="0.2">
      <c r="A391" s="193" t="s">
        <v>88</v>
      </c>
      <c r="B391" s="199" t="str">
        <f>VLOOKUP(A391,Adr!A:B,2,FALSE)</f>
        <v>SLOVENSKÝ STRELECKÝ ZVÄZ</v>
      </c>
      <c r="C391" s="164" t="s">
        <v>1944</v>
      </c>
      <c r="D391" s="291">
        <v>12500</v>
      </c>
      <c r="E391" s="226">
        <v>0</v>
      </c>
      <c r="F391" s="161" t="s">
        <v>203</v>
      </c>
      <c r="G391" s="164" t="s">
        <v>10</v>
      </c>
      <c r="H391" s="164" t="s">
        <v>713</v>
      </c>
      <c r="I391" s="187" t="str">
        <f t="shared" si="30"/>
        <v>00603341d</v>
      </c>
      <c r="J391" s="162" t="str">
        <f t="shared" si="31"/>
        <v>00603341026 03</v>
      </c>
      <c r="K391" s="5"/>
      <c r="L391" s="162" t="str">
        <f t="shared" si="32"/>
        <v>00603341026 03B</v>
      </c>
      <c r="M391" s="5" t="str">
        <f t="shared" si="33"/>
        <v>SLOVENSKÝ STRELECKÝ ZVÄZdBPešková Demién Daniela</v>
      </c>
      <c r="N391" s="3" t="str">
        <f t="shared" si="34"/>
        <v>00603341dB</v>
      </c>
    </row>
    <row r="392" spans="1:14" x14ac:dyDescent="0.2">
      <c r="A392" s="193" t="s">
        <v>88</v>
      </c>
      <c r="B392" s="199" t="str">
        <f>VLOOKUP(A392,Adr!A:B,2,FALSE)</f>
        <v>SLOVENSKÝ STRELECKÝ ZVÄZ</v>
      </c>
      <c r="C392" s="164" t="s">
        <v>1945</v>
      </c>
      <c r="D392" s="291">
        <v>50000</v>
      </c>
      <c r="E392" s="168">
        <v>0</v>
      </c>
      <c r="F392" s="161" t="s">
        <v>203</v>
      </c>
      <c r="G392" s="164" t="s">
        <v>10</v>
      </c>
      <c r="H392" s="164" t="s">
        <v>713</v>
      </c>
      <c r="I392" s="187" t="str">
        <f t="shared" si="30"/>
        <v>00603341d</v>
      </c>
      <c r="J392" s="162" t="str">
        <f t="shared" si="31"/>
        <v>00603341026 03</v>
      </c>
      <c r="K392" s="5"/>
      <c r="L392" s="162" t="str">
        <f t="shared" si="32"/>
        <v>00603341026 03B</v>
      </c>
      <c r="M392" s="5" t="str">
        <f t="shared" si="33"/>
        <v>SLOVENSKÝ STRELECKÝ ZVÄZdBŠpotáková Jana</v>
      </c>
      <c r="N392" s="3" t="str">
        <f t="shared" si="34"/>
        <v>00603341dB</v>
      </c>
    </row>
    <row r="393" spans="1:14" x14ac:dyDescent="0.2">
      <c r="A393" s="197" t="s">
        <v>88</v>
      </c>
      <c r="B393" s="199" t="str">
        <f>VLOOKUP(A393,Adr!A:B,2,FALSE)</f>
        <v>SLOVENSKÝ STRELECKÝ ZVÄZ</v>
      </c>
      <c r="C393" s="180" t="s">
        <v>1946</v>
      </c>
      <c r="D393" s="290">
        <v>94800</v>
      </c>
      <c r="E393" s="168">
        <v>0</v>
      </c>
      <c r="F393" s="161" t="s">
        <v>203</v>
      </c>
      <c r="G393" s="164" t="s">
        <v>10</v>
      </c>
      <c r="H393" s="164" t="s">
        <v>713</v>
      </c>
      <c r="I393" s="187" t="str">
        <f t="shared" si="30"/>
        <v>00603341d</v>
      </c>
      <c r="J393" s="162" t="str">
        <f t="shared" si="31"/>
        <v>00603341026 03</v>
      </c>
      <c r="K393" s="5"/>
      <c r="L393" s="162" t="str">
        <f t="shared" si="32"/>
        <v>00603341026 03B</v>
      </c>
      <c r="M393" s="5" t="str">
        <f t="shared" si="33"/>
        <v>SLOVENSKÝ STRELECKÝ ZVÄZdBŠtefečeková Rehák Zuzana</v>
      </c>
      <c r="N393" s="3" t="str">
        <f t="shared" si="34"/>
        <v>00603341dB</v>
      </c>
    </row>
    <row r="394" spans="1:14" x14ac:dyDescent="0.2">
      <c r="A394" s="197" t="s">
        <v>88</v>
      </c>
      <c r="B394" s="199" t="str">
        <f>VLOOKUP(A394,Adr!A:B,2,FALSE)</f>
        <v>SLOVENSKÝ STRELECKÝ ZVÄZ</v>
      </c>
      <c r="C394" s="180" t="s">
        <v>1947</v>
      </c>
      <c r="D394" s="290">
        <v>15000</v>
      </c>
      <c r="E394" s="226">
        <v>0</v>
      </c>
      <c r="F394" s="161" t="s">
        <v>203</v>
      </c>
      <c r="G394" s="164" t="s">
        <v>10</v>
      </c>
      <c r="H394" s="164" t="s">
        <v>713</v>
      </c>
      <c r="I394" s="187" t="str">
        <f t="shared" si="30"/>
        <v>00603341d</v>
      </c>
      <c r="J394" s="162" t="str">
        <f t="shared" si="31"/>
        <v>00603341026 03</v>
      </c>
      <c r="K394" s="5"/>
      <c r="L394" s="162" t="str">
        <f t="shared" si="32"/>
        <v>00603341026 03B</v>
      </c>
      <c r="M394" s="5" t="str">
        <f t="shared" si="33"/>
        <v>SLOVENSKÝ STRELECKÝ ZVÄZdBŠtibravá Monika</v>
      </c>
      <c r="N394" s="3" t="str">
        <f t="shared" si="34"/>
        <v>00603341dB</v>
      </c>
    </row>
    <row r="395" spans="1:14" x14ac:dyDescent="0.2">
      <c r="A395" s="197" t="s">
        <v>88</v>
      </c>
      <c r="B395" s="199" t="str">
        <f>VLOOKUP(A395,Adr!A:B,2,FALSE)</f>
        <v>SLOVENSKÝ STRELECKÝ ZVÄZ</v>
      </c>
      <c r="C395" s="180" t="s">
        <v>1948</v>
      </c>
      <c r="D395" s="290">
        <v>10000</v>
      </c>
      <c r="E395" s="168">
        <v>0</v>
      </c>
      <c r="F395" s="161" t="s">
        <v>203</v>
      </c>
      <c r="G395" s="164" t="s">
        <v>10</v>
      </c>
      <c r="H395" s="164" t="s">
        <v>713</v>
      </c>
      <c r="I395" s="187" t="str">
        <f t="shared" si="30"/>
        <v>00603341d</v>
      </c>
      <c r="J395" s="162" t="str">
        <f t="shared" si="31"/>
        <v>00603341026 03</v>
      </c>
      <c r="K395" s="5"/>
      <c r="L395" s="162" t="str">
        <f t="shared" si="32"/>
        <v>00603341026 03B</v>
      </c>
      <c r="M395" s="5" t="str">
        <f t="shared" si="33"/>
        <v>SLOVENSKÝ STRELECKÝ ZVÄZdBTóth Timotej</v>
      </c>
      <c r="N395" s="3" t="str">
        <f t="shared" si="34"/>
        <v>00603341dB</v>
      </c>
    </row>
    <row r="396" spans="1:14" x14ac:dyDescent="0.2">
      <c r="A396" s="161" t="s">
        <v>88</v>
      </c>
      <c r="B396" s="199" t="str">
        <f>VLOOKUP(A396,Adr!A:B,2,FALSE)</f>
        <v>SLOVENSKÝ STRELECKÝ ZVÄZ</v>
      </c>
      <c r="C396" s="191" t="s">
        <v>1949</v>
      </c>
      <c r="D396" s="292">
        <v>35000</v>
      </c>
      <c r="E396" s="168">
        <v>0</v>
      </c>
      <c r="F396" s="161" t="s">
        <v>203</v>
      </c>
      <c r="G396" s="164" t="s">
        <v>10</v>
      </c>
      <c r="H396" s="164" t="s">
        <v>713</v>
      </c>
      <c r="I396" s="187" t="str">
        <f t="shared" si="30"/>
        <v>00603341d</v>
      </c>
      <c r="J396" s="162" t="str">
        <f t="shared" si="31"/>
        <v>00603341026 03</v>
      </c>
      <c r="K396" s="5"/>
      <c r="L396" s="162" t="str">
        <f t="shared" si="32"/>
        <v>00603341026 03B</v>
      </c>
      <c r="M396" s="5" t="str">
        <f t="shared" si="33"/>
        <v>SLOVENSKÝ STRELECKÝ ZVÄZdBTužinský Juraj</v>
      </c>
      <c r="N396" s="3" t="str">
        <f t="shared" si="34"/>
        <v>00603341dB</v>
      </c>
    </row>
    <row r="397" spans="1:14" x14ac:dyDescent="0.2">
      <c r="A397" s="197" t="s">
        <v>88</v>
      </c>
      <c r="B397" s="199" t="str">
        <f>VLOOKUP(A397,Adr!A:B,2,FALSE)</f>
        <v>SLOVENSKÝ STRELECKÝ ZVÄZ</v>
      </c>
      <c r="C397" s="180" t="s">
        <v>1950</v>
      </c>
      <c r="D397" s="290">
        <v>10000</v>
      </c>
      <c r="E397" s="226">
        <v>0</v>
      </c>
      <c r="F397" s="161" t="s">
        <v>203</v>
      </c>
      <c r="G397" s="164" t="s">
        <v>10</v>
      </c>
      <c r="H397" s="164" t="s">
        <v>713</v>
      </c>
      <c r="I397" s="187" t="str">
        <f t="shared" si="30"/>
        <v>00603341d</v>
      </c>
      <c r="J397" s="162" t="str">
        <f t="shared" si="31"/>
        <v>00603341026 03</v>
      </c>
      <c r="K397" s="5"/>
      <c r="L397" s="162" t="str">
        <f t="shared" si="32"/>
        <v>00603341026 03B</v>
      </c>
      <c r="M397" s="5" t="str">
        <f t="shared" si="33"/>
        <v>SLOVENSKÝ STRELECKÝ ZVÄZdBZajíčková Adriana</v>
      </c>
      <c r="N397" s="3" t="str">
        <f t="shared" si="34"/>
        <v>00603341dB</v>
      </c>
    </row>
    <row r="398" spans="1:14" x14ac:dyDescent="0.2">
      <c r="A398" s="161" t="s">
        <v>88</v>
      </c>
      <c r="B398" s="199" t="str">
        <f>VLOOKUP(A398,Adr!A:B,2,FALSE)</f>
        <v>SLOVENSKÝ STRELECKÝ ZVÄZ</v>
      </c>
      <c r="C398" s="180" t="s">
        <v>2120</v>
      </c>
      <c r="D398" s="290">
        <v>201859</v>
      </c>
      <c r="E398" s="168">
        <v>0</v>
      </c>
      <c r="F398" s="161" t="s">
        <v>205</v>
      </c>
      <c r="G398" s="164" t="s">
        <v>10</v>
      </c>
      <c r="H398" s="164" t="s">
        <v>713</v>
      </c>
      <c r="I398" s="187" t="str">
        <f t="shared" si="30"/>
        <v>00603341f</v>
      </c>
      <c r="J398" s="162" t="str">
        <f t="shared" si="31"/>
        <v>00603341026 03</v>
      </c>
      <c r="K398" s="5"/>
      <c r="L398" s="162" t="str">
        <f t="shared" si="32"/>
        <v>00603341026 03B</v>
      </c>
      <c r="M398" s="5" t="str">
        <f t="shared" si="33"/>
        <v>SLOVENSKÝ STRELECKÝ ZVÄZfBstreľba - 20 % navýšenie</v>
      </c>
      <c r="N398" s="3" t="str">
        <f t="shared" si="34"/>
        <v>00603341fB</v>
      </c>
    </row>
    <row r="399" spans="1:14" x14ac:dyDescent="0.2">
      <c r="A399" s="161" t="s">
        <v>88</v>
      </c>
      <c r="B399" s="199" t="str">
        <f>VLOOKUP(A399,Adr!A:B,2,FALSE)</f>
        <v>SLOVENSKÝ STRELECKÝ ZVÄZ</v>
      </c>
      <c r="C399" s="192" t="s">
        <v>2165</v>
      </c>
      <c r="D399" s="186">
        <v>10000</v>
      </c>
      <c r="E399" s="168">
        <v>0</v>
      </c>
      <c r="F399" s="161" t="s">
        <v>212</v>
      </c>
      <c r="G399" s="164" t="s">
        <v>10</v>
      </c>
      <c r="H399" s="164" t="s">
        <v>713</v>
      </c>
      <c r="I399" s="187" t="str">
        <f t="shared" si="30"/>
        <v>00603341m</v>
      </c>
      <c r="J399" s="162" t="str">
        <f t="shared" si="31"/>
        <v>00603341026 03</v>
      </c>
      <c r="K399" s="5"/>
      <c r="L399" s="162" t="str">
        <f t="shared" si="32"/>
        <v>00603341026 03B</v>
      </c>
      <c r="M399" s="5" t="str">
        <f t="shared" si="33"/>
        <v>SLOVENSKÝ STRELECKÝ ZVÄZmBINTERNATIONAL COMPETETION of OLYMPIC HOPES Nitra</v>
      </c>
      <c r="N399" s="3" t="str">
        <f t="shared" si="34"/>
        <v>00603341mB</v>
      </c>
    </row>
    <row r="400" spans="1:14" x14ac:dyDescent="0.2">
      <c r="A400" s="193" t="s">
        <v>950</v>
      </c>
      <c r="B400" s="199" t="str">
        <f>VLOOKUP(A400,Adr!A:B,2,FALSE)</f>
        <v>Slovenský šachový zväz</v>
      </c>
      <c r="C400" s="164" t="s">
        <v>804</v>
      </c>
      <c r="D400" s="291">
        <v>538914</v>
      </c>
      <c r="E400" s="226">
        <v>0</v>
      </c>
      <c r="F400" s="161" t="s">
        <v>200</v>
      </c>
      <c r="G400" s="164" t="s">
        <v>6</v>
      </c>
      <c r="H400" s="164" t="s">
        <v>713</v>
      </c>
      <c r="I400" s="187" t="str">
        <f t="shared" si="30"/>
        <v>17310571a</v>
      </c>
      <c r="J400" s="162" t="str">
        <f t="shared" si="31"/>
        <v>17310571026 02</v>
      </c>
      <c r="K400" s="5" t="s">
        <v>14</v>
      </c>
      <c r="L400" s="162" t="str">
        <f t="shared" si="32"/>
        <v>17310571026 02B</v>
      </c>
      <c r="M400" s="5" t="str">
        <f t="shared" si="33"/>
        <v>Slovenský šachový zväzaBšach - bežné transfery</v>
      </c>
      <c r="N400" s="3" t="str">
        <f t="shared" si="34"/>
        <v>17310571aB</v>
      </c>
    </row>
    <row r="401" spans="1:14" x14ac:dyDescent="0.2">
      <c r="A401" s="193" t="s">
        <v>950</v>
      </c>
      <c r="B401" s="199" t="str">
        <f>VLOOKUP(A401,Adr!A:B,2,FALSE)</f>
        <v>Slovenský šachový zväz</v>
      </c>
      <c r="C401" s="180" t="s">
        <v>1625</v>
      </c>
      <c r="D401" s="290">
        <v>6943</v>
      </c>
      <c r="E401" s="168">
        <v>0</v>
      </c>
      <c r="F401" s="161" t="s">
        <v>202</v>
      </c>
      <c r="G401" s="164" t="s">
        <v>10</v>
      </c>
      <c r="H401" s="164" t="s">
        <v>713</v>
      </c>
      <c r="I401" s="187" t="str">
        <f t="shared" si="30"/>
        <v>17310571c</v>
      </c>
      <c r="J401" s="162" t="str">
        <f t="shared" si="31"/>
        <v>17310571026 03</v>
      </c>
      <c r="K401" s="5"/>
      <c r="L401" s="162" t="str">
        <f t="shared" si="32"/>
        <v>17310571026 03B</v>
      </c>
      <c r="M401" s="5" t="str">
        <f t="shared" si="33"/>
        <v>Slovenský šachový zväzcBzabezpečenie a rozvoj zdravotne postihnutých športovcov (SPV)</v>
      </c>
      <c r="N401" s="3" t="str">
        <f t="shared" si="34"/>
        <v>17310571cB</v>
      </c>
    </row>
    <row r="402" spans="1:14" x14ac:dyDescent="0.2">
      <c r="A402" s="177" t="s">
        <v>950</v>
      </c>
      <c r="B402" s="199" t="str">
        <f>VLOOKUP(A402,Adr!A:B,2,FALSE)</f>
        <v>Slovenský šachový zväz</v>
      </c>
      <c r="C402" s="180" t="s">
        <v>2121</v>
      </c>
      <c r="D402" s="290">
        <v>101504</v>
      </c>
      <c r="E402" s="168">
        <v>0</v>
      </c>
      <c r="F402" s="161" t="s">
        <v>205</v>
      </c>
      <c r="G402" s="164" t="s">
        <v>10</v>
      </c>
      <c r="H402" s="164" t="s">
        <v>713</v>
      </c>
      <c r="I402" s="187" t="str">
        <f t="shared" si="30"/>
        <v>17310571f</v>
      </c>
      <c r="J402" s="162" t="str">
        <f t="shared" si="31"/>
        <v>17310571026 03</v>
      </c>
      <c r="K402" s="5"/>
      <c r="L402" s="162" t="str">
        <f t="shared" si="32"/>
        <v>17310571026 03B</v>
      </c>
      <c r="M402" s="5" t="str">
        <f t="shared" si="33"/>
        <v>Slovenský šachový zväzfBšach - 20 % navýšenie</v>
      </c>
      <c r="N402" s="3" t="str">
        <f t="shared" si="34"/>
        <v>17310571fB</v>
      </c>
    </row>
    <row r="403" spans="1:14" x14ac:dyDescent="0.2">
      <c r="A403" s="197" t="s">
        <v>951</v>
      </c>
      <c r="B403" s="199" t="str">
        <f>VLOOKUP(A403,Adr!A:B,2,FALSE)</f>
        <v>Slovenský šermiarsky zväz</v>
      </c>
      <c r="C403" s="191" t="s">
        <v>805</v>
      </c>
      <c r="D403" s="292">
        <v>165408</v>
      </c>
      <c r="E403" s="226">
        <v>0</v>
      </c>
      <c r="F403" s="161" t="s">
        <v>200</v>
      </c>
      <c r="G403" s="164" t="s">
        <v>6</v>
      </c>
      <c r="H403" s="164" t="s">
        <v>713</v>
      </c>
      <c r="I403" s="187" t="str">
        <f t="shared" si="30"/>
        <v>30806437a</v>
      </c>
      <c r="J403" s="162" t="str">
        <f t="shared" si="31"/>
        <v>30806437026 02</v>
      </c>
      <c r="K403" s="5" t="s">
        <v>92</v>
      </c>
      <c r="L403" s="162" t="str">
        <f t="shared" si="32"/>
        <v>30806437026 02B</v>
      </c>
      <c r="M403" s="5" t="str">
        <f t="shared" si="33"/>
        <v>Slovenský šermiarsky zväzaBšerm - bežné transfery</v>
      </c>
      <c r="N403" s="3" t="str">
        <f t="shared" si="34"/>
        <v>30806437aB</v>
      </c>
    </row>
    <row r="404" spans="1:14" x14ac:dyDescent="0.2">
      <c r="A404" s="161" t="s">
        <v>951</v>
      </c>
      <c r="B404" s="199" t="str">
        <f>VLOOKUP(A404,Adr!A:B,2,FALSE)</f>
        <v>Slovenský šermiarsky zväz</v>
      </c>
      <c r="C404" s="191" t="s">
        <v>1951</v>
      </c>
      <c r="D404" s="292">
        <v>12500</v>
      </c>
      <c r="E404" s="168">
        <v>0</v>
      </c>
      <c r="F404" s="161" t="s">
        <v>203</v>
      </c>
      <c r="G404" s="164" t="s">
        <v>10</v>
      </c>
      <c r="H404" s="164" t="s">
        <v>713</v>
      </c>
      <c r="I404" s="187" t="str">
        <f t="shared" si="30"/>
        <v>30806437d</v>
      </c>
      <c r="J404" s="162" t="str">
        <f t="shared" si="31"/>
        <v>30806437026 03</v>
      </c>
      <c r="K404" s="5"/>
      <c r="L404" s="162" t="str">
        <f t="shared" si="32"/>
        <v>30806437026 03B</v>
      </c>
      <c r="M404" s="5" t="str">
        <f t="shared" si="33"/>
        <v>Slovenský šermiarsky zväzdBdružstvo - fleuret (juniori - muži)</v>
      </c>
      <c r="N404" s="3" t="str">
        <f t="shared" si="34"/>
        <v>30806437dB</v>
      </c>
    </row>
    <row r="405" spans="1:14" x14ac:dyDescent="0.2">
      <c r="A405" s="197" t="s">
        <v>951</v>
      </c>
      <c r="B405" s="199" t="str">
        <f>VLOOKUP(A405,Adr!A:B,2,FALSE)</f>
        <v>Slovenský šermiarsky zväz</v>
      </c>
      <c r="C405" s="180" t="s">
        <v>1952</v>
      </c>
      <c r="D405" s="290">
        <v>6200</v>
      </c>
      <c r="E405" s="168">
        <v>0</v>
      </c>
      <c r="F405" s="161" t="s">
        <v>203</v>
      </c>
      <c r="G405" s="164" t="s">
        <v>10</v>
      </c>
      <c r="H405" s="164" t="s">
        <v>713</v>
      </c>
      <c r="I405" s="187" t="str">
        <f t="shared" si="30"/>
        <v>30806437d</v>
      </c>
      <c r="J405" s="162" t="str">
        <f t="shared" si="31"/>
        <v>30806437026 03</v>
      </c>
      <c r="K405" s="5"/>
      <c r="L405" s="162" t="str">
        <f t="shared" si="32"/>
        <v>30806437026 03B</v>
      </c>
      <c r="M405" s="5" t="str">
        <f t="shared" si="33"/>
        <v>Slovenský šermiarsky zväzdBLančarič Branislav</v>
      </c>
      <c r="N405" s="3" t="str">
        <f t="shared" si="34"/>
        <v>30806437dB</v>
      </c>
    </row>
    <row r="406" spans="1:14" x14ac:dyDescent="0.2">
      <c r="A406" s="161" t="s">
        <v>951</v>
      </c>
      <c r="B406" s="199" t="str">
        <f>VLOOKUP(A406,Adr!A:B,2,FALSE)</f>
        <v>Slovenský šermiarsky zväz</v>
      </c>
      <c r="C406" s="180" t="s">
        <v>2122</v>
      </c>
      <c r="D406" s="290">
        <v>31155</v>
      </c>
      <c r="E406" s="226">
        <v>0</v>
      </c>
      <c r="F406" s="161" t="s">
        <v>205</v>
      </c>
      <c r="G406" s="164" t="s">
        <v>10</v>
      </c>
      <c r="H406" s="164" t="s">
        <v>713</v>
      </c>
      <c r="I406" s="187" t="str">
        <f t="shared" si="30"/>
        <v>30806437f</v>
      </c>
      <c r="J406" s="162" t="str">
        <f t="shared" si="31"/>
        <v>30806437026 03</v>
      </c>
      <c r="K406" s="5"/>
      <c r="L406" s="162" t="str">
        <f t="shared" si="32"/>
        <v>30806437026 03B</v>
      </c>
      <c r="M406" s="5" t="str">
        <f t="shared" si="33"/>
        <v>Slovenský šermiarsky zväzfBšerm - 20 % navýšenie</v>
      </c>
      <c r="N406" s="3" t="str">
        <f t="shared" si="34"/>
        <v>30806437fB</v>
      </c>
    </row>
    <row r="407" spans="1:14" x14ac:dyDescent="0.2">
      <c r="A407" s="197" t="s">
        <v>93</v>
      </c>
      <c r="B407" s="199" t="str">
        <f>VLOOKUP(A407,Adr!A:B,2,FALSE)</f>
        <v>Slovenský tenisový zväz</v>
      </c>
      <c r="C407" s="180" t="s">
        <v>806</v>
      </c>
      <c r="D407" s="292">
        <v>4702120</v>
      </c>
      <c r="E407" s="168">
        <v>0</v>
      </c>
      <c r="F407" s="161" t="s">
        <v>200</v>
      </c>
      <c r="G407" s="164" t="s">
        <v>6</v>
      </c>
      <c r="H407" s="164" t="s">
        <v>713</v>
      </c>
      <c r="I407" s="187" t="str">
        <f t="shared" si="30"/>
        <v>30811384a</v>
      </c>
      <c r="J407" s="162" t="str">
        <f t="shared" si="31"/>
        <v>30811384026 02</v>
      </c>
      <c r="K407" s="5" t="s">
        <v>95</v>
      </c>
      <c r="L407" s="162" t="str">
        <f t="shared" si="32"/>
        <v>30811384026 02B</v>
      </c>
      <c r="M407" s="5" t="str">
        <f t="shared" si="33"/>
        <v>Slovenský tenisový zväzaBtenis - bežné transfery</v>
      </c>
      <c r="N407" s="3" t="str">
        <f t="shared" si="34"/>
        <v>30811384aB</v>
      </c>
    </row>
    <row r="408" spans="1:14" x14ac:dyDescent="0.2">
      <c r="A408" s="197" t="s">
        <v>93</v>
      </c>
      <c r="B408" s="199" t="str">
        <f>VLOOKUP(A408,Adr!A:B,2,FALSE)</f>
        <v>Slovenský tenisový zväz</v>
      </c>
      <c r="C408" s="180" t="s">
        <v>1953</v>
      </c>
      <c r="D408" s="290">
        <v>13100</v>
      </c>
      <c r="E408" s="168">
        <v>0</v>
      </c>
      <c r="F408" s="161" t="s">
        <v>203</v>
      </c>
      <c r="G408" s="164" t="s">
        <v>10</v>
      </c>
      <c r="H408" s="164" t="s">
        <v>713</v>
      </c>
      <c r="I408" s="187" t="str">
        <f t="shared" si="30"/>
        <v>30811384d</v>
      </c>
      <c r="J408" s="162" t="str">
        <f t="shared" si="31"/>
        <v>30811384026 03</v>
      </c>
      <c r="K408" s="5"/>
      <c r="L408" s="162" t="str">
        <f t="shared" si="32"/>
        <v>30811384026 03B</v>
      </c>
      <c r="M408" s="5" t="str">
        <f t="shared" si="33"/>
        <v>Slovenský tenisový zväzdBDaubnerová Nikola</v>
      </c>
      <c r="N408" s="3" t="str">
        <f t="shared" si="34"/>
        <v>30811384dB</v>
      </c>
    </row>
    <row r="409" spans="1:14" x14ac:dyDescent="0.2">
      <c r="A409" s="197" t="s">
        <v>93</v>
      </c>
      <c r="B409" s="199" t="str">
        <f>VLOOKUP(A409,Adr!A:B,2,FALSE)</f>
        <v>Slovenský tenisový zväz</v>
      </c>
      <c r="C409" s="180" t="s">
        <v>1954</v>
      </c>
      <c r="D409" s="290">
        <v>35000</v>
      </c>
      <c r="E409" s="226">
        <v>0</v>
      </c>
      <c r="F409" s="161" t="s">
        <v>203</v>
      </c>
      <c r="G409" s="164" t="s">
        <v>10</v>
      </c>
      <c r="H409" s="164" t="s">
        <v>713</v>
      </c>
      <c r="I409" s="187" t="str">
        <f t="shared" si="30"/>
        <v>30811384d</v>
      </c>
      <c r="J409" s="162" t="str">
        <f t="shared" si="31"/>
        <v>30811384026 03</v>
      </c>
      <c r="K409" s="5"/>
      <c r="L409" s="162" t="str">
        <f t="shared" si="32"/>
        <v>30811384026 03B</v>
      </c>
      <c r="M409" s="5" t="str">
        <f t="shared" si="33"/>
        <v>Slovenský tenisový zväzdBJamrichová Renáta</v>
      </c>
      <c r="N409" s="3" t="str">
        <f t="shared" si="34"/>
        <v>30811384dB</v>
      </c>
    </row>
    <row r="410" spans="1:14" x14ac:dyDescent="0.2">
      <c r="A410" s="177" t="s">
        <v>93</v>
      </c>
      <c r="B410" s="199" t="str">
        <f>VLOOKUP(A410,Adr!A:B,2,FALSE)</f>
        <v>Slovenský tenisový zväz</v>
      </c>
      <c r="C410" s="180" t="s">
        <v>1955</v>
      </c>
      <c r="D410" s="290">
        <v>10000</v>
      </c>
      <c r="E410" s="168">
        <v>0</v>
      </c>
      <c r="F410" s="161" t="s">
        <v>203</v>
      </c>
      <c r="G410" s="164" t="s">
        <v>10</v>
      </c>
      <c r="H410" s="164" t="s">
        <v>713</v>
      </c>
      <c r="I410" s="187" t="str">
        <f t="shared" si="30"/>
        <v>30811384d</v>
      </c>
      <c r="J410" s="162" t="str">
        <f t="shared" si="31"/>
        <v>30811384026 03</v>
      </c>
      <c r="K410" s="5"/>
      <c r="L410" s="162" t="str">
        <f t="shared" si="32"/>
        <v>30811384026 03B</v>
      </c>
      <c r="M410" s="5" t="str">
        <f t="shared" si="33"/>
        <v>Slovenský tenisový zväzdBKrajčí Michal</v>
      </c>
      <c r="N410" s="3" t="str">
        <f t="shared" si="34"/>
        <v>30811384dB</v>
      </c>
    </row>
    <row r="411" spans="1:14" x14ac:dyDescent="0.2">
      <c r="A411" s="193" t="s">
        <v>93</v>
      </c>
      <c r="B411" s="199" t="str">
        <f>VLOOKUP(A411,Adr!A:B,2,FALSE)</f>
        <v>Slovenský tenisový zväz</v>
      </c>
      <c r="C411" s="164" t="s">
        <v>1956</v>
      </c>
      <c r="D411" s="291">
        <v>11200</v>
      </c>
      <c r="E411" s="168">
        <v>0</v>
      </c>
      <c r="F411" s="161" t="s">
        <v>203</v>
      </c>
      <c r="G411" s="164" t="s">
        <v>10</v>
      </c>
      <c r="H411" s="164" t="s">
        <v>713</v>
      </c>
      <c r="I411" s="187" t="str">
        <f t="shared" si="30"/>
        <v>30811384d</v>
      </c>
      <c r="J411" s="162" t="str">
        <f t="shared" si="31"/>
        <v>30811384026 03</v>
      </c>
      <c r="K411" s="5"/>
      <c r="L411" s="162" t="str">
        <f t="shared" si="32"/>
        <v>30811384026 03B</v>
      </c>
      <c r="M411" s="5" t="str">
        <f t="shared" si="33"/>
        <v>Slovenský tenisový zväzdBNaď Peter</v>
      </c>
      <c r="N411" s="3" t="str">
        <f t="shared" si="34"/>
        <v>30811384dB</v>
      </c>
    </row>
    <row r="412" spans="1:14" x14ac:dyDescent="0.2">
      <c r="A412" s="161" t="s">
        <v>93</v>
      </c>
      <c r="B412" s="199" t="str">
        <f>VLOOKUP(A412,Adr!A:B,2,FALSE)</f>
        <v>Slovenský tenisový zväz</v>
      </c>
      <c r="C412" s="191" t="s">
        <v>1957</v>
      </c>
      <c r="D412" s="292">
        <v>7500</v>
      </c>
      <c r="E412" s="226">
        <v>0</v>
      </c>
      <c r="F412" s="161" t="s">
        <v>203</v>
      </c>
      <c r="G412" s="164" t="s">
        <v>10</v>
      </c>
      <c r="H412" s="164" t="s">
        <v>713</v>
      </c>
      <c r="I412" s="187" t="str">
        <f t="shared" si="30"/>
        <v>30811384d</v>
      </c>
      <c r="J412" s="162" t="str">
        <f t="shared" si="31"/>
        <v>30811384026 03</v>
      </c>
      <c r="K412" s="5"/>
      <c r="L412" s="162" t="str">
        <f t="shared" si="32"/>
        <v>30811384026 03B</v>
      </c>
      <c r="M412" s="5" t="str">
        <f t="shared" si="33"/>
        <v>Slovenský tenisový zväzdBPohánková Mia</v>
      </c>
      <c r="N412" s="3" t="str">
        <f t="shared" si="34"/>
        <v>30811384dB</v>
      </c>
    </row>
    <row r="413" spans="1:14" x14ac:dyDescent="0.2">
      <c r="A413" s="193" t="s">
        <v>93</v>
      </c>
      <c r="B413" s="199" t="str">
        <f>VLOOKUP(A413,Adr!A:B,2,FALSE)</f>
        <v>Slovenský tenisový zväz</v>
      </c>
      <c r="C413" s="180" t="s">
        <v>1958</v>
      </c>
      <c r="D413" s="290">
        <v>10000</v>
      </c>
      <c r="E413" s="168">
        <v>0</v>
      </c>
      <c r="F413" s="161" t="s">
        <v>203</v>
      </c>
      <c r="G413" s="164" t="s">
        <v>10</v>
      </c>
      <c r="H413" s="164" t="s">
        <v>713</v>
      </c>
      <c r="I413" s="187" t="str">
        <f t="shared" si="30"/>
        <v>30811384d</v>
      </c>
      <c r="J413" s="162" t="str">
        <f t="shared" si="31"/>
        <v>30811384026 03</v>
      </c>
      <c r="K413" s="5"/>
      <c r="L413" s="162" t="str">
        <f t="shared" si="32"/>
        <v>30811384026 03B</v>
      </c>
      <c r="M413" s="5" t="str">
        <f t="shared" si="33"/>
        <v>Slovenský tenisový zväzdBPrivara Benjamín Peter</v>
      </c>
      <c r="N413" s="3" t="str">
        <f t="shared" si="34"/>
        <v>30811384dB</v>
      </c>
    </row>
    <row r="414" spans="1:14" x14ac:dyDescent="0.2">
      <c r="A414" s="197" t="s">
        <v>93</v>
      </c>
      <c r="B414" s="199" t="str">
        <f>VLOOKUP(A414,Adr!A:B,2,FALSE)</f>
        <v>Slovenský tenisový zväz</v>
      </c>
      <c r="C414" s="180" t="s">
        <v>2210</v>
      </c>
      <c r="D414" s="290">
        <v>10000</v>
      </c>
      <c r="E414" s="168">
        <v>0</v>
      </c>
      <c r="F414" s="161" t="s">
        <v>203</v>
      </c>
      <c r="G414" s="164" t="s">
        <v>10</v>
      </c>
      <c r="H414" s="164" t="s">
        <v>713</v>
      </c>
      <c r="I414" s="187" t="str">
        <f t="shared" si="30"/>
        <v>30811384d</v>
      </c>
      <c r="J414" s="162" t="str">
        <f t="shared" si="31"/>
        <v>30811384026 03</v>
      </c>
      <c r="K414" s="5"/>
      <c r="L414" s="162" t="str">
        <f t="shared" si="32"/>
        <v>30811384026 03B</v>
      </c>
      <c r="M414" s="5" t="str">
        <f t="shared" si="33"/>
        <v>Slovenský tenisový zväzdBSchmiedlová Karolína Anna</v>
      </c>
      <c r="N414" s="3" t="str">
        <f t="shared" si="34"/>
        <v>30811384dB</v>
      </c>
    </row>
    <row r="415" spans="1:14" x14ac:dyDescent="0.2">
      <c r="A415" s="197" t="s">
        <v>93</v>
      </c>
      <c r="B415" s="199" t="str">
        <f>VLOOKUP(A415,Adr!A:B,2,FALSE)</f>
        <v>Slovenský tenisový zväz</v>
      </c>
      <c r="C415" s="180" t="s">
        <v>1959</v>
      </c>
      <c r="D415" s="290">
        <v>11200</v>
      </c>
      <c r="E415" s="226">
        <v>0</v>
      </c>
      <c r="F415" s="161" t="s">
        <v>203</v>
      </c>
      <c r="G415" s="164" t="s">
        <v>10</v>
      </c>
      <c r="H415" s="164" t="s">
        <v>713</v>
      </c>
      <c r="I415" s="187" t="str">
        <f t="shared" si="30"/>
        <v>30811384d</v>
      </c>
      <c r="J415" s="162" t="str">
        <f t="shared" si="31"/>
        <v>30811384026 03</v>
      </c>
      <c r="K415" s="5"/>
      <c r="L415" s="162" t="str">
        <f t="shared" si="32"/>
        <v>30811384026 03B</v>
      </c>
      <c r="M415" s="5" t="str">
        <f t="shared" si="33"/>
        <v>Slovenský tenisový zväzdBŠramková Tamara</v>
      </c>
    </row>
    <row r="416" spans="1:14" x14ac:dyDescent="0.2">
      <c r="A416" s="197" t="s">
        <v>93</v>
      </c>
      <c r="B416" s="199" t="str">
        <f>VLOOKUP(A416,Adr!A:B,2,FALSE)</f>
        <v>Slovenský tenisový zväz</v>
      </c>
      <c r="C416" s="180" t="s">
        <v>1960</v>
      </c>
      <c r="D416" s="290">
        <v>26200</v>
      </c>
      <c r="E416" s="168">
        <v>0</v>
      </c>
      <c r="F416" s="161" t="s">
        <v>203</v>
      </c>
      <c r="G416" s="164" t="s">
        <v>10</v>
      </c>
      <c r="H416" s="164" t="s">
        <v>713</v>
      </c>
      <c r="I416" s="187" t="str">
        <f t="shared" si="30"/>
        <v>30811384d</v>
      </c>
      <c r="J416" s="162" t="str">
        <f t="shared" si="31"/>
        <v>30811384026 03</v>
      </c>
      <c r="K416" s="5"/>
      <c r="L416" s="162" t="str">
        <f t="shared" si="32"/>
        <v>30811384026 03B</v>
      </c>
      <c r="M416" s="5" t="str">
        <f t="shared" si="33"/>
        <v>Slovenský tenisový zväzdBVargová Nina</v>
      </c>
    </row>
    <row r="417" spans="1:14" x14ac:dyDescent="0.2">
      <c r="A417" s="161" t="s">
        <v>93</v>
      </c>
      <c r="B417" s="199" t="str">
        <f>VLOOKUP(A417,Adr!A:B,2,FALSE)</f>
        <v>Slovenský tenisový zväz</v>
      </c>
      <c r="C417" s="192" t="s">
        <v>2056</v>
      </c>
      <c r="D417" s="293">
        <v>33900</v>
      </c>
      <c r="E417" s="168">
        <v>0</v>
      </c>
      <c r="F417" s="161" t="s">
        <v>204</v>
      </c>
      <c r="G417" s="164" t="s">
        <v>10</v>
      </c>
      <c r="H417" s="164" t="s">
        <v>713</v>
      </c>
      <c r="I417" s="187" t="str">
        <f t="shared" si="30"/>
        <v>30811384e</v>
      </c>
      <c r="J417" s="162" t="str">
        <f t="shared" si="31"/>
        <v>30811384026 03</v>
      </c>
      <c r="K417" s="5"/>
      <c r="L417" s="162" t="str">
        <f t="shared" si="32"/>
        <v>30811384026 03B</v>
      </c>
      <c r="M417" s="5" t="str">
        <f t="shared" si="33"/>
        <v>Slovenský tenisový zväzeBBJK Cup (Fed Cup)</v>
      </c>
      <c r="N417" s="3" t="str">
        <f>+I417&amp;H417</f>
        <v>30811384eB</v>
      </c>
    </row>
    <row r="418" spans="1:14" x14ac:dyDescent="0.2">
      <c r="A418" s="161" t="s">
        <v>93</v>
      </c>
      <c r="B418" s="199" t="str">
        <f>VLOOKUP(A418,Adr!A:B,2,FALSE)</f>
        <v>Slovenský tenisový zväz</v>
      </c>
      <c r="C418" s="180" t="s">
        <v>2123</v>
      </c>
      <c r="D418" s="290">
        <v>885635</v>
      </c>
      <c r="E418" s="226">
        <v>0</v>
      </c>
      <c r="F418" s="161" t="s">
        <v>205</v>
      </c>
      <c r="G418" s="164" t="s">
        <v>10</v>
      </c>
      <c r="H418" s="164" t="s">
        <v>713</v>
      </c>
      <c r="I418" s="187" t="str">
        <f t="shared" si="30"/>
        <v>30811384f</v>
      </c>
      <c r="J418" s="162" t="str">
        <f t="shared" si="31"/>
        <v>30811384026 03</v>
      </c>
      <c r="K418" s="5"/>
      <c r="L418" s="162" t="str">
        <f t="shared" si="32"/>
        <v>30811384026 03B</v>
      </c>
      <c r="M418" s="5" t="str">
        <f t="shared" si="33"/>
        <v>Slovenský tenisový zväzfBtenis - 20 % navýšenie</v>
      </c>
      <c r="N418" s="3" t="str">
        <f>+I418&amp;H418</f>
        <v>30811384fB</v>
      </c>
    </row>
    <row r="419" spans="1:14" x14ac:dyDescent="0.2">
      <c r="A419" s="193" t="s">
        <v>96</v>
      </c>
      <c r="B419" s="199" t="str">
        <f>VLOOKUP(A419,Adr!A:B,2,FALSE)</f>
        <v>Slovenský veslársky zväz</v>
      </c>
      <c r="C419" s="164" t="s">
        <v>807</v>
      </c>
      <c r="D419" s="291">
        <v>142720</v>
      </c>
      <c r="E419" s="168">
        <v>0</v>
      </c>
      <c r="F419" s="161" t="s">
        <v>200</v>
      </c>
      <c r="G419" s="164" t="s">
        <v>6</v>
      </c>
      <c r="H419" s="164" t="s">
        <v>713</v>
      </c>
      <c r="I419" s="187" t="str">
        <f t="shared" si="30"/>
        <v>00688304a</v>
      </c>
      <c r="J419" s="162" t="str">
        <f t="shared" si="31"/>
        <v>00688304026 02</v>
      </c>
      <c r="K419" s="5" t="s">
        <v>98</v>
      </c>
      <c r="L419" s="162" t="str">
        <f t="shared" si="32"/>
        <v>00688304026 02B</v>
      </c>
      <c r="M419" s="5" t="str">
        <f t="shared" si="33"/>
        <v>Slovenský veslársky zväzaBveslovanie - bežné transfery</v>
      </c>
      <c r="N419" s="3" t="str">
        <f>+I419&amp;H419</f>
        <v>00688304aB</v>
      </c>
    </row>
    <row r="420" spans="1:14" x14ac:dyDescent="0.2">
      <c r="A420" s="161" t="s">
        <v>96</v>
      </c>
      <c r="B420" s="199" t="str">
        <f>VLOOKUP(A420,Adr!A:B,2,FALSE)</f>
        <v>Slovenský veslársky zväz</v>
      </c>
      <c r="C420" s="191" t="s">
        <v>911</v>
      </c>
      <c r="D420" s="292">
        <v>5000</v>
      </c>
      <c r="E420" s="226">
        <v>0</v>
      </c>
      <c r="F420" s="161" t="s">
        <v>200</v>
      </c>
      <c r="G420" s="164" t="s">
        <v>6</v>
      </c>
      <c r="H420" s="164" t="s">
        <v>714</v>
      </c>
      <c r="I420" s="187" t="str">
        <f t="shared" si="30"/>
        <v>00688304a</v>
      </c>
      <c r="J420" s="162" t="str">
        <f t="shared" si="31"/>
        <v>00688304026 02</v>
      </c>
      <c r="K420" s="5" t="s">
        <v>98</v>
      </c>
      <c r="L420" s="162" t="str">
        <f t="shared" si="32"/>
        <v>00688304026 02K</v>
      </c>
      <c r="M420" s="5" t="str">
        <f t="shared" si="33"/>
        <v>Slovenský veslársky zväzaKveslovanie - kapitálové transfery</v>
      </c>
      <c r="N420" s="3" t="str">
        <f>+I420&amp;H420</f>
        <v>00688304aK</v>
      </c>
    </row>
    <row r="421" spans="1:14" x14ac:dyDescent="0.2">
      <c r="A421" s="197" t="s">
        <v>96</v>
      </c>
      <c r="B421" s="199" t="str">
        <f>VLOOKUP(A421,Adr!A:B,2,FALSE)</f>
        <v>Slovenský veslársky zväz</v>
      </c>
      <c r="C421" s="191" t="s">
        <v>1625</v>
      </c>
      <c r="D421" s="292">
        <v>8206</v>
      </c>
      <c r="E421" s="168">
        <v>0</v>
      </c>
      <c r="F421" s="161" t="s">
        <v>202</v>
      </c>
      <c r="G421" s="164" t="s">
        <v>10</v>
      </c>
      <c r="H421" s="164" t="s">
        <v>713</v>
      </c>
      <c r="I421" s="187" t="str">
        <f t="shared" si="30"/>
        <v>00688304c</v>
      </c>
      <c r="J421" s="162" t="str">
        <f t="shared" si="31"/>
        <v>00688304026 03</v>
      </c>
      <c r="K421" s="5"/>
      <c r="L421" s="162" t="str">
        <f t="shared" si="32"/>
        <v>00688304026 03B</v>
      </c>
      <c r="M421" s="5" t="str">
        <f t="shared" si="33"/>
        <v>Slovenský veslársky zväzcBzabezpečenie a rozvoj zdravotne postihnutých športovcov (SPV)</v>
      </c>
      <c r="N421" s="3" t="str">
        <f>+I421&amp;H421</f>
        <v>00688304cB</v>
      </c>
    </row>
    <row r="422" spans="1:14" x14ac:dyDescent="0.2">
      <c r="A422" s="197" t="s">
        <v>96</v>
      </c>
      <c r="B422" s="199" t="str">
        <f>VLOOKUP(A422,Adr!A:B,2,FALSE)</f>
        <v>Slovenský veslársky zväz</v>
      </c>
      <c r="C422" s="180" t="s">
        <v>1961</v>
      </c>
      <c r="D422" s="290">
        <v>23500</v>
      </c>
      <c r="E422" s="168">
        <v>0</v>
      </c>
      <c r="F422" s="161" t="s">
        <v>203</v>
      </c>
      <c r="G422" s="164" t="s">
        <v>10</v>
      </c>
      <c r="H422" s="164" t="s">
        <v>713</v>
      </c>
      <c r="I422" s="187" t="str">
        <f t="shared" si="30"/>
        <v>00688304d</v>
      </c>
      <c r="J422" s="162" t="str">
        <f t="shared" si="31"/>
        <v>00688304026 03</v>
      </c>
      <c r="K422" s="5"/>
      <c r="L422" s="162" t="str">
        <f t="shared" si="32"/>
        <v>00688304026 03B</v>
      </c>
      <c r="M422" s="5" t="str">
        <f t="shared" si="33"/>
        <v>Slovenský veslársky zväzdBStrečanský Peter</v>
      </c>
    </row>
    <row r="423" spans="1:14" x14ac:dyDescent="0.2">
      <c r="A423" s="161" t="s">
        <v>96</v>
      </c>
      <c r="B423" s="199" t="str">
        <f>VLOOKUP(A423,Adr!A:B,2,FALSE)</f>
        <v>Slovenský veslársky zväz</v>
      </c>
      <c r="C423" s="180" t="s">
        <v>2124</v>
      </c>
      <c r="D423" s="290">
        <v>27823</v>
      </c>
      <c r="E423" s="226">
        <v>0</v>
      </c>
      <c r="F423" s="161" t="s">
        <v>205</v>
      </c>
      <c r="G423" s="164" t="s">
        <v>10</v>
      </c>
      <c r="H423" s="164" t="s">
        <v>713</v>
      </c>
      <c r="I423" s="187" t="str">
        <f t="shared" si="30"/>
        <v>00688304f</v>
      </c>
      <c r="J423" s="162" t="str">
        <f t="shared" si="31"/>
        <v>00688304026 03</v>
      </c>
      <c r="K423" s="5"/>
      <c r="L423" s="162" t="str">
        <f t="shared" si="32"/>
        <v>00688304026 03B</v>
      </c>
      <c r="M423" s="5" t="str">
        <f t="shared" si="33"/>
        <v>Slovenský veslársky zväzfBveslovanie - 20 % navýšenie</v>
      </c>
      <c r="N423" s="3" t="str">
        <f>+I423&amp;H423</f>
        <v>00688304fB</v>
      </c>
    </row>
    <row r="424" spans="1:14" x14ac:dyDescent="0.2">
      <c r="A424" s="197" t="s">
        <v>99</v>
      </c>
      <c r="B424" s="199" t="str">
        <f>VLOOKUP(A424,Adr!A:B,2,FALSE)</f>
        <v>SLOVENSKÝ ZÁPASNÍCKY ZVÄZ</v>
      </c>
      <c r="C424" s="191" t="s">
        <v>808</v>
      </c>
      <c r="D424" s="292">
        <v>390462</v>
      </c>
      <c r="E424" s="168">
        <v>0</v>
      </c>
      <c r="F424" s="161" t="s">
        <v>200</v>
      </c>
      <c r="G424" s="164" t="s">
        <v>6</v>
      </c>
      <c r="H424" s="164" t="s">
        <v>713</v>
      </c>
      <c r="I424" s="187" t="str">
        <f t="shared" si="30"/>
        <v>31791981a</v>
      </c>
      <c r="J424" s="162" t="str">
        <f t="shared" si="31"/>
        <v>31791981026 02</v>
      </c>
      <c r="K424" s="5" t="s">
        <v>100</v>
      </c>
      <c r="L424" s="162" t="str">
        <f t="shared" si="32"/>
        <v>31791981026 02B</v>
      </c>
      <c r="M424" s="5" t="str">
        <f t="shared" si="33"/>
        <v>SLOVENSKÝ ZÁPASNÍCKY ZVÄZaBzápasenie - bežné transfery</v>
      </c>
      <c r="N424" s="3" t="str">
        <f>+I424&amp;H424</f>
        <v>31791981aB</v>
      </c>
    </row>
    <row r="425" spans="1:14" x14ac:dyDescent="0.2">
      <c r="A425" s="197" t="s">
        <v>99</v>
      </c>
      <c r="B425" s="199" t="str">
        <f>VLOOKUP(A425,Adr!A:B,2,FALSE)</f>
        <v>SLOVENSKÝ ZÁPASNÍCKY ZVÄZ</v>
      </c>
      <c r="C425" s="180" t="s">
        <v>1962</v>
      </c>
      <c r="D425" s="290">
        <v>6200</v>
      </c>
      <c r="E425" s="168">
        <v>0</v>
      </c>
      <c r="F425" s="161" t="s">
        <v>203</v>
      </c>
      <c r="G425" s="164" t="s">
        <v>10</v>
      </c>
      <c r="H425" s="164" t="s">
        <v>713</v>
      </c>
      <c r="I425" s="187" t="str">
        <f t="shared" si="30"/>
        <v>31791981d</v>
      </c>
      <c r="J425" s="162" t="str">
        <f t="shared" si="31"/>
        <v>31791981026 03</v>
      </c>
      <c r="K425" s="5"/>
      <c r="L425" s="162" t="str">
        <f t="shared" si="32"/>
        <v>31791981026 03B</v>
      </c>
      <c r="M425" s="5" t="str">
        <f t="shared" si="33"/>
        <v>SLOVENSKÝ ZÁPASNÍCKY ZVÄZdBFöldešiová Viktória</v>
      </c>
    </row>
    <row r="426" spans="1:14" x14ac:dyDescent="0.2">
      <c r="A426" s="197" t="s">
        <v>99</v>
      </c>
      <c r="B426" s="199" t="str">
        <f>VLOOKUP(A426,Adr!A:B,2,FALSE)</f>
        <v>SLOVENSKÝ ZÁPASNÍCKY ZVÄZ</v>
      </c>
      <c r="C426" s="180" t="s">
        <v>1963</v>
      </c>
      <c r="D426" s="290">
        <v>20000</v>
      </c>
      <c r="E426" s="226">
        <v>0</v>
      </c>
      <c r="F426" s="161" t="s">
        <v>203</v>
      </c>
      <c r="G426" s="164" t="s">
        <v>10</v>
      </c>
      <c r="H426" s="164" t="s">
        <v>713</v>
      </c>
      <c r="I426" s="187" t="str">
        <f t="shared" si="30"/>
        <v>31791981d</v>
      </c>
      <c r="J426" s="162" t="str">
        <f t="shared" si="31"/>
        <v>31791981026 03</v>
      </c>
      <c r="K426" s="5"/>
      <c r="L426" s="162" t="str">
        <f t="shared" si="32"/>
        <v>31791981026 03B</v>
      </c>
      <c r="M426" s="5" t="str">
        <f t="shared" si="33"/>
        <v>SLOVENSKÝ ZÁPASNÍCKY ZVÄZdBGulaev Akhsarbek</v>
      </c>
    </row>
    <row r="427" spans="1:14" x14ac:dyDescent="0.2">
      <c r="A427" s="197" t="s">
        <v>99</v>
      </c>
      <c r="B427" s="199" t="str">
        <f>VLOOKUP(A427,Adr!A:B,2,FALSE)</f>
        <v>SLOVENSKÝ ZÁPASNÍCKY ZVÄZ</v>
      </c>
      <c r="C427" s="180" t="s">
        <v>1964</v>
      </c>
      <c r="D427" s="290">
        <v>12500</v>
      </c>
      <c r="E427" s="168">
        <v>0</v>
      </c>
      <c r="F427" s="161" t="s">
        <v>203</v>
      </c>
      <c r="G427" s="164" t="s">
        <v>10</v>
      </c>
      <c r="H427" s="164" t="s">
        <v>713</v>
      </c>
      <c r="I427" s="187" t="str">
        <f t="shared" si="30"/>
        <v>31791981d</v>
      </c>
      <c r="J427" s="162" t="str">
        <f t="shared" si="31"/>
        <v>31791981026 03</v>
      </c>
      <c r="K427" s="5"/>
      <c r="L427" s="162" t="str">
        <f t="shared" si="32"/>
        <v>31791981026 03B</v>
      </c>
      <c r="M427" s="5" t="str">
        <f t="shared" si="33"/>
        <v>SLOVENSKÝ ZÁPASNÍCKY ZVÄZdBHegedus Réka</v>
      </c>
    </row>
    <row r="428" spans="1:14" x14ac:dyDescent="0.2">
      <c r="A428" s="197" t="s">
        <v>99</v>
      </c>
      <c r="B428" s="199" t="str">
        <f>VLOOKUP(A428,Adr!A:B,2,FALSE)</f>
        <v>SLOVENSKÝ ZÁPASNÍCKY ZVÄZ</v>
      </c>
      <c r="C428" s="180" t="s">
        <v>1965</v>
      </c>
      <c r="D428" s="290">
        <v>7500</v>
      </c>
      <c r="E428" s="168">
        <v>0</v>
      </c>
      <c r="F428" s="161" t="s">
        <v>203</v>
      </c>
      <c r="G428" s="164" t="s">
        <v>10</v>
      </c>
      <c r="H428" s="164" t="s">
        <v>713</v>
      </c>
      <c r="I428" s="187" t="str">
        <f t="shared" si="30"/>
        <v>31791981d</v>
      </c>
      <c r="J428" s="162" t="str">
        <f t="shared" si="31"/>
        <v>31791981026 03</v>
      </c>
      <c r="K428" s="5"/>
      <c r="L428" s="162" t="str">
        <f t="shared" si="32"/>
        <v>31791981026 03B</v>
      </c>
      <c r="M428" s="5" t="str">
        <f t="shared" si="33"/>
        <v>SLOVENSKÝ ZÁPASNÍCKY ZVÄZdBJakšík Adam</v>
      </c>
    </row>
    <row r="429" spans="1:14" x14ac:dyDescent="0.2">
      <c r="A429" s="197" t="s">
        <v>99</v>
      </c>
      <c r="B429" s="199" t="str">
        <f>VLOOKUP(A429,Adr!A:B,2,FALSE)</f>
        <v>SLOVENSKÝ ZÁPASNÍCKY ZVÄZ</v>
      </c>
      <c r="C429" s="191" t="s">
        <v>1966</v>
      </c>
      <c r="D429" s="290">
        <v>60000</v>
      </c>
      <c r="E429" s="226">
        <v>0</v>
      </c>
      <c r="F429" s="161" t="s">
        <v>203</v>
      </c>
      <c r="G429" s="164" t="s">
        <v>10</v>
      </c>
      <c r="H429" s="164" t="s">
        <v>713</v>
      </c>
      <c r="I429" s="187" t="str">
        <f t="shared" si="30"/>
        <v>31791981d</v>
      </c>
      <c r="J429" s="162" t="str">
        <f t="shared" si="31"/>
        <v>31791981026 03</v>
      </c>
      <c r="K429" s="5"/>
      <c r="L429" s="162" t="str">
        <f t="shared" si="32"/>
        <v>31791981026 03B</v>
      </c>
      <c r="M429" s="5" t="str">
        <f t="shared" si="33"/>
        <v>SLOVENSKÝ ZÁPASNÍCKY ZVÄZdBMakoev Boris</v>
      </c>
      <c r="N429" s="3" t="str">
        <f t="shared" ref="N429:N439" si="35">+I429&amp;H429</f>
        <v>31791981dB</v>
      </c>
    </row>
    <row r="430" spans="1:14" x14ac:dyDescent="0.2">
      <c r="A430" s="193" t="s">
        <v>99</v>
      </c>
      <c r="B430" s="199" t="str">
        <f>VLOOKUP(A430,Adr!A:B,2,FALSE)</f>
        <v>SLOVENSKÝ ZÁPASNÍCKY ZVÄZ</v>
      </c>
      <c r="C430" s="164" t="s">
        <v>1967</v>
      </c>
      <c r="D430" s="291">
        <v>7500</v>
      </c>
      <c r="E430" s="168">
        <v>0</v>
      </c>
      <c r="F430" s="161" t="s">
        <v>203</v>
      </c>
      <c r="G430" s="164" t="s">
        <v>10</v>
      </c>
      <c r="H430" s="164" t="s">
        <v>713</v>
      </c>
      <c r="I430" s="187" t="str">
        <f t="shared" si="30"/>
        <v>31791981d</v>
      </c>
      <c r="J430" s="162" t="str">
        <f t="shared" si="31"/>
        <v>31791981026 03</v>
      </c>
      <c r="K430" s="5"/>
      <c r="L430" s="162" t="str">
        <f t="shared" si="32"/>
        <v>31791981026 03B</v>
      </c>
      <c r="M430" s="5" t="str">
        <f t="shared" si="33"/>
        <v>SLOVENSKÝ ZÁPASNÍCKY ZVÄZdBMeszároš Martin Róbert</v>
      </c>
      <c r="N430" s="3" t="str">
        <f t="shared" si="35"/>
        <v>31791981dB</v>
      </c>
    </row>
    <row r="431" spans="1:14" x14ac:dyDescent="0.2">
      <c r="A431" s="197" t="s">
        <v>99</v>
      </c>
      <c r="B431" s="199" t="str">
        <f>VLOOKUP(A431,Adr!A:B,2,FALSE)</f>
        <v>SLOVENSKÝ ZÁPASNÍCKY ZVÄZ</v>
      </c>
      <c r="C431" s="180" t="s">
        <v>1968</v>
      </c>
      <c r="D431" s="290">
        <v>7500</v>
      </c>
      <c r="E431" s="168">
        <v>0</v>
      </c>
      <c r="F431" s="161" t="s">
        <v>203</v>
      </c>
      <c r="G431" s="164" t="s">
        <v>10</v>
      </c>
      <c r="H431" s="164" t="s">
        <v>713</v>
      </c>
      <c r="I431" s="187" t="str">
        <f t="shared" si="30"/>
        <v>31791981d</v>
      </c>
      <c r="J431" s="162" t="str">
        <f t="shared" si="31"/>
        <v>31791981026 03</v>
      </c>
      <c r="K431" s="5"/>
      <c r="L431" s="162" t="str">
        <f t="shared" si="32"/>
        <v>31791981026 03B</v>
      </c>
      <c r="M431" s="5" t="str">
        <f t="shared" si="33"/>
        <v>SLOVENSKÝ ZÁPASNÍCKY ZVÄZdBMikécz Robin</v>
      </c>
      <c r="N431" s="3" t="str">
        <f t="shared" si="35"/>
        <v>31791981dB</v>
      </c>
    </row>
    <row r="432" spans="1:14" x14ac:dyDescent="0.2">
      <c r="A432" s="197" t="s">
        <v>99</v>
      </c>
      <c r="B432" s="199" t="str">
        <f>VLOOKUP(A432,Adr!A:B,2,FALSE)</f>
        <v>SLOVENSKÝ ZÁPASNÍCKY ZVÄZ</v>
      </c>
      <c r="C432" s="180" t="s">
        <v>1969</v>
      </c>
      <c r="D432" s="290">
        <v>15000</v>
      </c>
      <c r="E432" s="226">
        <v>0</v>
      </c>
      <c r="F432" s="161" t="s">
        <v>203</v>
      </c>
      <c r="G432" s="164" t="s">
        <v>10</v>
      </c>
      <c r="H432" s="164" t="s">
        <v>713</v>
      </c>
      <c r="I432" s="187" t="str">
        <f t="shared" si="30"/>
        <v>31791981d</v>
      </c>
      <c r="J432" s="162" t="str">
        <f t="shared" si="31"/>
        <v>31791981026 03</v>
      </c>
      <c r="K432" s="5"/>
      <c r="L432" s="162" t="str">
        <f t="shared" si="32"/>
        <v>31791981026 03B</v>
      </c>
      <c r="M432" s="5" t="str">
        <f t="shared" si="33"/>
        <v>SLOVENSKÝ ZÁPASNÍCKY ZVÄZdBMolnár Zsuzsanna</v>
      </c>
      <c r="N432" s="3" t="str">
        <f t="shared" si="35"/>
        <v>31791981dB</v>
      </c>
    </row>
    <row r="433" spans="1:14" x14ac:dyDescent="0.2">
      <c r="A433" s="193" t="s">
        <v>99</v>
      </c>
      <c r="B433" s="199" t="str">
        <f>VLOOKUP(A433,Adr!A:B,2,FALSE)</f>
        <v>SLOVENSKÝ ZÁPASNÍCKY ZVÄZ</v>
      </c>
      <c r="C433" s="180" t="s">
        <v>1970</v>
      </c>
      <c r="D433" s="290">
        <v>60000</v>
      </c>
      <c r="E433" s="168">
        <v>0</v>
      </c>
      <c r="F433" s="161" t="s">
        <v>203</v>
      </c>
      <c r="G433" s="164" t="s">
        <v>10</v>
      </c>
      <c r="H433" s="164" t="s">
        <v>713</v>
      </c>
      <c r="I433" s="187" t="str">
        <f t="shared" si="30"/>
        <v>31791981d</v>
      </c>
      <c r="J433" s="162" t="str">
        <f t="shared" si="31"/>
        <v>31791981026 03</v>
      </c>
      <c r="K433" s="5"/>
      <c r="L433" s="162" t="str">
        <f t="shared" si="32"/>
        <v>31791981026 03B</v>
      </c>
      <c r="M433" s="5" t="str">
        <f t="shared" si="33"/>
        <v>SLOVENSKÝ ZÁPASNÍCKY ZVÄZdBSalkazanov Tajmuraz</v>
      </c>
      <c r="N433" s="3" t="str">
        <f t="shared" si="35"/>
        <v>31791981dB</v>
      </c>
    </row>
    <row r="434" spans="1:14" x14ac:dyDescent="0.2">
      <c r="A434" s="161" t="s">
        <v>99</v>
      </c>
      <c r="B434" s="199" t="str">
        <f>VLOOKUP(A434,Adr!A:B,2,FALSE)</f>
        <v>SLOVENSKÝ ZÁPASNÍCKY ZVÄZ</v>
      </c>
      <c r="C434" s="180" t="s">
        <v>2125</v>
      </c>
      <c r="D434" s="290">
        <v>73543</v>
      </c>
      <c r="E434" s="168">
        <v>0</v>
      </c>
      <c r="F434" s="161" t="s">
        <v>205</v>
      </c>
      <c r="G434" s="164" t="s">
        <v>10</v>
      </c>
      <c r="H434" s="164" t="s">
        <v>713</v>
      </c>
      <c r="I434" s="187" t="str">
        <f t="shared" si="30"/>
        <v>31791981f</v>
      </c>
      <c r="J434" s="162" t="str">
        <f t="shared" si="31"/>
        <v>31791981026 03</v>
      </c>
      <c r="K434" s="5"/>
      <c r="L434" s="162" t="str">
        <f t="shared" si="32"/>
        <v>31791981026 03B</v>
      </c>
      <c r="M434" s="5" t="str">
        <f t="shared" si="33"/>
        <v>SLOVENSKÝ ZÁPASNÍCKY ZVÄZfBzápasenie - 20 % navýšenie</v>
      </c>
      <c r="N434" s="3" t="str">
        <f t="shared" si="35"/>
        <v>31791981fB</v>
      </c>
    </row>
    <row r="435" spans="1:14" x14ac:dyDescent="0.2">
      <c r="A435" s="193" t="s">
        <v>952</v>
      </c>
      <c r="B435" s="199" t="str">
        <f>VLOOKUP(A435,Adr!A:B,2,FALSE)</f>
        <v>Slovenský zväz bedmintonu</v>
      </c>
      <c r="C435" s="191" t="s">
        <v>809</v>
      </c>
      <c r="D435" s="292">
        <v>339726</v>
      </c>
      <c r="E435" s="226">
        <v>0</v>
      </c>
      <c r="F435" s="161" t="s">
        <v>200</v>
      </c>
      <c r="G435" s="164" t="s">
        <v>6</v>
      </c>
      <c r="H435" s="164" t="s">
        <v>713</v>
      </c>
      <c r="I435" s="187" t="str">
        <f t="shared" si="30"/>
        <v>30811546a</v>
      </c>
      <c r="J435" s="162" t="str">
        <f t="shared" si="31"/>
        <v>30811546026 02</v>
      </c>
      <c r="K435" s="5" t="s">
        <v>103</v>
      </c>
      <c r="L435" s="162" t="str">
        <f t="shared" si="32"/>
        <v>30811546026 02B</v>
      </c>
      <c r="M435" s="5" t="str">
        <f t="shared" si="33"/>
        <v>Slovenský zväz bedmintonuaBbedminton - bežné transfery</v>
      </c>
      <c r="N435" s="3" t="str">
        <f t="shared" si="35"/>
        <v>30811546aB</v>
      </c>
    </row>
    <row r="436" spans="1:14" x14ac:dyDescent="0.2">
      <c r="A436" s="193" t="s">
        <v>952</v>
      </c>
      <c r="B436" s="199" t="str">
        <f>VLOOKUP(A436,Adr!A:B,2,FALSE)</f>
        <v>Slovenský zväz bedmintonu</v>
      </c>
      <c r="C436" s="164" t="s">
        <v>2126</v>
      </c>
      <c r="D436" s="291">
        <v>63987</v>
      </c>
      <c r="E436" s="168">
        <v>0</v>
      </c>
      <c r="F436" s="161" t="s">
        <v>205</v>
      </c>
      <c r="G436" s="164" t="s">
        <v>10</v>
      </c>
      <c r="H436" s="164" t="s">
        <v>713</v>
      </c>
      <c r="I436" s="187" t="str">
        <f t="shared" si="30"/>
        <v>30811546f</v>
      </c>
      <c r="J436" s="162" t="str">
        <f t="shared" si="31"/>
        <v>30811546026 03</v>
      </c>
      <c r="K436" s="5"/>
      <c r="L436" s="162" t="str">
        <f t="shared" si="32"/>
        <v>30811546026 03B</v>
      </c>
      <c r="M436" s="5" t="str">
        <f t="shared" si="33"/>
        <v>Slovenský zväz bedmintonufBbedminton - 20 % navýšenie</v>
      </c>
      <c r="N436" s="3" t="str">
        <f t="shared" si="35"/>
        <v>30811546fB</v>
      </c>
    </row>
    <row r="437" spans="1:14" x14ac:dyDescent="0.2">
      <c r="A437" s="177" t="s">
        <v>952</v>
      </c>
      <c r="B437" s="199" t="str">
        <f>VLOOKUP(A437,Adr!A:B,2,FALSE)</f>
        <v>Slovenský zväz bedmintonu</v>
      </c>
      <c r="C437" s="180" t="s">
        <v>2040</v>
      </c>
      <c r="D437" s="290">
        <v>15600</v>
      </c>
      <c r="E437" s="168">
        <v>0</v>
      </c>
      <c r="F437" s="161" t="s">
        <v>209</v>
      </c>
      <c r="G437" s="164" t="s">
        <v>10</v>
      </c>
      <c r="H437" s="164" t="s">
        <v>713</v>
      </c>
      <c r="I437" s="187" t="str">
        <f t="shared" si="30"/>
        <v>30811546j</v>
      </c>
      <c r="J437" s="162" t="str">
        <f t="shared" si="31"/>
        <v>30811546026 03</v>
      </c>
      <c r="K437" s="5"/>
      <c r="L437" s="162" t="str">
        <f t="shared" si="32"/>
        <v>30811546026 03B</v>
      </c>
      <c r="M437" s="5" t="str">
        <f t="shared" si="33"/>
        <v>Slovenský zväz bedmintonujBZabezpečenie finále školských športových súťaží (Trenčín 2024) v súťažiach kategórie "A" v bedmintone stredných škôl</v>
      </c>
      <c r="N437" s="3" t="str">
        <f t="shared" si="35"/>
        <v>30811546jB</v>
      </c>
    </row>
    <row r="438" spans="1:14" x14ac:dyDescent="0.2">
      <c r="A438" s="193" t="s">
        <v>104</v>
      </c>
      <c r="B438" s="199" t="str">
        <f>VLOOKUP(A438,Adr!A:B,2,FALSE)</f>
        <v>Slovenský zväz biatlonu</v>
      </c>
      <c r="C438" s="180" t="s">
        <v>810</v>
      </c>
      <c r="D438" s="290">
        <v>631733</v>
      </c>
      <c r="E438" s="226">
        <v>0</v>
      </c>
      <c r="F438" s="161" t="s">
        <v>200</v>
      </c>
      <c r="G438" s="164" t="s">
        <v>6</v>
      </c>
      <c r="H438" s="164" t="s">
        <v>713</v>
      </c>
      <c r="I438" s="187" t="str">
        <f t="shared" si="30"/>
        <v>35656743a</v>
      </c>
      <c r="J438" s="162" t="str">
        <f t="shared" si="31"/>
        <v>35656743026 02</v>
      </c>
      <c r="K438" s="5" t="s">
        <v>106</v>
      </c>
      <c r="L438" s="162" t="str">
        <f t="shared" si="32"/>
        <v>35656743026 02B</v>
      </c>
      <c r="M438" s="5" t="str">
        <f t="shared" si="33"/>
        <v>Slovenský zväz biatlonuaBbiatlon - bežné transfery</v>
      </c>
      <c r="N438" s="3" t="str">
        <f t="shared" si="35"/>
        <v>35656743aB</v>
      </c>
    </row>
    <row r="439" spans="1:14" x14ac:dyDescent="0.2">
      <c r="A439" s="161" t="s">
        <v>104</v>
      </c>
      <c r="B439" s="199" t="str">
        <f>VLOOKUP(A439,Adr!A:B,2,FALSE)</f>
        <v>Slovenský zväz biatlonu</v>
      </c>
      <c r="C439" s="191" t="s">
        <v>912</v>
      </c>
      <c r="D439" s="292">
        <v>68450</v>
      </c>
      <c r="E439" s="168">
        <v>0</v>
      </c>
      <c r="F439" s="161" t="s">
        <v>200</v>
      </c>
      <c r="G439" s="164" t="s">
        <v>6</v>
      </c>
      <c r="H439" s="164" t="s">
        <v>714</v>
      </c>
      <c r="I439" s="187" t="str">
        <f t="shared" si="30"/>
        <v>35656743a</v>
      </c>
      <c r="J439" s="162" t="str">
        <f t="shared" si="31"/>
        <v>35656743026 02</v>
      </c>
      <c r="K439" s="5" t="s">
        <v>106</v>
      </c>
      <c r="L439" s="162" t="str">
        <f t="shared" si="32"/>
        <v>35656743026 02K</v>
      </c>
      <c r="M439" s="5" t="str">
        <f t="shared" si="33"/>
        <v>Slovenský zväz biatlonuaKbiatlon - kapitálové transfery</v>
      </c>
      <c r="N439" s="3" t="str">
        <f t="shared" si="35"/>
        <v>35656743aK</v>
      </c>
    </row>
    <row r="440" spans="1:14" x14ac:dyDescent="0.2">
      <c r="A440" s="197" t="s">
        <v>104</v>
      </c>
      <c r="B440" s="199" t="str">
        <f>VLOOKUP(A440,Adr!A:B,2,FALSE)</f>
        <v>Slovenský zväz biatlonu</v>
      </c>
      <c r="C440" s="180" t="s">
        <v>1971</v>
      </c>
      <c r="D440" s="290">
        <v>15000</v>
      </c>
      <c r="E440" s="168">
        <v>0</v>
      </c>
      <c r="F440" s="161" t="s">
        <v>203</v>
      </c>
      <c r="G440" s="164" t="s">
        <v>10</v>
      </c>
      <c r="H440" s="164" t="s">
        <v>713</v>
      </c>
      <c r="I440" s="187" t="str">
        <f t="shared" si="30"/>
        <v>35656743d</v>
      </c>
      <c r="J440" s="162" t="str">
        <f t="shared" si="31"/>
        <v>35656743026 03</v>
      </c>
      <c r="K440" s="5"/>
      <c r="L440" s="162" t="str">
        <f t="shared" si="32"/>
        <v>35656743026 03B</v>
      </c>
      <c r="M440" s="5" t="str">
        <f t="shared" si="33"/>
        <v>Slovenský zväz biatlonudBBátovská Fialková Paulína</v>
      </c>
    </row>
    <row r="441" spans="1:14" x14ac:dyDescent="0.2">
      <c r="A441" s="197" t="s">
        <v>104</v>
      </c>
      <c r="B441" s="199" t="str">
        <f>VLOOKUP(A441,Adr!A:B,2,FALSE)</f>
        <v>Slovenský zväz biatlonu</v>
      </c>
      <c r="C441" s="180" t="s">
        <v>1972</v>
      </c>
      <c r="D441" s="290">
        <v>40000</v>
      </c>
      <c r="E441" s="226">
        <v>0</v>
      </c>
      <c r="F441" s="161" t="s">
        <v>203</v>
      </c>
      <c r="G441" s="164" t="s">
        <v>10</v>
      </c>
      <c r="H441" s="164" t="s">
        <v>713</v>
      </c>
      <c r="I441" s="187" t="str">
        <f t="shared" si="30"/>
        <v>35656743d</v>
      </c>
      <c r="J441" s="162" t="str">
        <f t="shared" si="31"/>
        <v>35656743026 03</v>
      </c>
      <c r="K441" s="5"/>
      <c r="L441" s="162" t="str">
        <f t="shared" si="32"/>
        <v>35656743026 03B</v>
      </c>
      <c r="M441" s="5" t="str">
        <f t="shared" si="33"/>
        <v>Slovenský zväz biatlonudBBorguľa Jakub</v>
      </c>
      <c r="N441" s="3" t="str">
        <f t="shared" ref="N441:N504" si="36">+I441&amp;H441</f>
        <v>35656743dB</v>
      </c>
    </row>
    <row r="442" spans="1:14" x14ac:dyDescent="0.2">
      <c r="A442" s="177" t="s">
        <v>104</v>
      </c>
      <c r="B442" s="199" t="str">
        <f>VLOOKUP(A442,Adr!A:B,2,FALSE)</f>
        <v>Slovenský zväz biatlonu</v>
      </c>
      <c r="C442" s="191" t="s">
        <v>1973</v>
      </c>
      <c r="D442" s="292">
        <v>10000</v>
      </c>
      <c r="E442" s="168">
        <v>0</v>
      </c>
      <c r="F442" s="161" t="s">
        <v>203</v>
      </c>
      <c r="G442" s="164" t="s">
        <v>10</v>
      </c>
      <c r="H442" s="164" t="s">
        <v>713</v>
      </c>
      <c r="I442" s="187" t="str">
        <f t="shared" si="30"/>
        <v>35656743d</v>
      </c>
      <c r="J442" s="162" t="str">
        <f t="shared" si="31"/>
        <v>35656743026 03</v>
      </c>
      <c r="K442" s="5"/>
      <c r="L442" s="162" t="str">
        <f t="shared" si="32"/>
        <v>35656743026 03B</v>
      </c>
      <c r="M442" s="5" t="str">
        <f t="shared" si="33"/>
        <v>Slovenský zväz biatlonudBKapustová Ema</v>
      </c>
      <c r="N442" s="3" t="str">
        <f t="shared" si="36"/>
        <v>35656743dB</v>
      </c>
    </row>
    <row r="443" spans="1:14" x14ac:dyDescent="0.2">
      <c r="A443" s="161" t="s">
        <v>104</v>
      </c>
      <c r="B443" s="199" t="str">
        <f>VLOOKUP(A443,Adr!A:B,2,FALSE)</f>
        <v>Slovenský zväz biatlonu</v>
      </c>
      <c r="C443" s="180" t="s">
        <v>1974</v>
      </c>
      <c r="D443" s="290">
        <v>10000</v>
      </c>
      <c r="E443" s="168">
        <v>0</v>
      </c>
      <c r="F443" s="161" t="s">
        <v>203</v>
      </c>
      <c r="G443" s="164" t="s">
        <v>10</v>
      </c>
      <c r="H443" s="164" t="s">
        <v>713</v>
      </c>
      <c r="I443" s="187" t="str">
        <f t="shared" si="30"/>
        <v>35656743d</v>
      </c>
      <c r="J443" s="162" t="str">
        <f t="shared" si="31"/>
        <v>35656743026 03</v>
      </c>
      <c r="K443" s="5"/>
      <c r="L443" s="162" t="str">
        <f t="shared" si="32"/>
        <v>35656743026 03B</v>
      </c>
      <c r="M443" s="5" t="str">
        <f t="shared" si="33"/>
        <v>Slovenský zväz biatlonudBKuzminová Anastasiya</v>
      </c>
      <c r="N443" s="3" t="str">
        <f t="shared" si="36"/>
        <v>35656743dB</v>
      </c>
    </row>
    <row r="444" spans="1:14" x14ac:dyDescent="0.2">
      <c r="A444" s="197" t="s">
        <v>104</v>
      </c>
      <c r="B444" s="199" t="str">
        <f>VLOOKUP(A444,Adr!A:B,2,FALSE)</f>
        <v>Slovenský zväz biatlonu</v>
      </c>
      <c r="C444" s="191" t="s">
        <v>1975</v>
      </c>
      <c r="D444" s="292">
        <v>10000</v>
      </c>
      <c r="E444" s="226">
        <v>0</v>
      </c>
      <c r="F444" s="161" t="s">
        <v>203</v>
      </c>
      <c r="G444" s="164" t="s">
        <v>10</v>
      </c>
      <c r="H444" s="164" t="s">
        <v>713</v>
      </c>
      <c r="I444" s="187" t="str">
        <f t="shared" si="30"/>
        <v>35656743d</v>
      </c>
      <c r="J444" s="162" t="str">
        <f t="shared" si="31"/>
        <v>35656743026 03</v>
      </c>
      <c r="K444" s="5"/>
      <c r="L444" s="162" t="str">
        <f t="shared" si="32"/>
        <v>35656743026 03B</v>
      </c>
      <c r="M444" s="5" t="str">
        <f t="shared" si="33"/>
        <v>Slovenský zväz biatlonudBRemeňová Mária</v>
      </c>
      <c r="N444" s="3" t="str">
        <f t="shared" si="36"/>
        <v>35656743dB</v>
      </c>
    </row>
    <row r="445" spans="1:14" x14ac:dyDescent="0.2">
      <c r="A445" s="177" t="s">
        <v>104</v>
      </c>
      <c r="B445" s="199" t="str">
        <f>VLOOKUP(A445,Adr!A:B,2,FALSE)</f>
        <v>Slovenský zväz biatlonu</v>
      </c>
      <c r="C445" s="180" t="s">
        <v>1976</v>
      </c>
      <c r="D445" s="290">
        <v>10000</v>
      </c>
      <c r="E445" s="168">
        <v>0</v>
      </c>
      <c r="F445" s="161" t="s">
        <v>203</v>
      </c>
      <c r="G445" s="164" t="s">
        <v>10</v>
      </c>
      <c r="H445" s="164" t="s">
        <v>713</v>
      </c>
      <c r="I445" s="187" t="str">
        <f t="shared" si="30"/>
        <v>35656743d</v>
      </c>
      <c r="J445" s="162" t="str">
        <f t="shared" si="31"/>
        <v>35656743026 03</v>
      </c>
      <c r="K445" s="5"/>
      <c r="L445" s="162" t="str">
        <f t="shared" si="32"/>
        <v>35656743026 03B</v>
      </c>
      <c r="M445" s="5" t="str">
        <f t="shared" si="33"/>
        <v>Slovenský zväz biatlonudBRemeňová Zuzana</v>
      </c>
      <c r="N445" s="3" t="str">
        <f t="shared" si="36"/>
        <v>35656743dB</v>
      </c>
    </row>
    <row r="446" spans="1:14" x14ac:dyDescent="0.2">
      <c r="A446" s="177" t="s">
        <v>104</v>
      </c>
      <c r="B446" s="199" t="str">
        <f>VLOOKUP(A446,Adr!A:B,2,FALSE)</f>
        <v>Slovenský zväz biatlonu</v>
      </c>
      <c r="C446" s="180" t="s">
        <v>1977</v>
      </c>
      <c r="D446" s="290">
        <v>12500</v>
      </c>
      <c r="E446" s="168">
        <v>0</v>
      </c>
      <c r="F446" s="161" t="s">
        <v>203</v>
      </c>
      <c r="G446" s="164" t="s">
        <v>10</v>
      </c>
      <c r="H446" s="164" t="s">
        <v>713</v>
      </c>
      <c r="I446" s="187" t="str">
        <f t="shared" si="30"/>
        <v>35656743d</v>
      </c>
      <c r="J446" s="162" t="str">
        <f t="shared" si="31"/>
        <v>35656743026 03</v>
      </c>
      <c r="K446" s="5"/>
      <c r="L446" s="162" t="str">
        <f t="shared" si="32"/>
        <v>35656743026 03B</v>
      </c>
      <c r="M446" s="5" t="str">
        <f t="shared" si="33"/>
        <v>Slovenský zväz biatlonudBštafeta - biatlon - juniori</v>
      </c>
      <c r="N446" s="3" t="str">
        <f t="shared" si="36"/>
        <v>35656743dB</v>
      </c>
    </row>
    <row r="447" spans="1:14" x14ac:dyDescent="0.2">
      <c r="A447" s="161" t="s">
        <v>104</v>
      </c>
      <c r="B447" s="199" t="str">
        <f>VLOOKUP(A447,Adr!A:B,2,FALSE)</f>
        <v>Slovenský zväz biatlonu</v>
      </c>
      <c r="C447" s="180" t="s">
        <v>1978</v>
      </c>
      <c r="D447" s="290">
        <v>12500</v>
      </c>
      <c r="E447" s="226">
        <v>0</v>
      </c>
      <c r="F447" s="161" t="s">
        <v>203</v>
      </c>
      <c r="G447" s="164" t="s">
        <v>10</v>
      </c>
      <c r="H447" s="164" t="s">
        <v>713</v>
      </c>
      <c r="I447" s="187" t="str">
        <f t="shared" si="30"/>
        <v>35656743d</v>
      </c>
      <c r="J447" s="162" t="str">
        <f t="shared" si="31"/>
        <v>35656743026 03</v>
      </c>
      <c r="K447" s="5"/>
      <c r="L447" s="162" t="str">
        <f t="shared" si="32"/>
        <v>35656743026 03B</v>
      </c>
      <c r="M447" s="5" t="str">
        <f t="shared" si="33"/>
        <v>Slovenský zväz biatlonudBštafeta - biatlon - juniorky</v>
      </c>
      <c r="N447" s="3" t="str">
        <f t="shared" si="36"/>
        <v>35656743dB</v>
      </c>
    </row>
    <row r="448" spans="1:14" x14ac:dyDescent="0.2">
      <c r="A448" s="161" t="s">
        <v>104</v>
      </c>
      <c r="B448" s="199" t="str">
        <f>VLOOKUP(A448,Adr!A:B,2,FALSE)</f>
        <v>Slovenský zväz biatlonu</v>
      </c>
      <c r="C448" s="185" t="s">
        <v>2287</v>
      </c>
      <c r="D448" s="167">
        <v>26070.41</v>
      </c>
      <c r="E448" s="168">
        <v>0</v>
      </c>
      <c r="F448" s="161" t="s">
        <v>204</v>
      </c>
      <c r="G448" s="164" t="s">
        <v>10</v>
      </c>
      <c r="H448" s="164" t="s">
        <v>713</v>
      </c>
      <c r="I448" s="187" t="str">
        <f t="shared" si="30"/>
        <v>35656743e</v>
      </c>
      <c r="J448" s="162" t="str">
        <f t="shared" si="31"/>
        <v>35656743026 03</v>
      </c>
      <c r="K448" s="5"/>
      <c r="L448" s="162" t="str">
        <f t="shared" si="32"/>
        <v>35656743026 03B</v>
      </c>
      <c r="M448" s="5" t="str">
        <f t="shared" si="33"/>
        <v>Slovenský zväz biatlonueBIBU Cup Brezno-Osrblie 2025</v>
      </c>
      <c r="N448" s="3" t="str">
        <f t="shared" si="36"/>
        <v>35656743eB</v>
      </c>
    </row>
    <row r="449" spans="1:14" x14ac:dyDescent="0.2">
      <c r="A449" s="193" t="s">
        <v>104</v>
      </c>
      <c r="B449" s="199" t="str">
        <f>VLOOKUP(A449,Adr!A:B,2,FALSE)</f>
        <v>Slovenský zväz biatlonu</v>
      </c>
      <c r="C449" s="180" t="s">
        <v>2127</v>
      </c>
      <c r="D449" s="290">
        <v>131878</v>
      </c>
      <c r="E449" s="168">
        <v>0</v>
      </c>
      <c r="F449" s="161" t="s">
        <v>205</v>
      </c>
      <c r="G449" s="164" t="s">
        <v>10</v>
      </c>
      <c r="H449" s="164" t="s">
        <v>713</v>
      </c>
      <c r="I449" s="187" t="str">
        <f t="shared" si="30"/>
        <v>35656743f</v>
      </c>
      <c r="J449" s="162" t="str">
        <f t="shared" si="31"/>
        <v>35656743026 03</v>
      </c>
      <c r="K449" s="5"/>
      <c r="L449" s="162" t="str">
        <f t="shared" si="32"/>
        <v>35656743026 03B</v>
      </c>
      <c r="M449" s="5" t="str">
        <f t="shared" si="33"/>
        <v>Slovenský zväz biatlonufBbiatlon - 20 % navýšenie</v>
      </c>
      <c r="N449" s="3" t="str">
        <f t="shared" si="36"/>
        <v>35656743fB</v>
      </c>
    </row>
    <row r="450" spans="1:14" x14ac:dyDescent="0.2">
      <c r="A450" s="177" t="s">
        <v>964</v>
      </c>
      <c r="B450" s="199" t="str">
        <f>VLOOKUP(A450,Adr!A:B,2,FALSE)</f>
        <v>Slovenský zväz bobistov</v>
      </c>
      <c r="C450" s="180" t="s">
        <v>811</v>
      </c>
      <c r="D450" s="290">
        <v>92234</v>
      </c>
      <c r="E450" s="226">
        <v>0</v>
      </c>
      <c r="F450" s="161" t="s">
        <v>200</v>
      </c>
      <c r="G450" s="164" t="s">
        <v>6</v>
      </c>
      <c r="H450" s="164" t="s">
        <v>713</v>
      </c>
      <c r="I450" s="187" t="str">
        <f t="shared" ref="I450:I513" si="37">A450&amp;F450</f>
        <v>36067580a</v>
      </c>
      <c r="J450" s="162" t="str">
        <f t="shared" ref="J450:J513" si="38">A450&amp;G450</f>
        <v>36067580026 02</v>
      </c>
      <c r="K450" s="5" t="s">
        <v>155</v>
      </c>
      <c r="L450" s="162" t="str">
        <f t="shared" ref="L450:L513" si="39">A450&amp;G450&amp;H450</f>
        <v>36067580026 02B</v>
      </c>
      <c r="M450" s="5" t="str">
        <f t="shared" ref="M450:M513" si="40">B450&amp;F450&amp;H450&amp;C450</f>
        <v>Slovenský zväz bobistovaBboby a skeleton - bežné transfery</v>
      </c>
      <c r="N450" s="3" t="str">
        <f t="shared" si="36"/>
        <v>36067580aB</v>
      </c>
    </row>
    <row r="451" spans="1:14" x14ac:dyDescent="0.2">
      <c r="A451" s="193" t="s">
        <v>964</v>
      </c>
      <c r="B451" s="199" t="str">
        <f>VLOOKUP(A451,Adr!A:B,2,FALSE)</f>
        <v>Slovenský zväz bobistov</v>
      </c>
      <c r="C451" s="164" t="s">
        <v>1620</v>
      </c>
      <c r="D451" s="291">
        <v>8376</v>
      </c>
      <c r="E451" s="168">
        <v>0</v>
      </c>
      <c r="F451" s="161" t="s">
        <v>200</v>
      </c>
      <c r="G451" s="164" t="s">
        <v>6</v>
      </c>
      <c r="H451" s="164" t="s">
        <v>714</v>
      </c>
      <c r="I451" s="187" t="str">
        <f t="shared" si="37"/>
        <v>36067580a</v>
      </c>
      <c r="J451" s="162" t="str">
        <f t="shared" si="38"/>
        <v>36067580026 02</v>
      </c>
      <c r="K451" s="5" t="s">
        <v>155</v>
      </c>
      <c r="L451" s="162" t="str">
        <f t="shared" si="39"/>
        <v>36067580026 02K</v>
      </c>
      <c r="M451" s="5" t="str">
        <f t="shared" si="40"/>
        <v>Slovenský zväz bobistovaKboby a skeleton - kapitálové transfery</v>
      </c>
      <c r="N451" s="3" t="str">
        <f t="shared" si="36"/>
        <v>36067580aK</v>
      </c>
    </row>
    <row r="452" spans="1:14" x14ac:dyDescent="0.2">
      <c r="A452" s="197" t="s">
        <v>964</v>
      </c>
      <c r="B452" s="199" t="str">
        <f>VLOOKUP(A452,Adr!A:B,2,FALSE)</f>
        <v>Slovenský zväz bobistov</v>
      </c>
      <c r="C452" s="191" t="s">
        <v>2128</v>
      </c>
      <c r="D452" s="290">
        <v>18950</v>
      </c>
      <c r="E452" s="168">
        <v>0</v>
      </c>
      <c r="F452" s="161" t="s">
        <v>205</v>
      </c>
      <c r="G452" s="164" t="s">
        <v>10</v>
      </c>
      <c r="H452" s="164" t="s">
        <v>713</v>
      </c>
      <c r="I452" s="187" t="str">
        <f t="shared" si="37"/>
        <v>36067580f</v>
      </c>
      <c r="J452" s="162" t="str">
        <f t="shared" si="38"/>
        <v>36067580026 03</v>
      </c>
      <c r="K452" s="5"/>
      <c r="L452" s="162" t="str">
        <f t="shared" si="39"/>
        <v>36067580026 03B</v>
      </c>
      <c r="M452" s="5" t="str">
        <f t="shared" si="40"/>
        <v>Slovenský zväz bobistovfBboby a skeleton - 20 % navýšenie</v>
      </c>
      <c r="N452" s="3" t="str">
        <f t="shared" si="36"/>
        <v>36067580fB</v>
      </c>
    </row>
    <row r="453" spans="1:14" x14ac:dyDescent="0.2">
      <c r="A453" s="193" t="s">
        <v>108</v>
      </c>
      <c r="B453" s="199" t="str">
        <f>VLOOKUP(A453,Adr!A:B,2,FALSE)</f>
        <v>Slovenský zväz cyklistiky</v>
      </c>
      <c r="C453" s="180" t="s">
        <v>812</v>
      </c>
      <c r="D453" s="290">
        <v>2746616</v>
      </c>
      <c r="E453" s="226">
        <v>0</v>
      </c>
      <c r="F453" s="161" t="s">
        <v>200</v>
      </c>
      <c r="G453" s="164" t="s">
        <v>6</v>
      </c>
      <c r="H453" s="164" t="s">
        <v>713</v>
      </c>
      <c r="I453" s="187" t="str">
        <f t="shared" si="37"/>
        <v>00684112a</v>
      </c>
      <c r="J453" s="162" t="str">
        <f t="shared" si="38"/>
        <v>00684112026 02</v>
      </c>
      <c r="K453" s="5" t="s">
        <v>5</v>
      </c>
      <c r="L453" s="162" t="str">
        <f t="shared" si="39"/>
        <v>00684112026 02B</v>
      </c>
      <c r="M453" s="5" t="str">
        <f t="shared" si="40"/>
        <v>Slovenský zväz cyklistikyaBcyklistika - bežné transfery</v>
      </c>
      <c r="N453" s="3" t="str">
        <f t="shared" si="36"/>
        <v>00684112aB</v>
      </c>
    </row>
    <row r="454" spans="1:14" x14ac:dyDescent="0.2">
      <c r="A454" s="173" t="s">
        <v>108</v>
      </c>
      <c r="B454" s="199" t="str">
        <f>VLOOKUP(A454,Adr!A:B,2,FALSE)</f>
        <v>Slovenský zväz cyklistiky</v>
      </c>
      <c r="C454" s="164" t="s">
        <v>913</v>
      </c>
      <c r="D454" s="291">
        <v>21200</v>
      </c>
      <c r="E454" s="168">
        <v>0</v>
      </c>
      <c r="F454" s="161" t="s">
        <v>200</v>
      </c>
      <c r="G454" s="164" t="s">
        <v>6</v>
      </c>
      <c r="H454" s="164" t="s">
        <v>714</v>
      </c>
      <c r="I454" s="187" t="str">
        <f t="shared" si="37"/>
        <v>00684112a</v>
      </c>
      <c r="J454" s="162" t="str">
        <f t="shared" si="38"/>
        <v>00684112026 02</v>
      </c>
      <c r="K454" s="5" t="s">
        <v>5</v>
      </c>
      <c r="L454" s="162" t="str">
        <f t="shared" si="39"/>
        <v>00684112026 02K</v>
      </c>
      <c r="M454" s="5" t="str">
        <f t="shared" si="40"/>
        <v>Slovenský zväz cyklistikyaKcyklistika - kapitálové transfery</v>
      </c>
      <c r="N454" s="3" t="str">
        <f t="shared" si="36"/>
        <v>00684112aK</v>
      </c>
    </row>
    <row r="455" spans="1:14" x14ac:dyDescent="0.2">
      <c r="A455" s="197" t="s">
        <v>108</v>
      </c>
      <c r="B455" s="199" t="str">
        <f>VLOOKUP(A455,Adr!A:B,2,FALSE)</f>
        <v>Slovenský zväz cyklistiky</v>
      </c>
      <c r="C455" s="180" t="s">
        <v>1625</v>
      </c>
      <c r="D455" s="290">
        <v>70692</v>
      </c>
      <c r="E455" s="168">
        <v>0</v>
      </c>
      <c r="F455" s="161" t="s">
        <v>202</v>
      </c>
      <c r="G455" s="164" t="s">
        <v>10</v>
      </c>
      <c r="H455" s="164" t="s">
        <v>713</v>
      </c>
      <c r="I455" s="187" t="str">
        <f t="shared" si="37"/>
        <v>00684112c</v>
      </c>
      <c r="J455" s="162" t="str">
        <f t="shared" si="38"/>
        <v>00684112026 03</v>
      </c>
      <c r="K455" s="5"/>
      <c r="L455" s="162" t="str">
        <f t="shared" si="39"/>
        <v>00684112026 03B</v>
      </c>
      <c r="M455" s="5" t="str">
        <f t="shared" si="40"/>
        <v>Slovenský zväz cyklistikycBzabezpečenie a rozvoj zdravotne postihnutých športovcov (SPV)</v>
      </c>
      <c r="N455" s="3" t="str">
        <f t="shared" si="36"/>
        <v>00684112cB</v>
      </c>
    </row>
    <row r="456" spans="1:14" x14ac:dyDescent="0.2">
      <c r="A456" s="177" t="s">
        <v>108</v>
      </c>
      <c r="B456" s="199" t="str">
        <f>VLOOKUP(A456,Adr!A:B,2,FALSE)</f>
        <v>Slovenský zväz cyklistiky</v>
      </c>
      <c r="C456" s="180" t="s">
        <v>1979</v>
      </c>
      <c r="D456" s="290">
        <v>12500</v>
      </c>
      <c r="E456" s="226">
        <v>0</v>
      </c>
      <c r="F456" s="161" t="s">
        <v>203</v>
      </c>
      <c r="G456" s="164" t="s">
        <v>10</v>
      </c>
      <c r="H456" s="164" t="s">
        <v>713</v>
      </c>
      <c r="I456" s="187" t="str">
        <f t="shared" si="37"/>
        <v>00684112d</v>
      </c>
      <c r="J456" s="162" t="str">
        <f t="shared" si="38"/>
        <v>00684112026 03</v>
      </c>
      <c r="K456" s="5"/>
      <c r="L456" s="162" t="str">
        <f t="shared" si="39"/>
        <v>00684112026 03B</v>
      </c>
      <c r="M456" s="5" t="str">
        <f t="shared" si="40"/>
        <v>Slovenský zväz cyklistikydBBačíková Alžbeta</v>
      </c>
      <c r="N456" s="3" t="str">
        <f t="shared" si="36"/>
        <v>00684112dB</v>
      </c>
    </row>
    <row r="457" spans="1:14" x14ac:dyDescent="0.2">
      <c r="A457" s="161" t="s">
        <v>108</v>
      </c>
      <c r="B457" s="199" t="str">
        <f>VLOOKUP(A457,Adr!A:B,2,FALSE)</f>
        <v>Slovenský zväz cyklistiky</v>
      </c>
      <c r="C457" s="191" t="s">
        <v>1980</v>
      </c>
      <c r="D457" s="292">
        <v>12500</v>
      </c>
      <c r="E457" s="168">
        <v>0</v>
      </c>
      <c r="F457" s="161" t="s">
        <v>203</v>
      </c>
      <c r="G457" s="164" t="s">
        <v>10</v>
      </c>
      <c r="H457" s="164" t="s">
        <v>713</v>
      </c>
      <c r="I457" s="187" t="str">
        <f t="shared" si="37"/>
        <v>00684112d</v>
      </c>
      <c r="J457" s="162" t="str">
        <f t="shared" si="38"/>
        <v>00684112026 03</v>
      </c>
      <c r="K457" s="5"/>
      <c r="L457" s="162" t="str">
        <f t="shared" si="39"/>
        <v>00684112026 03B</v>
      </c>
      <c r="M457" s="5" t="str">
        <f t="shared" si="40"/>
        <v>Slovenský zväz cyklistikydBBaránek Rastislav</v>
      </c>
      <c r="N457" s="3" t="str">
        <f t="shared" si="36"/>
        <v>00684112dB</v>
      </c>
    </row>
    <row r="458" spans="1:14" x14ac:dyDescent="0.2">
      <c r="A458" s="161" t="s">
        <v>108</v>
      </c>
      <c r="B458" s="199" t="str">
        <f>VLOOKUP(A458,Adr!A:B,2,FALSE)</f>
        <v>Slovenský zväz cyklistiky</v>
      </c>
      <c r="C458" s="191" t="s">
        <v>1981</v>
      </c>
      <c r="D458" s="292">
        <v>10000</v>
      </c>
      <c r="E458" s="168">
        <v>0</v>
      </c>
      <c r="F458" s="161" t="s">
        <v>203</v>
      </c>
      <c r="G458" s="164" t="s">
        <v>10</v>
      </c>
      <c r="H458" s="164" t="s">
        <v>713</v>
      </c>
      <c r="I458" s="187" t="str">
        <f t="shared" si="37"/>
        <v>00684112d</v>
      </c>
      <c r="J458" s="162" t="str">
        <f t="shared" si="38"/>
        <v>00684112026 03</v>
      </c>
      <c r="K458" s="5"/>
      <c r="L458" s="162" t="str">
        <f t="shared" si="39"/>
        <v>00684112026 03B</v>
      </c>
      <c r="M458" s="5" t="str">
        <f t="shared" si="40"/>
        <v>Slovenský zväz cyklistikydBChladoňová Viktória</v>
      </c>
      <c r="N458" s="3" t="str">
        <f t="shared" si="36"/>
        <v>00684112dB</v>
      </c>
    </row>
    <row r="459" spans="1:14" x14ac:dyDescent="0.2">
      <c r="A459" s="197" t="s">
        <v>108</v>
      </c>
      <c r="B459" s="199" t="str">
        <f>VLOOKUP(A459,Adr!A:B,2,FALSE)</f>
        <v>Slovenský zväz cyklistiky</v>
      </c>
      <c r="C459" s="180" t="s">
        <v>1982</v>
      </c>
      <c r="D459" s="292">
        <v>12500</v>
      </c>
      <c r="E459" s="226">
        <v>0</v>
      </c>
      <c r="F459" s="161" t="s">
        <v>203</v>
      </c>
      <c r="G459" s="164" t="s">
        <v>10</v>
      </c>
      <c r="H459" s="164" t="s">
        <v>713</v>
      </c>
      <c r="I459" s="187" t="str">
        <f t="shared" si="37"/>
        <v>00684112d</v>
      </c>
      <c r="J459" s="162" t="str">
        <f t="shared" si="38"/>
        <v>00684112026 03</v>
      </c>
      <c r="K459" s="5"/>
      <c r="L459" s="162" t="str">
        <f t="shared" si="39"/>
        <v>00684112026 03B</v>
      </c>
      <c r="M459" s="5" t="str">
        <f t="shared" si="40"/>
        <v>Slovenský zväz cyklistikydBJenčušová Nora</v>
      </c>
      <c r="N459" s="3" t="str">
        <f t="shared" si="36"/>
        <v>00684112dB</v>
      </c>
    </row>
    <row r="460" spans="1:14" x14ac:dyDescent="0.2">
      <c r="A460" s="197" t="s">
        <v>108</v>
      </c>
      <c r="B460" s="199" t="str">
        <f>VLOOKUP(A460,Adr!A:B,2,FALSE)</f>
        <v>Slovenský zväz cyklistiky</v>
      </c>
      <c r="C460" s="180" t="s">
        <v>1983</v>
      </c>
      <c r="D460" s="290">
        <v>7500</v>
      </c>
      <c r="E460" s="168">
        <v>0</v>
      </c>
      <c r="F460" s="161" t="s">
        <v>203</v>
      </c>
      <c r="G460" s="164" t="s">
        <v>10</v>
      </c>
      <c r="H460" s="164" t="s">
        <v>713</v>
      </c>
      <c r="I460" s="187" t="str">
        <f t="shared" si="37"/>
        <v>00684112d</v>
      </c>
      <c r="J460" s="162" t="str">
        <f t="shared" si="38"/>
        <v>00684112026 03</v>
      </c>
      <c r="K460" s="5"/>
      <c r="L460" s="162" t="str">
        <f t="shared" si="39"/>
        <v>00684112026 03B</v>
      </c>
      <c r="M460" s="5" t="str">
        <f t="shared" si="40"/>
        <v>Slovenský zväz cyklistikydBJurík Martin</v>
      </c>
      <c r="N460" s="3" t="str">
        <f t="shared" si="36"/>
        <v>00684112dB</v>
      </c>
    </row>
    <row r="461" spans="1:14" x14ac:dyDescent="0.2">
      <c r="A461" s="161" t="s">
        <v>108</v>
      </c>
      <c r="B461" s="199" t="str">
        <f>VLOOKUP(A461,Adr!A:B,2,FALSE)</f>
        <v>Slovenský zväz cyklistiky</v>
      </c>
      <c r="C461" s="192" t="s">
        <v>2211</v>
      </c>
      <c r="D461" s="293">
        <v>10000</v>
      </c>
      <c r="E461" s="168">
        <v>0</v>
      </c>
      <c r="F461" s="161" t="s">
        <v>203</v>
      </c>
      <c r="G461" s="164" t="s">
        <v>10</v>
      </c>
      <c r="H461" s="164" t="s">
        <v>713</v>
      </c>
      <c r="I461" s="187" t="str">
        <f t="shared" si="37"/>
        <v>00684112d</v>
      </c>
      <c r="J461" s="162" t="str">
        <f t="shared" si="38"/>
        <v>00684112026 03</v>
      </c>
      <c r="K461" s="5"/>
      <c r="L461" s="162" t="str">
        <f t="shared" si="39"/>
        <v>00684112026 03B</v>
      </c>
      <c r="M461" s="5" t="str">
        <f t="shared" si="40"/>
        <v>Slovenský zväz cyklistikydBKubiš Lukáš</v>
      </c>
      <c r="N461" s="3" t="str">
        <f t="shared" si="36"/>
        <v>00684112dB</v>
      </c>
    </row>
    <row r="462" spans="1:14" x14ac:dyDescent="0.2">
      <c r="A462" s="161" t="s">
        <v>108</v>
      </c>
      <c r="B462" s="199" t="str">
        <f>VLOOKUP(A462,Adr!A:B,2,FALSE)</f>
        <v>Slovenský zväz cyklistiky</v>
      </c>
      <c r="C462" s="180" t="s">
        <v>1984</v>
      </c>
      <c r="D462" s="290">
        <v>58500</v>
      </c>
      <c r="E462" s="226">
        <v>0</v>
      </c>
      <c r="F462" s="161" t="s">
        <v>203</v>
      </c>
      <c r="G462" s="164" t="s">
        <v>10</v>
      </c>
      <c r="H462" s="164" t="s">
        <v>713</v>
      </c>
      <c r="I462" s="187" t="str">
        <f t="shared" si="37"/>
        <v>00684112d</v>
      </c>
      <c r="J462" s="162" t="str">
        <f t="shared" si="38"/>
        <v>00684112026 03</v>
      </c>
      <c r="K462" s="5"/>
      <c r="L462" s="162" t="str">
        <f t="shared" si="39"/>
        <v>00684112026 03B</v>
      </c>
      <c r="M462" s="5" t="str">
        <f t="shared" si="40"/>
        <v>Slovenský zväz cyklistikydBKuril Patrik</v>
      </c>
      <c r="N462" s="3" t="str">
        <f t="shared" si="36"/>
        <v>00684112dB</v>
      </c>
    </row>
    <row r="463" spans="1:14" x14ac:dyDescent="0.2">
      <c r="A463" s="197" t="s">
        <v>108</v>
      </c>
      <c r="B463" s="199" t="str">
        <f>VLOOKUP(A463,Adr!A:B,2,FALSE)</f>
        <v>Slovenský zväz cyklistiky</v>
      </c>
      <c r="C463" s="180" t="s">
        <v>1985</v>
      </c>
      <c r="D463" s="290">
        <v>12500</v>
      </c>
      <c r="E463" s="168">
        <v>0</v>
      </c>
      <c r="F463" s="161" t="s">
        <v>203</v>
      </c>
      <c r="G463" s="164" t="s">
        <v>10</v>
      </c>
      <c r="H463" s="164" t="s">
        <v>713</v>
      </c>
      <c r="I463" s="187" t="str">
        <f t="shared" si="37"/>
        <v>00684112d</v>
      </c>
      <c r="J463" s="162" t="str">
        <f t="shared" si="38"/>
        <v>00684112026 03</v>
      </c>
      <c r="K463" s="5"/>
      <c r="L463" s="162" t="str">
        <f t="shared" si="39"/>
        <v>00684112026 03B</v>
      </c>
      <c r="M463" s="5" t="str">
        <f t="shared" si="40"/>
        <v>Slovenský zväz cyklistikydBManiková Dominika</v>
      </c>
      <c r="N463" s="3" t="str">
        <f t="shared" si="36"/>
        <v>00684112dB</v>
      </c>
    </row>
    <row r="464" spans="1:14" x14ac:dyDescent="0.2">
      <c r="A464" s="197" t="s">
        <v>108</v>
      </c>
      <c r="B464" s="199" t="str">
        <f>VLOOKUP(A464,Adr!A:B,2,FALSE)</f>
        <v>Slovenský zväz cyklistiky</v>
      </c>
      <c r="C464" s="180" t="s">
        <v>1986</v>
      </c>
      <c r="D464" s="290">
        <v>81000</v>
      </c>
      <c r="E464" s="168">
        <v>0</v>
      </c>
      <c r="F464" s="161" t="s">
        <v>203</v>
      </c>
      <c r="G464" s="164" t="s">
        <v>10</v>
      </c>
      <c r="H464" s="164" t="s">
        <v>713</v>
      </c>
      <c r="I464" s="187" t="str">
        <f t="shared" si="37"/>
        <v>00684112d</v>
      </c>
      <c r="J464" s="162" t="str">
        <f t="shared" si="38"/>
        <v>00684112026 03</v>
      </c>
      <c r="K464" s="5"/>
      <c r="L464" s="162" t="str">
        <f t="shared" si="39"/>
        <v>00684112026 03B</v>
      </c>
      <c r="M464" s="5" t="str">
        <f t="shared" si="40"/>
        <v>Slovenský zväz cyklistikydBMetelka Jozef</v>
      </c>
      <c r="N464" s="3" t="str">
        <f t="shared" si="36"/>
        <v>00684112dB</v>
      </c>
    </row>
    <row r="465" spans="1:14" x14ac:dyDescent="0.2">
      <c r="A465" s="161" t="s">
        <v>108</v>
      </c>
      <c r="B465" s="199" t="str">
        <f>VLOOKUP(A465,Adr!A:B,2,FALSE)</f>
        <v>Slovenský zväz cyklistiky</v>
      </c>
      <c r="C465" s="180" t="s">
        <v>1987</v>
      </c>
      <c r="D465" s="290">
        <v>5000</v>
      </c>
      <c r="E465" s="226">
        <v>0</v>
      </c>
      <c r="F465" s="161" t="s">
        <v>203</v>
      </c>
      <c r="G465" s="164" t="s">
        <v>10</v>
      </c>
      <c r="H465" s="164" t="s">
        <v>713</v>
      </c>
      <c r="I465" s="187" t="str">
        <f t="shared" si="37"/>
        <v>00684112d</v>
      </c>
      <c r="J465" s="162" t="str">
        <f t="shared" si="38"/>
        <v>00684112026 03</v>
      </c>
      <c r="K465" s="5"/>
      <c r="L465" s="162" t="str">
        <f t="shared" si="39"/>
        <v>00684112026 03B</v>
      </c>
      <c r="M465" s="5" t="str">
        <f t="shared" si="40"/>
        <v>Slovenský zväz cyklistikydBRovder Pavol</v>
      </c>
      <c r="N465" s="3" t="str">
        <f t="shared" si="36"/>
        <v>00684112dB</v>
      </c>
    </row>
    <row r="466" spans="1:14" x14ac:dyDescent="0.2">
      <c r="A466" s="197" t="s">
        <v>108</v>
      </c>
      <c r="B466" s="199" t="str">
        <f>VLOOKUP(A466,Adr!A:B,2,FALSE)</f>
        <v>Slovenský zväz cyklistiky</v>
      </c>
      <c r="C466" s="191" t="s">
        <v>1988</v>
      </c>
      <c r="D466" s="290">
        <v>20000</v>
      </c>
      <c r="E466" s="168">
        <v>0</v>
      </c>
      <c r="F466" s="161" t="s">
        <v>203</v>
      </c>
      <c r="G466" s="164" t="s">
        <v>10</v>
      </c>
      <c r="H466" s="164" t="s">
        <v>713</v>
      </c>
      <c r="I466" s="187" t="str">
        <f t="shared" si="37"/>
        <v>00684112d</v>
      </c>
      <c r="J466" s="162" t="str">
        <f t="shared" si="38"/>
        <v>00684112026 03</v>
      </c>
      <c r="K466" s="5"/>
      <c r="L466" s="162" t="str">
        <f t="shared" si="39"/>
        <v>00684112026 03B</v>
      </c>
      <c r="M466" s="5" t="str">
        <f t="shared" si="40"/>
        <v>Slovenský zväz cyklistikydBSagan Peter</v>
      </c>
      <c r="N466" s="3" t="str">
        <f t="shared" si="36"/>
        <v>00684112dB</v>
      </c>
    </row>
    <row r="467" spans="1:14" x14ac:dyDescent="0.2">
      <c r="A467" s="161" t="s">
        <v>108</v>
      </c>
      <c r="B467" s="199" t="str">
        <f>VLOOKUP(A467,Adr!A:B,2,FALSE)</f>
        <v>Slovenský zväz cyklistiky</v>
      </c>
      <c r="C467" s="180" t="s">
        <v>1989</v>
      </c>
      <c r="D467" s="290">
        <v>38600</v>
      </c>
      <c r="E467" s="168">
        <v>0</v>
      </c>
      <c r="F467" s="161" t="s">
        <v>203</v>
      </c>
      <c r="G467" s="164" t="s">
        <v>10</v>
      </c>
      <c r="H467" s="164" t="s">
        <v>713</v>
      </c>
      <c r="I467" s="187" t="str">
        <f t="shared" si="37"/>
        <v>00684112d</v>
      </c>
      <c r="J467" s="162" t="str">
        <f t="shared" si="38"/>
        <v>00684112026 03</v>
      </c>
      <c r="K467" s="5"/>
      <c r="L467" s="162" t="str">
        <f t="shared" si="39"/>
        <v>00684112026 03B</v>
      </c>
      <c r="M467" s="5" t="str">
        <f t="shared" si="40"/>
        <v>Slovenský zväz cyklistikydBStrečko Ondrej</v>
      </c>
      <c r="N467" s="3" t="str">
        <f t="shared" si="36"/>
        <v>00684112dB</v>
      </c>
    </row>
    <row r="468" spans="1:14" x14ac:dyDescent="0.2">
      <c r="A468" s="197" t="s">
        <v>108</v>
      </c>
      <c r="B468" s="199" t="str">
        <f>VLOOKUP(A468,Adr!A:B,2,FALSE)</f>
        <v>Slovenský zväz cyklistiky</v>
      </c>
      <c r="C468" s="180" t="s">
        <v>1990</v>
      </c>
      <c r="D468" s="290">
        <v>35000</v>
      </c>
      <c r="E468" s="226">
        <v>0</v>
      </c>
      <c r="F468" s="161" t="s">
        <v>203</v>
      </c>
      <c r="G468" s="164" t="s">
        <v>10</v>
      </c>
      <c r="H468" s="164" t="s">
        <v>713</v>
      </c>
      <c r="I468" s="187" t="str">
        <f t="shared" si="37"/>
        <v>00684112d</v>
      </c>
      <c r="J468" s="162" t="str">
        <f t="shared" si="38"/>
        <v>00684112026 03</v>
      </c>
      <c r="K468" s="5"/>
      <c r="L468" s="162" t="str">
        <f t="shared" si="39"/>
        <v>00684112026 03B</v>
      </c>
      <c r="M468" s="5" t="str">
        <f t="shared" si="40"/>
        <v>Slovenský zväz cyklistikydBSvrček Martin</v>
      </c>
      <c r="N468" s="3" t="str">
        <f t="shared" si="36"/>
        <v>00684112dB</v>
      </c>
    </row>
    <row r="469" spans="1:14" x14ac:dyDescent="0.2">
      <c r="A469" s="161" t="s">
        <v>108</v>
      </c>
      <c r="B469" s="199" t="str">
        <f>VLOOKUP(A469,Adr!A:B,2,FALSE)</f>
        <v>Slovenský zväz cyklistiky</v>
      </c>
      <c r="C469" s="180" t="s">
        <v>2225</v>
      </c>
      <c r="D469" s="182">
        <v>17000</v>
      </c>
      <c r="E469" s="168">
        <v>0</v>
      </c>
      <c r="F469" s="177" t="s">
        <v>204</v>
      </c>
      <c r="G469" s="180" t="s">
        <v>10</v>
      </c>
      <c r="H469" s="180" t="s">
        <v>713</v>
      </c>
      <c r="I469" s="187" t="str">
        <f t="shared" si="37"/>
        <v>00684112e</v>
      </c>
      <c r="J469" s="162" t="str">
        <f t="shared" si="38"/>
        <v>00684112026 03</v>
      </c>
      <c r="K469" s="5"/>
      <c r="L469" s="162" t="str">
        <f t="shared" si="39"/>
        <v>00684112026 03B</v>
      </c>
      <c r="M469" s="5" t="str">
        <f t="shared" si="40"/>
        <v>Slovenský zväz cyklistikyeBMajstrovstvá Európy v cyklokrose U17</v>
      </c>
      <c r="N469" s="3" t="str">
        <f t="shared" si="36"/>
        <v>00684112eB</v>
      </c>
    </row>
    <row r="470" spans="1:14" x14ac:dyDescent="0.2">
      <c r="A470" s="197" t="s">
        <v>108</v>
      </c>
      <c r="B470" s="199" t="str">
        <f>VLOOKUP(A470,Adr!A:B,2,FALSE)</f>
        <v>Slovenský zväz cyklistiky</v>
      </c>
      <c r="C470" s="180" t="s">
        <v>2057</v>
      </c>
      <c r="D470" s="290">
        <v>140000</v>
      </c>
      <c r="E470" s="168">
        <v>0</v>
      </c>
      <c r="F470" s="161" t="s">
        <v>204</v>
      </c>
      <c r="G470" s="164" t="s">
        <v>10</v>
      </c>
      <c r="H470" s="164" t="s">
        <v>713</v>
      </c>
      <c r="I470" s="187" t="str">
        <f t="shared" si="37"/>
        <v>00684112e</v>
      </c>
      <c r="J470" s="162" t="str">
        <f t="shared" si="38"/>
        <v>00684112026 03</v>
      </c>
      <c r="K470" s="5"/>
      <c r="L470" s="162" t="str">
        <f t="shared" si="39"/>
        <v>00684112026 03B</v>
      </c>
      <c r="M470" s="5" t="str">
        <f t="shared" si="40"/>
        <v>Slovenský zväz cyklistikyeBOkolo Slovenska</v>
      </c>
      <c r="N470" s="3" t="str">
        <f t="shared" si="36"/>
        <v>00684112eB</v>
      </c>
    </row>
    <row r="471" spans="1:14" x14ac:dyDescent="0.2">
      <c r="A471" s="161" t="s">
        <v>108</v>
      </c>
      <c r="B471" s="199" t="str">
        <f>VLOOKUP(A471,Adr!A:B,2,FALSE)</f>
        <v>Slovenský zväz cyklistiky</v>
      </c>
      <c r="C471" s="180" t="s">
        <v>2129</v>
      </c>
      <c r="D471" s="292">
        <v>521313</v>
      </c>
      <c r="E471" s="226">
        <v>0</v>
      </c>
      <c r="F471" s="161" t="s">
        <v>205</v>
      </c>
      <c r="G471" s="164" t="s">
        <v>10</v>
      </c>
      <c r="H471" s="164" t="s">
        <v>713</v>
      </c>
      <c r="I471" s="187" t="str">
        <f t="shared" si="37"/>
        <v>00684112f</v>
      </c>
      <c r="J471" s="162" t="str">
        <f t="shared" si="38"/>
        <v>00684112026 03</v>
      </c>
      <c r="K471" s="5"/>
      <c r="L471" s="162" t="str">
        <f t="shared" si="39"/>
        <v>00684112026 03B</v>
      </c>
      <c r="M471" s="5" t="str">
        <f t="shared" si="40"/>
        <v>Slovenský zväz cyklistikyfBcyklistika - 20 % navýšenie</v>
      </c>
      <c r="N471" s="3" t="str">
        <f t="shared" si="36"/>
        <v>00684112fB</v>
      </c>
    </row>
    <row r="472" spans="1:14" x14ac:dyDescent="0.2">
      <c r="A472" s="193" t="s">
        <v>965</v>
      </c>
      <c r="B472" s="199" t="str">
        <f>VLOOKUP(A472,Adr!A:B,2,FALSE)</f>
        <v>Slovenský zväz dráhového golfu</v>
      </c>
      <c r="C472" s="180" t="s">
        <v>813</v>
      </c>
      <c r="D472" s="291">
        <v>38812</v>
      </c>
      <c r="E472" s="168">
        <v>0</v>
      </c>
      <c r="F472" s="161" t="s">
        <v>200</v>
      </c>
      <c r="G472" s="164" t="s">
        <v>6</v>
      </c>
      <c r="H472" s="164" t="s">
        <v>713</v>
      </c>
      <c r="I472" s="187" t="str">
        <f t="shared" si="37"/>
        <v>31806431a</v>
      </c>
      <c r="J472" s="162" t="str">
        <f t="shared" si="38"/>
        <v>31806431026 02</v>
      </c>
      <c r="K472" s="5" t="s">
        <v>111</v>
      </c>
      <c r="L472" s="162" t="str">
        <f t="shared" si="39"/>
        <v>31806431026 02B</v>
      </c>
      <c r="M472" s="5" t="str">
        <f t="shared" si="40"/>
        <v>Slovenský zväz dráhového golfuaBdráhový golf - bežné transfery</v>
      </c>
      <c r="N472" s="3" t="str">
        <f t="shared" si="36"/>
        <v>31806431aB</v>
      </c>
    </row>
    <row r="473" spans="1:14" x14ac:dyDescent="0.2">
      <c r="A473" s="161" t="s">
        <v>965</v>
      </c>
      <c r="B473" s="199" t="str">
        <f>VLOOKUP(A473,Adr!A:B,2,FALSE)</f>
        <v>Slovenský zväz dráhového golfu</v>
      </c>
      <c r="C473" s="191" t="s">
        <v>2130</v>
      </c>
      <c r="D473" s="290">
        <v>7311</v>
      </c>
      <c r="E473" s="168">
        <v>0</v>
      </c>
      <c r="F473" s="161" t="s">
        <v>205</v>
      </c>
      <c r="G473" s="164" t="s">
        <v>10</v>
      </c>
      <c r="H473" s="164" t="s">
        <v>713</v>
      </c>
      <c r="I473" s="187" t="str">
        <f t="shared" si="37"/>
        <v>31806431f</v>
      </c>
      <c r="J473" s="162" t="str">
        <f t="shared" si="38"/>
        <v>31806431026 03</v>
      </c>
      <c r="K473" s="5"/>
      <c r="L473" s="162" t="str">
        <f t="shared" si="39"/>
        <v>31806431026 03B</v>
      </c>
      <c r="M473" s="5" t="str">
        <f t="shared" si="40"/>
        <v>Slovenský zväz dráhového golfufBdráhový golf - 20 % navýšenie</v>
      </c>
      <c r="N473" s="3" t="str">
        <f t="shared" si="36"/>
        <v>31806431fB</v>
      </c>
    </row>
    <row r="474" spans="1:14" x14ac:dyDescent="0.2">
      <c r="A474" s="161" t="s">
        <v>953</v>
      </c>
      <c r="B474" s="199" t="str">
        <f>VLOOKUP(A474,Adr!A:B,2,FALSE)</f>
        <v>Slovenský zväz florbalu</v>
      </c>
      <c r="C474" s="191" t="s">
        <v>814</v>
      </c>
      <c r="D474" s="292">
        <v>874149</v>
      </c>
      <c r="E474" s="226">
        <v>0</v>
      </c>
      <c r="F474" s="161" t="s">
        <v>200</v>
      </c>
      <c r="G474" s="164" t="s">
        <v>6</v>
      </c>
      <c r="H474" s="164" t="s">
        <v>713</v>
      </c>
      <c r="I474" s="187" t="str">
        <f t="shared" si="37"/>
        <v>31795421a</v>
      </c>
      <c r="J474" s="162" t="str">
        <f t="shared" si="38"/>
        <v>31795421026 02</v>
      </c>
      <c r="K474" s="5" t="s">
        <v>31</v>
      </c>
      <c r="L474" s="162" t="str">
        <f t="shared" si="39"/>
        <v>31795421026 02B</v>
      </c>
      <c r="M474" s="5" t="str">
        <f t="shared" si="40"/>
        <v>Slovenský zväz florbaluaBflorbal - bežné transfery</v>
      </c>
      <c r="N474" s="3" t="str">
        <f t="shared" si="36"/>
        <v>31795421aB</v>
      </c>
    </row>
    <row r="475" spans="1:14" x14ac:dyDescent="0.2">
      <c r="A475" s="161" t="s">
        <v>953</v>
      </c>
      <c r="B475" s="199" t="str">
        <f>VLOOKUP(A475,Adr!A:B,2,FALSE)</f>
        <v>Slovenský zväz florbalu</v>
      </c>
      <c r="C475" s="180" t="s">
        <v>2131</v>
      </c>
      <c r="D475" s="290">
        <v>164645</v>
      </c>
      <c r="E475" s="168">
        <v>0</v>
      </c>
      <c r="F475" s="161" t="s">
        <v>205</v>
      </c>
      <c r="G475" s="164" t="s">
        <v>10</v>
      </c>
      <c r="H475" s="164" t="s">
        <v>713</v>
      </c>
      <c r="I475" s="187" t="str">
        <f t="shared" si="37"/>
        <v>31795421f</v>
      </c>
      <c r="J475" s="162" t="str">
        <f t="shared" si="38"/>
        <v>31795421026 03</v>
      </c>
      <c r="K475" s="5"/>
      <c r="L475" s="162" t="str">
        <f t="shared" si="39"/>
        <v>31795421026 03B</v>
      </c>
      <c r="M475" s="5" t="str">
        <f t="shared" si="40"/>
        <v>Slovenský zväz florbalufBflorbal - 20 % navýšenie</v>
      </c>
      <c r="N475" s="3" t="str">
        <f t="shared" si="36"/>
        <v>31795421fB</v>
      </c>
    </row>
    <row r="476" spans="1:14" x14ac:dyDescent="0.2">
      <c r="A476" s="197" t="s">
        <v>953</v>
      </c>
      <c r="B476" s="199" t="str">
        <f>VLOOKUP(A476,Adr!A:B,2,FALSE)</f>
        <v>Slovenský zväz florbalu</v>
      </c>
      <c r="C476" s="180" t="s">
        <v>2042</v>
      </c>
      <c r="D476" s="290">
        <v>31800</v>
      </c>
      <c r="E476" s="168">
        <v>0</v>
      </c>
      <c r="F476" s="161" t="s">
        <v>209</v>
      </c>
      <c r="G476" s="164" t="s">
        <v>10</v>
      </c>
      <c r="H476" s="164" t="s">
        <v>713</v>
      </c>
      <c r="I476" s="187" t="str">
        <f t="shared" si="37"/>
        <v>31795421j</v>
      </c>
      <c r="J476" s="162" t="str">
        <f t="shared" si="38"/>
        <v>31795421026 03</v>
      </c>
      <c r="K476" s="5"/>
      <c r="L476" s="162" t="str">
        <f t="shared" si="39"/>
        <v>31795421026 03B</v>
      </c>
      <c r="M476" s="5" t="str">
        <f t="shared" si="40"/>
        <v>Slovenský zväz florbalujBZabezpečenie finále školských športových súťaží (Trenčín 2024) v súťažiach kategórie "A" vo florbale stredných škôl</v>
      </c>
      <c r="N476" s="3" t="str">
        <f t="shared" si="36"/>
        <v>31795421jB</v>
      </c>
    </row>
    <row r="477" spans="1:14" ht="20" x14ac:dyDescent="0.2">
      <c r="A477" s="161" t="s">
        <v>953</v>
      </c>
      <c r="B477" s="199" t="str">
        <f>VLOOKUP(A477,Adr!A:B,2,FALSE)</f>
        <v>Slovenský zväz florbalu</v>
      </c>
      <c r="C477" s="191" t="s">
        <v>2041</v>
      </c>
      <c r="D477" s="292">
        <v>31800</v>
      </c>
      <c r="E477" s="226">
        <v>0</v>
      </c>
      <c r="F477" s="161" t="s">
        <v>209</v>
      </c>
      <c r="G477" s="164" t="s">
        <v>10</v>
      </c>
      <c r="H477" s="164" t="s">
        <v>713</v>
      </c>
      <c r="I477" s="187" t="str">
        <f t="shared" si="37"/>
        <v>31795421j</v>
      </c>
      <c r="J477" s="162" t="str">
        <f t="shared" si="38"/>
        <v>31795421026 03</v>
      </c>
      <c r="K477" s="5"/>
      <c r="L477" s="162" t="str">
        <f t="shared" si="39"/>
        <v>31795421026 03B</v>
      </c>
      <c r="M477" s="5" t="str">
        <f t="shared" si="40"/>
        <v>Slovenský zväz florbalujBZabezpečenie finále školských športových súťaží (Trenčín 2024) v súťažiach kategórie "A" vo florbale základných škôl</v>
      </c>
      <c r="N477" s="3" t="str">
        <f t="shared" si="36"/>
        <v>31795421jB</v>
      </c>
    </row>
    <row r="478" spans="1:14" x14ac:dyDescent="0.2">
      <c r="A478" s="161" t="s">
        <v>966</v>
      </c>
      <c r="B478" s="199" t="str">
        <f>VLOOKUP(A478,Adr!A:B,2,FALSE)</f>
        <v>Slovenský zväz hádzanej</v>
      </c>
      <c r="C478" s="191" t="s">
        <v>815</v>
      </c>
      <c r="D478" s="292">
        <v>2026354</v>
      </c>
      <c r="E478" s="168">
        <v>0</v>
      </c>
      <c r="F478" s="161" t="s">
        <v>200</v>
      </c>
      <c r="G478" s="164" t="s">
        <v>6</v>
      </c>
      <c r="H478" s="164" t="s">
        <v>713</v>
      </c>
      <c r="I478" s="187" t="str">
        <f t="shared" si="37"/>
        <v>30774772a</v>
      </c>
      <c r="J478" s="162" t="str">
        <f t="shared" si="38"/>
        <v>30774772026 02</v>
      </c>
      <c r="K478" s="5" t="s">
        <v>114</v>
      </c>
      <c r="L478" s="162" t="str">
        <f t="shared" si="39"/>
        <v>30774772026 02B</v>
      </c>
      <c r="M478" s="5" t="str">
        <f t="shared" si="40"/>
        <v>Slovenský zväz hádzanejaBhádzaná - bežné transfery</v>
      </c>
      <c r="N478" s="3" t="str">
        <f t="shared" si="36"/>
        <v>30774772aB</v>
      </c>
    </row>
    <row r="479" spans="1:14" x14ac:dyDescent="0.2">
      <c r="A479" s="161" t="s">
        <v>966</v>
      </c>
      <c r="B479" s="199" t="str">
        <f>VLOOKUP(A479,Adr!A:B,2,FALSE)</f>
        <v>Slovenský zväz hádzanej</v>
      </c>
      <c r="C479" s="180" t="s">
        <v>1788</v>
      </c>
      <c r="D479" s="290">
        <v>99450</v>
      </c>
      <c r="E479" s="168">
        <v>0</v>
      </c>
      <c r="F479" s="161" t="s">
        <v>200</v>
      </c>
      <c r="G479" s="164" t="s">
        <v>6</v>
      </c>
      <c r="H479" s="164" t="s">
        <v>714</v>
      </c>
      <c r="I479" s="187" t="str">
        <f t="shared" si="37"/>
        <v>30774772a</v>
      </c>
      <c r="J479" s="162" t="str">
        <f t="shared" si="38"/>
        <v>30774772026 02</v>
      </c>
      <c r="K479" s="5" t="s">
        <v>114</v>
      </c>
      <c r="L479" s="162" t="str">
        <f t="shared" si="39"/>
        <v>30774772026 02K</v>
      </c>
      <c r="M479" s="5" t="str">
        <f t="shared" si="40"/>
        <v>Slovenský zväz hádzanejaKhádzaná - kapitálové transfery</v>
      </c>
      <c r="N479" s="3" t="str">
        <f t="shared" si="36"/>
        <v>30774772aK</v>
      </c>
    </row>
    <row r="480" spans="1:14" x14ac:dyDescent="0.2">
      <c r="A480" s="161" t="s">
        <v>966</v>
      </c>
      <c r="B480" s="199" t="str">
        <f>VLOOKUP(A480,Adr!A:B,2,FALSE)</f>
        <v>Slovenský zväz hádzanej</v>
      </c>
      <c r="C480" s="191" t="s">
        <v>2072</v>
      </c>
      <c r="D480" s="292">
        <v>60000</v>
      </c>
      <c r="E480" s="226">
        <v>0</v>
      </c>
      <c r="F480" s="161" t="s">
        <v>204</v>
      </c>
      <c r="G480" s="164" t="s">
        <v>10</v>
      </c>
      <c r="H480" s="164" t="s">
        <v>713</v>
      </c>
      <c r="I480" s="187" t="str">
        <f t="shared" si="37"/>
        <v>30774772e</v>
      </c>
      <c r="J480" s="162" t="str">
        <f t="shared" si="38"/>
        <v>30774772026 03</v>
      </c>
      <c r="K480" s="5"/>
      <c r="L480" s="162" t="str">
        <f t="shared" si="39"/>
        <v>30774772026 03B</v>
      </c>
      <c r="M480" s="5" t="str">
        <f t="shared" si="40"/>
        <v xml:space="preserve">Slovenský zväz hádzanejeBM18 EHF Championship 2024 </v>
      </c>
      <c r="N480" s="3" t="str">
        <f t="shared" si="36"/>
        <v>30774772eB</v>
      </c>
    </row>
    <row r="481" spans="1:14" x14ac:dyDescent="0.2">
      <c r="A481" s="161" t="s">
        <v>966</v>
      </c>
      <c r="B481" s="199" t="str">
        <f>VLOOKUP(A481,Adr!A:B,2,FALSE)</f>
        <v>Slovenský zväz hádzanej</v>
      </c>
      <c r="C481" s="164" t="s">
        <v>2132</v>
      </c>
      <c r="D481" s="291">
        <v>400391</v>
      </c>
      <c r="E481" s="168">
        <v>0</v>
      </c>
      <c r="F481" s="161" t="s">
        <v>205</v>
      </c>
      <c r="G481" s="164" t="s">
        <v>10</v>
      </c>
      <c r="H481" s="164" t="s">
        <v>713</v>
      </c>
      <c r="I481" s="187" t="str">
        <f t="shared" si="37"/>
        <v>30774772f</v>
      </c>
      <c r="J481" s="162" t="str">
        <f t="shared" si="38"/>
        <v>30774772026 03</v>
      </c>
      <c r="K481" s="5"/>
      <c r="L481" s="162" t="str">
        <f t="shared" si="39"/>
        <v>30774772026 03B</v>
      </c>
      <c r="M481" s="5" t="str">
        <f t="shared" si="40"/>
        <v>Slovenský zväz hádzanejfBhádzaná - 20 % navýšenie</v>
      </c>
      <c r="N481" s="3" t="str">
        <f t="shared" si="36"/>
        <v>30774772fB</v>
      </c>
    </row>
    <row r="482" spans="1:14" x14ac:dyDescent="0.2">
      <c r="A482" s="197" t="s">
        <v>966</v>
      </c>
      <c r="B482" s="199" t="str">
        <f>VLOOKUP(A482,Adr!A:B,2,FALSE)</f>
        <v>Slovenský zväz hádzanej</v>
      </c>
      <c r="C482" s="180" t="s">
        <v>2043</v>
      </c>
      <c r="D482" s="290">
        <v>19051</v>
      </c>
      <c r="E482" s="226">
        <v>0</v>
      </c>
      <c r="F482" s="161" t="s">
        <v>209</v>
      </c>
      <c r="G482" s="164" t="s">
        <v>10</v>
      </c>
      <c r="H482" s="164" t="s">
        <v>713</v>
      </c>
      <c r="I482" s="187" t="str">
        <f t="shared" si="37"/>
        <v>30774772j</v>
      </c>
      <c r="J482" s="162" t="str">
        <f t="shared" si="38"/>
        <v>30774772026 03</v>
      </c>
      <c r="K482" s="5"/>
      <c r="L482" s="162" t="str">
        <f t="shared" si="39"/>
        <v>30774772026 03B</v>
      </c>
      <c r="M482" s="5" t="str">
        <f t="shared" si="40"/>
        <v>Slovenský zväz hádzanejjBZabezpečenie finále školských športových súťaží (Šamorín 2024) v súťažiach kategórie "A" v touchdownhandbale základných škôl</v>
      </c>
      <c r="N482" s="3" t="str">
        <f t="shared" si="36"/>
        <v>30774772jB</v>
      </c>
    </row>
    <row r="483" spans="1:14" x14ac:dyDescent="0.2">
      <c r="A483" s="193" t="s">
        <v>954</v>
      </c>
      <c r="B483" s="199" t="str">
        <f>VLOOKUP(A483,Adr!A:B,2,FALSE)</f>
        <v>Slovenský zväz jachtingu</v>
      </c>
      <c r="C483" s="180" t="s">
        <v>816</v>
      </c>
      <c r="D483" s="290">
        <v>103483</v>
      </c>
      <c r="E483" s="168">
        <v>0</v>
      </c>
      <c r="F483" s="161" t="s">
        <v>200</v>
      </c>
      <c r="G483" s="164" t="s">
        <v>6</v>
      </c>
      <c r="H483" s="164" t="s">
        <v>713</v>
      </c>
      <c r="I483" s="187" t="str">
        <f t="shared" si="37"/>
        <v>30793211a</v>
      </c>
      <c r="J483" s="162" t="str">
        <f t="shared" si="38"/>
        <v>30793211026 02</v>
      </c>
      <c r="K483" s="5" t="s">
        <v>116</v>
      </c>
      <c r="L483" s="162" t="str">
        <f t="shared" si="39"/>
        <v>30793211026 02B</v>
      </c>
      <c r="M483" s="5" t="str">
        <f t="shared" si="40"/>
        <v>Slovenský zväz jachtinguaBjachting - bežné transfery</v>
      </c>
      <c r="N483" s="3" t="str">
        <f t="shared" si="36"/>
        <v>30793211aB</v>
      </c>
    </row>
    <row r="484" spans="1:14" x14ac:dyDescent="0.2">
      <c r="A484" s="161" t="s">
        <v>954</v>
      </c>
      <c r="B484" s="199" t="str">
        <f>VLOOKUP(A484,Adr!A:B,2,FALSE)</f>
        <v>Slovenský zväz jachtingu</v>
      </c>
      <c r="C484" s="191" t="s">
        <v>1991</v>
      </c>
      <c r="D484" s="292">
        <v>15000</v>
      </c>
      <c r="E484" s="168">
        <v>0</v>
      </c>
      <c r="F484" s="161" t="s">
        <v>203</v>
      </c>
      <c r="G484" s="164" t="s">
        <v>10</v>
      </c>
      <c r="H484" s="164" t="s">
        <v>713</v>
      </c>
      <c r="I484" s="187" t="str">
        <f t="shared" si="37"/>
        <v>30793211d</v>
      </c>
      <c r="J484" s="162" t="str">
        <f t="shared" si="38"/>
        <v>30793211026 03</v>
      </c>
      <c r="K484" s="5"/>
      <c r="L484" s="162" t="str">
        <f t="shared" si="39"/>
        <v>30793211026 03B</v>
      </c>
      <c r="M484" s="5" t="str">
        <f t="shared" si="40"/>
        <v>Slovenský zväz jachtingudBKubín Róbert</v>
      </c>
      <c r="N484" s="3" t="str">
        <f t="shared" si="36"/>
        <v>30793211dB</v>
      </c>
    </row>
    <row r="485" spans="1:14" x14ac:dyDescent="0.2">
      <c r="A485" s="161" t="s">
        <v>954</v>
      </c>
      <c r="B485" s="199" t="str">
        <f>VLOOKUP(A485,Adr!A:B,2,FALSE)</f>
        <v>Slovenský zväz jachtingu</v>
      </c>
      <c r="C485" s="191" t="s">
        <v>1992</v>
      </c>
      <c r="D485" s="292">
        <v>30000</v>
      </c>
      <c r="E485" s="226">
        <v>0</v>
      </c>
      <c r="F485" s="161" t="s">
        <v>203</v>
      </c>
      <c r="G485" s="164" t="s">
        <v>10</v>
      </c>
      <c r="H485" s="164" t="s">
        <v>713</v>
      </c>
      <c r="I485" s="187" t="str">
        <f t="shared" si="37"/>
        <v>30793211d</v>
      </c>
      <c r="J485" s="162" t="str">
        <f t="shared" si="38"/>
        <v>30793211026 03</v>
      </c>
      <c r="K485" s="5"/>
      <c r="L485" s="162" t="str">
        <f t="shared" si="39"/>
        <v>30793211026 03B</v>
      </c>
      <c r="M485" s="5" t="str">
        <f t="shared" si="40"/>
        <v>Slovenský zväz jachtingudBPollák Patrik</v>
      </c>
      <c r="N485" s="3" t="str">
        <f t="shared" si="36"/>
        <v>30793211dB</v>
      </c>
    </row>
    <row r="486" spans="1:14" x14ac:dyDescent="0.2">
      <c r="A486" s="161" t="s">
        <v>954</v>
      </c>
      <c r="B486" s="199" t="str">
        <f>VLOOKUP(A486,Adr!A:B,2,FALSE)</f>
        <v>Slovenský zväz jachtingu</v>
      </c>
      <c r="C486" s="180" t="s">
        <v>2058</v>
      </c>
      <c r="D486" s="290">
        <v>10000</v>
      </c>
      <c r="E486" s="168">
        <v>0</v>
      </c>
      <c r="F486" s="161" t="s">
        <v>204</v>
      </c>
      <c r="G486" s="164" t="s">
        <v>10</v>
      </c>
      <c r="H486" s="164" t="s">
        <v>713</v>
      </c>
      <c r="I486" s="187" t="str">
        <f t="shared" si="37"/>
        <v>30793211e</v>
      </c>
      <c r="J486" s="162" t="str">
        <f t="shared" si="38"/>
        <v>30793211026 03</v>
      </c>
      <c r="K486" s="5"/>
      <c r="L486" s="162" t="str">
        <f t="shared" si="39"/>
        <v>30793211026 03B</v>
      </c>
      <c r="M486" s="5" t="str">
        <f t="shared" si="40"/>
        <v>Slovenský zväz jachtingueBMajstrovstvá sveta v triede Vaurien</v>
      </c>
      <c r="N486" s="3" t="str">
        <f t="shared" si="36"/>
        <v>30793211eB</v>
      </c>
    </row>
    <row r="487" spans="1:14" x14ac:dyDescent="0.2">
      <c r="A487" s="161" t="s">
        <v>954</v>
      </c>
      <c r="B487" s="199" t="str">
        <f>VLOOKUP(A487,Adr!A:B,2,FALSE)</f>
        <v>Slovenský zväz jachtingu</v>
      </c>
      <c r="C487" s="180" t="s">
        <v>2133</v>
      </c>
      <c r="D487" s="290">
        <v>19491</v>
      </c>
      <c r="E487" s="168">
        <v>0</v>
      </c>
      <c r="F487" s="161" t="s">
        <v>205</v>
      </c>
      <c r="G487" s="164" t="s">
        <v>10</v>
      </c>
      <c r="H487" s="164" t="s">
        <v>713</v>
      </c>
      <c r="I487" s="187" t="str">
        <f t="shared" si="37"/>
        <v>30793211f</v>
      </c>
      <c r="J487" s="162" t="str">
        <f t="shared" si="38"/>
        <v>30793211026 03</v>
      </c>
      <c r="K487" s="5"/>
      <c r="L487" s="162" t="str">
        <f t="shared" si="39"/>
        <v>30793211026 03B</v>
      </c>
      <c r="M487" s="5" t="str">
        <f t="shared" si="40"/>
        <v>Slovenský zväz jachtingufBjachting - 20 % navýšenie</v>
      </c>
      <c r="N487" s="3" t="str">
        <f t="shared" si="36"/>
        <v>30793211fB</v>
      </c>
    </row>
    <row r="488" spans="1:14" x14ac:dyDescent="0.2">
      <c r="A488" s="193" t="s">
        <v>117</v>
      </c>
      <c r="B488" s="199" t="str">
        <f>VLOOKUP(A488,Adr!A:B,2,FALSE)</f>
        <v>Slovenský zväz Judo</v>
      </c>
      <c r="C488" s="180" t="s">
        <v>817</v>
      </c>
      <c r="D488" s="290">
        <v>292219</v>
      </c>
      <c r="E488" s="226">
        <v>0</v>
      </c>
      <c r="F488" s="161" t="s">
        <v>200</v>
      </c>
      <c r="G488" s="164" t="s">
        <v>6</v>
      </c>
      <c r="H488" s="164" t="s">
        <v>713</v>
      </c>
      <c r="I488" s="187" t="str">
        <f t="shared" si="37"/>
        <v>17308518a</v>
      </c>
      <c r="J488" s="162" t="str">
        <f t="shared" si="38"/>
        <v>17308518026 02</v>
      </c>
      <c r="K488" s="5" t="s">
        <v>162</v>
      </c>
      <c r="L488" s="162" t="str">
        <f t="shared" si="39"/>
        <v>17308518026 02B</v>
      </c>
      <c r="M488" s="5" t="str">
        <f t="shared" si="40"/>
        <v>Slovenský zväz JudoaBjudo - bežné transfery</v>
      </c>
      <c r="N488" s="3" t="str">
        <f t="shared" si="36"/>
        <v>17308518aB</v>
      </c>
    </row>
    <row r="489" spans="1:14" x14ac:dyDescent="0.2">
      <c r="A489" s="161" t="s">
        <v>117</v>
      </c>
      <c r="B489" s="199" t="str">
        <f>VLOOKUP(A489,Adr!A:B,2,FALSE)</f>
        <v>Slovenský zväz Judo</v>
      </c>
      <c r="C489" s="180" t="s">
        <v>1993</v>
      </c>
      <c r="D489" s="290">
        <v>10000</v>
      </c>
      <c r="E489" s="168">
        <v>0</v>
      </c>
      <c r="F489" s="161" t="s">
        <v>203</v>
      </c>
      <c r="G489" s="164" t="s">
        <v>10</v>
      </c>
      <c r="H489" s="164" t="s">
        <v>713</v>
      </c>
      <c r="I489" s="187" t="str">
        <f t="shared" si="37"/>
        <v>17308518d</v>
      </c>
      <c r="J489" s="162" t="str">
        <f t="shared" si="38"/>
        <v>17308518026 03</v>
      </c>
      <c r="K489" s="5"/>
      <c r="L489" s="162" t="str">
        <f t="shared" si="39"/>
        <v>17308518026 03B</v>
      </c>
      <c r="M489" s="5" t="str">
        <f t="shared" si="40"/>
        <v>Slovenský zväz JudodBÁdam Viktor</v>
      </c>
      <c r="N489" s="3" t="str">
        <f t="shared" si="36"/>
        <v>17308518dB</v>
      </c>
    </row>
    <row r="490" spans="1:14" x14ac:dyDescent="0.2">
      <c r="A490" s="173" t="s">
        <v>117</v>
      </c>
      <c r="B490" s="199" t="str">
        <f>VLOOKUP(A490,Adr!A:B,2,FALSE)</f>
        <v>Slovenský zväz Judo</v>
      </c>
      <c r="C490" s="191" t="s">
        <v>1994</v>
      </c>
      <c r="D490" s="290">
        <v>30000</v>
      </c>
      <c r="E490" s="168">
        <v>0</v>
      </c>
      <c r="F490" s="161" t="s">
        <v>203</v>
      </c>
      <c r="G490" s="164" t="s">
        <v>10</v>
      </c>
      <c r="H490" s="164" t="s">
        <v>713</v>
      </c>
      <c r="I490" s="187" t="str">
        <f t="shared" si="37"/>
        <v>17308518d</v>
      </c>
      <c r="J490" s="162" t="str">
        <f t="shared" si="38"/>
        <v>17308518026 03</v>
      </c>
      <c r="K490" s="5"/>
      <c r="L490" s="162" t="str">
        <f t="shared" si="39"/>
        <v>17308518026 03B</v>
      </c>
      <c r="M490" s="5" t="str">
        <f t="shared" si="40"/>
        <v>Slovenský zväz JudodBFízeľ Márius</v>
      </c>
      <c r="N490" s="3" t="str">
        <f t="shared" si="36"/>
        <v>17308518dB</v>
      </c>
    </row>
    <row r="491" spans="1:14" x14ac:dyDescent="0.2">
      <c r="A491" s="193" t="s">
        <v>117</v>
      </c>
      <c r="B491" s="199" t="str">
        <f>VLOOKUP(A491,Adr!A:B,2,FALSE)</f>
        <v>Slovenský zväz Judo</v>
      </c>
      <c r="C491" s="191" t="s">
        <v>1995</v>
      </c>
      <c r="D491" s="292">
        <v>6200</v>
      </c>
      <c r="E491" s="226">
        <v>0</v>
      </c>
      <c r="F491" s="161" t="s">
        <v>203</v>
      </c>
      <c r="G491" s="164" t="s">
        <v>10</v>
      </c>
      <c r="H491" s="164" t="s">
        <v>713</v>
      </c>
      <c r="I491" s="187" t="str">
        <f t="shared" si="37"/>
        <v>17308518d</v>
      </c>
      <c r="J491" s="162" t="str">
        <f t="shared" si="38"/>
        <v>17308518026 03</v>
      </c>
      <c r="K491" s="5"/>
      <c r="L491" s="162" t="str">
        <f t="shared" si="39"/>
        <v>17308518026 03B</v>
      </c>
      <c r="M491" s="5" t="str">
        <f t="shared" si="40"/>
        <v>Slovenský zväz JudodBKrížová Lili Kristína</v>
      </c>
      <c r="N491" s="3" t="str">
        <f t="shared" si="36"/>
        <v>17308518dB</v>
      </c>
    </row>
    <row r="492" spans="1:14" x14ac:dyDescent="0.2">
      <c r="A492" s="193" t="s">
        <v>117</v>
      </c>
      <c r="B492" s="199" t="str">
        <f>VLOOKUP(A492,Adr!A:B,2,FALSE)</f>
        <v>Slovenský zväz Judo</v>
      </c>
      <c r="C492" s="164" t="s">
        <v>1996</v>
      </c>
      <c r="D492" s="291">
        <v>32600</v>
      </c>
      <c r="E492" s="168">
        <v>0</v>
      </c>
      <c r="F492" s="161" t="s">
        <v>203</v>
      </c>
      <c r="G492" s="164" t="s">
        <v>10</v>
      </c>
      <c r="H492" s="164" t="s">
        <v>713</v>
      </c>
      <c r="I492" s="187" t="str">
        <f t="shared" si="37"/>
        <v>17308518d</v>
      </c>
      <c r="J492" s="162" t="str">
        <f t="shared" si="38"/>
        <v>17308518026 03</v>
      </c>
      <c r="K492" s="5"/>
      <c r="L492" s="162" t="str">
        <f t="shared" si="39"/>
        <v>17308518026 03B</v>
      </c>
      <c r="M492" s="5" t="str">
        <f t="shared" si="40"/>
        <v>Slovenský zväz JudodBMaťašeje Benjamín</v>
      </c>
      <c r="N492" s="3" t="str">
        <f t="shared" si="36"/>
        <v>17308518dB</v>
      </c>
    </row>
    <row r="493" spans="1:14" x14ac:dyDescent="0.2">
      <c r="A493" s="173" t="s">
        <v>117</v>
      </c>
      <c r="B493" s="199" t="str">
        <f>VLOOKUP(A493,Adr!A:B,2,FALSE)</f>
        <v>Slovenský zväz Judo</v>
      </c>
      <c r="C493" s="191" t="s">
        <v>1997</v>
      </c>
      <c r="D493" s="292">
        <v>8700</v>
      </c>
      <c r="E493" s="168">
        <v>0</v>
      </c>
      <c r="F493" s="161" t="s">
        <v>203</v>
      </c>
      <c r="G493" s="164" t="s">
        <v>10</v>
      </c>
      <c r="H493" s="164" t="s">
        <v>713</v>
      </c>
      <c r="I493" s="187" t="str">
        <f t="shared" si="37"/>
        <v>17308518d</v>
      </c>
      <c r="J493" s="162" t="str">
        <f t="shared" si="38"/>
        <v>17308518026 03</v>
      </c>
      <c r="K493" s="5"/>
      <c r="L493" s="162" t="str">
        <f t="shared" si="39"/>
        <v>17308518026 03B</v>
      </c>
      <c r="M493" s="5" t="str">
        <f t="shared" si="40"/>
        <v>Slovenský zväz JudodBTománková Lenka</v>
      </c>
      <c r="N493" s="3" t="str">
        <f t="shared" si="36"/>
        <v>17308518dB</v>
      </c>
    </row>
    <row r="494" spans="1:14" x14ac:dyDescent="0.2">
      <c r="A494" s="177" t="s">
        <v>117</v>
      </c>
      <c r="B494" s="199" t="str">
        <f>VLOOKUP(A494,Adr!A:B,2,FALSE)</f>
        <v>Slovenský zväz Judo</v>
      </c>
      <c r="C494" s="180" t="s">
        <v>1998</v>
      </c>
      <c r="D494" s="290">
        <v>10000</v>
      </c>
      <c r="E494" s="226">
        <v>0</v>
      </c>
      <c r="F494" s="161" t="s">
        <v>203</v>
      </c>
      <c r="G494" s="164" t="s">
        <v>10</v>
      </c>
      <c r="H494" s="164" t="s">
        <v>713</v>
      </c>
      <c r="I494" s="187" t="str">
        <f t="shared" si="37"/>
        <v>17308518d</v>
      </c>
      <c r="J494" s="162" t="str">
        <f t="shared" si="38"/>
        <v>17308518026 03</v>
      </c>
      <c r="K494" s="5"/>
      <c r="L494" s="162" t="str">
        <f t="shared" si="39"/>
        <v>17308518026 03B</v>
      </c>
      <c r="M494" s="5" t="str">
        <f t="shared" si="40"/>
        <v>Slovenský zväz JudodBTománková Patrícia</v>
      </c>
      <c r="N494" s="3" t="str">
        <f t="shared" si="36"/>
        <v>17308518dB</v>
      </c>
    </row>
    <row r="495" spans="1:14" x14ac:dyDescent="0.2">
      <c r="A495" s="161" t="s">
        <v>117</v>
      </c>
      <c r="B495" s="199" t="str">
        <f>VLOOKUP(A495,Adr!A:B,2,FALSE)</f>
        <v>Slovenský zväz Judo</v>
      </c>
      <c r="C495" s="180" t="s">
        <v>2059</v>
      </c>
      <c r="D495" s="290">
        <v>40000</v>
      </c>
      <c r="E495" s="168">
        <v>0</v>
      </c>
      <c r="F495" s="161" t="s">
        <v>204</v>
      </c>
      <c r="G495" s="164" t="s">
        <v>10</v>
      </c>
      <c r="H495" s="164" t="s">
        <v>713</v>
      </c>
      <c r="I495" s="187" t="str">
        <f t="shared" si="37"/>
        <v>17308518e</v>
      </c>
      <c r="J495" s="162" t="str">
        <f t="shared" si="38"/>
        <v>17308518026 03</v>
      </c>
      <c r="K495" s="5"/>
      <c r="L495" s="162" t="str">
        <f t="shared" si="39"/>
        <v>17308518026 03B</v>
      </c>
      <c r="M495" s="5" t="str">
        <f t="shared" si="40"/>
        <v>Slovenský zväz JudoeBEurópsky pohár kadetov</v>
      </c>
      <c r="N495" s="3" t="str">
        <f t="shared" si="36"/>
        <v>17308518eB</v>
      </c>
    </row>
    <row r="496" spans="1:14" x14ac:dyDescent="0.2">
      <c r="A496" s="193" t="s">
        <v>117</v>
      </c>
      <c r="B496" s="199" t="str">
        <f>VLOOKUP(A496,Adr!A:B,2,FALSE)</f>
        <v>Slovenský zväz Judo</v>
      </c>
      <c r="C496" s="164" t="s">
        <v>2134</v>
      </c>
      <c r="D496" s="291">
        <v>55039</v>
      </c>
      <c r="E496" s="168">
        <v>0</v>
      </c>
      <c r="F496" s="161" t="s">
        <v>205</v>
      </c>
      <c r="G496" s="164" t="s">
        <v>10</v>
      </c>
      <c r="H496" s="164" t="s">
        <v>713</v>
      </c>
      <c r="I496" s="187" t="str">
        <f t="shared" si="37"/>
        <v>17308518f</v>
      </c>
      <c r="J496" s="162" t="str">
        <f t="shared" si="38"/>
        <v>17308518026 03</v>
      </c>
      <c r="K496" s="5"/>
      <c r="L496" s="162" t="str">
        <f t="shared" si="39"/>
        <v>17308518026 03B</v>
      </c>
      <c r="M496" s="5" t="str">
        <f t="shared" si="40"/>
        <v>Slovenský zväz JudofBjudo - 20 % navýšenie</v>
      </c>
      <c r="N496" s="3" t="str">
        <f t="shared" si="36"/>
        <v>17308518fB</v>
      </c>
    </row>
    <row r="497" spans="1:14" x14ac:dyDescent="0.2">
      <c r="A497" s="177" t="s">
        <v>119</v>
      </c>
      <c r="B497" s="199" t="str">
        <f>VLOOKUP(A497,Adr!A:B,2,FALSE)</f>
        <v>Slovenský Zväz Karate</v>
      </c>
      <c r="C497" s="180" t="s">
        <v>818</v>
      </c>
      <c r="D497" s="290">
        <v>921465</v>
      </c>
      <c r="E497" s="168">
        <v>0</v>
      </c>
      <c r="F497" s="161" t="s">
        <v>200</v>
      </c>
      <c r="G497" s="164" t="s">
        <v>6</v>
      </c>
      <c r="H497" s="164" t="s">
        <v>713</v>
      </c>
      <c r="I497" s="187" t="str">
        <f t="shared" si="37"/>
        <v>30811571a</v>
      </c>
      <c r="J497" s="162" t="str">
        <f t="shared" si="38"/>
        <v>30811571026 02</v>
      </c>
      <c r="K497" s="5" t="s">
        <v>41</v>
      </c>
      <c r="L497" s="162" t="str">
        <f t="shared" si="39"/>
        <v>30811571026 02B</v>
      </c>
      <c r="M497" s="5" t="str">
        <f t="shared" si="40"/>
        <v>Slovenský Zväz KarateaBkarate - bežné transfery</v>
      </c>
      <c r="N497" s="3" t="str">
        <f t="shared" si="36"/>
        <v>30811571aB</v>
      </c>
    </row>
    <row r="498" spans="1:14" x14ac:dyDescent="0.2">
      <c r="A498" s="177" t="s">
        <v>119</v>
      </c>
      <c r="B498" s="199" t="str">
        <f>VLOOKUP(A498,Adr!A:B,2,FALSE)</f>
        <v>Slovenský Zväz Karate</v>
      </c>
      <c r="C498" s="180" t="s">
        <v>1789</v>
      </c>
      <c r="D498" s="290">
        <v>40000</v>
      </c>
      <c r="E498" s="168">
        <v>0</v>
      </c>
      <c r="F498" s="161" t="s">
        <v>200</v>
      </c>
      <c r="G498" s="164" t="s">
        <v>6</v>
      </c>
      <c r="H498" s="164" t="s">
        <v>714</v>
      </c>
      <c r="I498" s="187" t="str">
        <f t="shared" si="37"/>
        <v>30811571a</v>
      </c>
      <c r="J498" s="162" t="str">
        <f t="shared" si="38"/>
        <v>30811571026 02</v>
      </c>
      <c r="K498" s="5" t="s">
        <v>41</v>
      </c>
      <c r="L498" s="162" t="str">
        <f t="shared" si="39"/>
        <v>30811571026 02K</v>
      </c>
      <c r="M498" s="5" t="str">
        <f t="shared" si="40"/>
        <v>Slovenský Zväz KarateaKkarate - kapitálové transfery</v>
      </c>
      <c r="N498" s="3" t="str">
        <f t="shared" si="36"/>
        <v>30811571aK</v>
      </c>
    </row>
    <row r="499" spans="1:14" x14ac:dyDescent="0.2">
      <c r="A499" s="197" t="s">
        <v>119</v>
      </c>
      <c r="B499" s="199" t="str">
        <f>VLOOKUP(A499,Adr!A:B,2,FALSE)</f>
        <v>Slovenský Zväz Karate</v>
      </c>
      <c r="C499" s="180" t="s">
        <v>1625</v>
      </c>
      <c r="D499" s="290">
        <v>10730</v>
      </c>
      <c r="E499" s="226">
        <v>0</v>
      </c>
      <c r="F499" s="161" t="s">
        <v>202</v>
      </c>
      <c r="G499" s="164" t="s">
        <v>10</v>
      </c>
      <c r="H499" s="164" t="s">
        <v>713</v>
      </c>
      <c r="I499" s="187" t="str">
        <f t="shared" si="37"/>
        <v>30811571c</v>
      </c>
      <c r="J499" s="162" t="str">
        <f t="shared" si="38"/>
        <v>30811571026 03</v>
      </c>
      <c r="K499" s="5"/>
      <c r="L499" s="162" t="str">
        <f t="shared" si="39"/>
        <v>30811571026 03B</v>
      </c>
      <c r="M499" s="5" t="str">
        <f t="shared" si="40"/>
        <v>Slovenský Zväz KaratecBzabezpečenie a rozvoj zdravotne postihnutých športovcov (SPV)</v>
      </c>
      <c r="N499" s="3" t="str">
        <f t="shared" si="36"/>
        <v>30811571cB</v>
      </c>
    </row>
    <row r="500" spans="1:14" x14ac:dyDescent="0.2">
      <c r="A500" s="161" t="s">
        <v>119</v>
      </c>
      <c r="B500" s="199" t="str">
        <f>VLOOKUP(A500,Adr!A:B,2,FALSE)</f>
        <v>Slovenský Zväz Karate</v>
      </c>
      <c r="C500" s="191" t="s">
        <v>1999</v>
      </c>
      <c r="D500" s="292">
        <v>5000</v>
      </c>
      <c r="E500" s="168">
        <v>0</v>
      </c>
      <c r="F500" s="161" t="s">
        <v>203</v>
      </c>
      <c r="G500" s="164" t="s">
        <v>10</v>
      </c>
      <c r="H500" s="164" t="s">
        <v>713</v>
      </c>
      <c r="I500" s="187" t="str">
        <f t="shared" si="37"/>
        <v>30811571d</v>
      </c>
      <c r="J500" s="162" t="str">
        <f t="shared" si="38"/>
        <v>30811571026 03</v>
      </c>
      <c r="K500" s="5"/>
      <c r="L500" s="162" t="str">
        <f t="shared" si="39"/>
        <v>30811571026 03B</v>
      </c>
      <c r="M500" s="5" t="str">
        <f t="shared" si="40"/>
        <v>Slovenský Zväz KaratedBKvasnicová Nina</v>
      </c>
      <c r="N500" s="3" t="str">
        <f t="shared" si="36"/>
        <v>30811571dB</v>
      </c>
    </row>
    <row r="501" spans="1:14" x14ac:dyDescent="0.2">
      <c r="A501" s="161" t="s">
        <v>119</v>
      </c>
      <c r="B501" s="199" t="str">
        <f>VLOOKUP(A501,Adr!A:B,2,FALSE)</f>
        <v>Slovenský Zväz Karate</v>
      </c>
      <c r="C501" s="191" t="s">
        <v>2000</v>
      </c>
      <c r="D501" s="292">
        <v>15000</v>
      </c>
      <c r="E501" s="168">
        <v>0</v>
      </c>
      <c r="F501" s="161" t="s">
        <v>203</v>
      </c>
      <c r="G501" s="164" t="s">
        <v>10</v>
      </c>
      <c r="H501" s="164" t="s">
        <v>713</v>
      </c>
      <c r="I501" s="187" t="str">
        <f t="shared" si="37"/>
        <v>30811571d</v>
      </c>
      <c r="J501" s="162" t="str">
        <f t="shared" si="38"/>
        <v>30811571026 03</v>
      </c>
      <c r="K501" s="5"/>
      <c r="L501" s="162" t="str">
        <f t="shared" si="39"/>
        <v>30811571026 03B</v>
      </c>
      <c r="M501" s="5" t="str">
        <f t="shared" si="40"/>
        <v>Slovenský Zväz KaratedBSuchánková Ingrida</v>
      </c>
      <c r="N501" s="3" t="str">
        <f t="shared" si="36"/>
        <v>30811571dB</v>
      </c>
    </row>
    <row r="502" spans="1:14" x14ac:dyDescent="0.2">
      <c r="A502" s="161" t="s">
        <v>119</v>
      </c>
      <c r="B502" s="199" t="str">
        <f>VLOOKUP(A502,Adr!A:B,2,FALSE)</f>
        <v>Slovenský Zväz Karate</v>
      </c>
      <c r="C502" s="180" t="s">
        <v>2135</v>
      </c>
      <c r="D502" s="290">
        <v>181090</v>
      </c>
      <c r="E502" s="226">
        <v>0</v>
      </c>
      <c r="F502" s="161" t="s">
        <v>205</v>
      </c>
      <c r="G502" s="164" t="s">
        <v>10</v>
      </c>
      <c r="H502" s="164" t="s">
        <v>713</v>
      </c>
      <c r="I502" s="187" t="str">
        <f t="shared" si="37"/>
        <v>30811571f</v>
      </c>
      <c r="J502" s="162" t="str">
        <f t="shared" si="38"/>
        <v>30811571026 03</v>
      </c>
      <c r="K502" s="5"/>
      <c r="L502" s="162" t="str">
        <f t="shared" si="39"/>
        <v>30811571026 03B</v>
      </c>
      <c r="M502" s="5" t="str">
        <f t="shared" si="40"/>
        <v>Slovenský Zväz KaratefBkarate - 20 % navýšenie</v>
      </c>
      <c r="N502" s="3" t="str">
        <f t="shared" si="36"/>
        <v>30811571fB</v>
      </c>
    </row>
    <row r="503" spans="1:14" x14ac:dyDescent="0.2">
      <c r="A503" s="177" t="s">
        <v>120</v>
      </c>
      <c r="B503" s="199" t="str">
        <f>VLOOKUP(A503,Adr!A:B,2,FALSE)</f>
        <v>Slovenský zväz kickboxu</v>
      </c>
      <c r="C503" s="180" t="s">
        <v>819</v>
      </c>
      <c r="D503" s="290">
        <v>174888</v>
      </c>
      <c r="E503" s="168">
        <v>0</v>
      </c>
      <c r="F503" s="161" t="s">
        <v>200</v>
      </c>
      <c r="G503" s="164" t="s">
        <v>6</v>
      </c>
      <c r="H503" s="164" t="s">
        <v>713</v>
      </c>
      <c r="I503" s="187" t="str">
        <f t="shared" si="37"/>
        <v>31119247a</v>
      </c>
      <c r="J503" s="162" t="str">
        <f t="shared" si="38"/>
        <v>31119247026 02</v>
      </c>
      <c r="K503" s="5" t="s">
        <v>122</v>
      </c>
      <c r="L503" s="162" t="str">
        <f t="shared" si="39"/>
        <v>31119247026 02B</v>
      </c>
      <c r="M503" s="5" t="str">
        <f t="shared" si="40"/>
        <v>Slovenský zväz kickboxuaBkickbox - bežné transfery</v>
      </c>
      <c r="N503" s="3" t="str">
        <f t="shared" si="36"/>
        <v>31119247aB</v>
      </c>
    </row>
    <row r="504" spans="1:14" x14ac:dyDescent="0.2">
      <c r="A504" s="197" t="s">
        <v>120</v>
      </c>
      <c r="B504" s="199" t="str">
        <f>VLOOKUP(A504,Adr!A:B,2,FALSE)</f>
        <v>Slovenský zväz kickboxu</v>
      </c>
      <c r="C504" s="180" t="s">
        <v>2001</v>
      </c>
      <c r="D504" s="290">
        <v>15000</v>
      </c>
      <c r="E504" s="226">
        <v>0</v>
      </c>
      <c r="F504" s="161" t="s">
        <v>203</v>
      </c>
      <c r="G504" s="164" t="s">
        <v>10</v>
      </c>
      <c r="H504" s="164" t="s">
        <v>713</v>
      </c>
      <c r="I504" s="187" t="str">
        <f t="shared" si="37"/>
        <v>31119247d</v>
      </c>
      <c r="J504" s="162" t="str">
        <f t="shared" si="38"/>
        <v>31119247026 03</v>
      </c>
      <c r="K504" s="5"/>
      <c r="L504" s="162" t="str">
        <f t="shared" si="39"/>
        <v>31119247026 03B</v>
      </c>
      <c r="M504" s="5" t="str">
        <f t="shared" si="40"/>
        <v>Slovenský zväz kickboxudBFecková Lucia</v>
      </c>
      <c r="N504" s="3" t="str">
        <f t="shared" si="36"/>
        <v>31119247dB</v>
      </c>
    </row>
    <row r="505" spans="1:14" x14ac:dyDescent="0.2">
      <c r="A505" s="177" t="s">
        <v>120</v>
      </c>
      <c r="B505" s="199" t="str">
        <f>VLOOKUP(A505,Adr!A:B,2,FALSE)</f>
        <v>Slovenský zväz kickboxu</v>
      </c>
      <c r="C505" s="180" t="s">
        <v>2002</v>
      </c>
      <c r="D505" s="290">
        <v>15000</v>
      </c>
      <c r="E505" s="168">
        <v>0</v>
      </c>
      <c r="F505" s="161" t="s">
        <v>203</v>
      </c>
      <c r="G505" s="164" t="s">
        <v>10</v>
      </c>
      <c r="H505" s="164" t="s">
        <v>713</v>
      </c>
      <c r="I505" s="187" t="str">
        <f t="shared" si="37"/>
        <v>31119247d</v>
      </c>
      <c r="J505" s="162" t="str">
        <f t="shared" si="38"/>
        <v>31119247026 03</v>
      </c>
      <c r="K505" s="5"/>
      <c r="L505" s="162" t="str">
        <f t="shared" si="39"/>
        <v>31119247026 03B</v>
      </c>
      <c r="M505" s="5" t="str">
        <f t="shared" si="40"/>
        <v>Slovenský zväz kickboxudBFilipová Alexandra</v>
      </c>
      <c r="N505" s="3" t="str">
        <f t="shared" ref="N505:N568" si="41">+I505&amp;H505</f>
        <v>31119247dB</v>
      </c>
    </row>
    <row r="506" spans="1:14" ht="20" x14ac:dyDescent="0.2">
      <c r="A506" s="161" t="s">
        <v>120</v>
      </c>
      <c r="B506" s="199" t="str">
        <f>VLOOKUP(A506,Adr!A:B,2,FALSE)</f>
        <v>Slovenský zväz kickboxu</v>
      </c>
      <c r="C506" s="192" t="s">
        <v>2224</v>
      </c>
      <c r="D506" s="186">
        <v>2069</v>
      </c>
      <c r="E506" s="168">
        <v>0</v>
      </c>
      <c r="F506" s="177" t="s">
        <v>204</v>
      </c>
      <c r="G506" s="180" t="s">
        <v>10</v>
      </c>
      <c r="H506" s="180" t="s">
        <v>713</v>
      </c>
      <c r="I506" s="187" t="str">
        <f t="shared" si="37"/>
        <v>31119247e</v>
      </c>
      <c r="J506" s="162" t="str">
        <f t="shared" si="38"/>
        <v>31119247026 03</v>
      </c>
      <c r="K506" s="5"/>
      <c r="L506" s="162" t="str">
        <f t="shared" si="39"/>
        <v>31119247026 03B</v>
      </c>
      <c r="M506" s="5" t="str">
        <f t="shared" si="40"/>
        <v xml:space="preserve">Slovenský zväz kickboxueBzabezpečenie prípravy a účasti športovej reprezentácie SR na Svetových hrách neolympijských športov v Čcheng-tu 2025  </v>
      </c>
      <c r="N506" s="3" t="str">
        <f t="shared" si="41"/>
        <v>31119247eB</v>
      </c>
    </row>
    <row r="507" spans="1:14" x14ac:dyDescent="0.2">
      <c r="A507" s="161" t="s">
        <v>120</v>
      </c>
      <c r="B507" s="199" t="str">
        <f>VLOOKUP(A507,Adr!A:B,2,FALSE)</f>
        <v>Slovenský zväz kickboxu</v>
      </c>
      <c r="C507" s="191" t="s">
        <v>2136</v>
      </c>
      <c r="D507" s="292">
        <v>32940</v>
      </c>
      <c r="E507" s="226">
        <v>0</v>
      </c>
      <c r="F507" s="161" t="s">
        <v>205</v>
      </c>
      <c r="G507" s="164" t="s">
        <v>10</v>
      </c>
      <c r="H507" s="164" t="s">
        <v>713</v>
      </c>
      <c r="I507" s="187" t="str">
        <f t="shared" si="37"/>
        <v>31119247f</v>
      </c>
      <c r="J507" s="162" t="str">
        <f t="shared" si="38"/>
        <v>31119247026 03</v>
      </c>
      <c r="K507" s="5"/>
      <c r="L507" s="162" t="str">
        <f t="shared" si="39"/>
        <v>31119247026 03B</v>
      </c>
      <c r="M507" s="5" t="str">
        <f t="shared" si="40"/>
        <v>Slovenský zväz kickboxufBkickbox - 20 % navýšenie</v>
      </c>
      <c r="N507" s="3" t="str">
        <f t="shared" si="41"/>
        <v>31119247fB</v>
      </c>
    </row>
    <row r="508" spans="1:14" x14ac:dyDescent="0.2">
      <c r="A508" s="193" t="s">
        <v>120</v>
      </c>
      <c r="B508" s="199" t="str">
        <f>VLOOKUP(A508,Adr!A:B,2,FALSE)</f>
        <v>Slovenský zväz kickboxu</v>
      </c>
      <c r="C508" s="164" t="s">
        <v>2166</v>
      </c>
      <c r="D508" s="167">
        <v>10000</v>
      </c>
      <c r="E508" s="168">
        <v>0</v>
      </c>
      <c r="F508" s="161" t="s">
        <v>212</v>
      </c>
      <c r="G508" s="164" t="s">
        <v>10</v>
      </c>
      <c r="H508" s="164" t="s">
        <v>713</v>
      </c>
      <c r="I508" s="187" t="str">
        <f t="shared" si="37"/>
        <v>31119247m</v>
      </c>
      <c r="J508" s="162" t="str">
        <f t="shared" si="38"/>
        <v>31119247026 03</v>
      </c>
      <c r="K508" s="5"/>
      <c r="L508" s="162" t="str">
        <f t="shared" si="39"/>
        <v>31119247026 03B</v>
      </c>
      <c r="M508" s="5" t="str">
        <f t="shared" si="40"/>
        <v>Slovenský zväz kickboxumBSlovak Open 2024 – Memoriál Ladislava Doky Tótha</v>
      </c>
      <c r="N508" s="3" t="str">
        <f t="shared" si="41"/>
        <v>31119247mB</v>
      </c>
    </row>
    <row r="509" spans="1:14" x14ac:dyDescent="0.2">
      <c r="A509" s="177" t="s">
        <v>955</v>
      </c>
      <c r="B509" s="199" t="str">
        <f>VLOOKUP(A509,Adr!A:B,2,FALSE)</f>
        <v>Slovenský zväz ľadového hokeja</v>
      </c>
      <c r="C509" s="180" t="s">
        <v>820</v>
      </c>
      <c r="D509" s="290">
        <v>10316702</v>
      </c>
      <c r="E509" s="168">
        <v>0</v>
      </c>
      <c r="F509" s="161" t="s">
        <v>200</v>
      </c>
      <c r="G509" s="164" t="s">
        <v>6</v>
      </c>
      <c r="H509" s="164" t="s">
        <v>713</v>
      </c>
      <c r="I509" s="187" t="str">
        <f t="shared" si="37"/>
        <v>30845386a</v>
      </c>
      <c r="J509" s="162" t="str">
        <f t="shared" si="38"/>
        <v>30845386026 02</v>
      </c>
      <c r="K509" s="5" t="s">
        <v>34</v>
      </c>
      <c r="L509" s="162" t="str">
        <f t="shared" si="39"/>
        <v>30845386026 02B</v>
      </c>
      <c r="M509" s="5" t="str">
        <f t="shared" si="40"/>
        <v>Slovenský zväz ľadového hokejaaBľadový hokej - bežné transfery</v>
      </c>
      <c r="N509" s="3" t="str">
        <f t="shared" si="41"/>
        <v>30845386aB</v>
      </c>
    </row>
    <row r="510" spans="1:14" x14ac:dyDescent="0.2">
      <c r="A510" s="177" t="s">
        <v>955</v>
      </c>
      <c r="B510" s="199" t="str">
        <f>VLOOKUP(A510,Adr!A:B,2,FALSE)</f>
        <v>Slovenský zväz ľadového hokeja</v>
      </c>
      <c r="C510" s="180" t="s">
        <v>914</v>
      </c>
      <c r="D510" s="290">
        <v>91674</v>
      </c>
      <c r="E510" s="226">
        <v>0</v>
      </c>
      <c r="F510" s="161" t="s">
        <v>200</v>
      </c>
      <c r="G510" s="164" t="s">
        <v>6</v>
      </c>
      <c r="H510" s="164" t="s">
        <v>714</v>
      </c>
      <c r="I510" s="187" t="str">
        <f t="shared" si="37"/>
        <v>30845386a</v>
      </c>
      <c r="J510" s="162" t="str">
        <f t="shared" si="38"/>
        <v>30845386026 02</v>
      </c>
      <c r="K510" s="5" t="s">
        <v>34</v>
      </c>
      <c r="L510" s="162" t="str">
        <f t="shared" si="39"/>
        <v>30845386026 02K</v>
      </c>
      <c r="M510" s="5" t="str">
        <f t="shared" si="40"/>
        <v>Slovenský zväz ľadového hokejaaKľadový hokej - kapitálové transfery</v>
      </c>
      <c r="N510" s="3" t="str">
        <f t="shared" si="41"/>
        <v>30845386aK</v>
      </c>
    </row>
    <row r="511" spans="1:14" x14ac:dyDescent="0.2">
      <c r="A511" s="197" t="s">
        <v>955</v>
      </c>
      <c r="B511" s="199" t="str">
        <f>VLOOKUP(A511,Adr!A:B,2,FALSE)</f>
        <v>Slovenský zväz ľadového hokeja</v>
      </c>
      <c r="C511" s="164" t="s">
        <v>2137</v>
      </c>
      <c r="D511" s="291">
        <v>1960396</v>
      </c>
      <c r="E511" s="168">
        <v>0</v>
      </c>
      <c r="F511" s="161" t="s">
        <v>205</v>
      </c>
      <c r="G511" s="164" t="s">
        <v>10</v>
      </c>
      <c r="H511" s="164" t="s">
        <v>713</v>
      </c>
      <c r="I511" s="187" t="str">
        <f t="shared" si="37"/>
        <v>30845386f</v>
      </c>
      <c r="J511" s="162" t="str">
        <f t="shared" si="38"/>
        <v>30845386026 03</v>
      </c>
      <c r="K511" s="5"/>
      <c r="L511" s="162" t="str">
        <f t="shared" si="39"/>
        <v>30845386026 03B</v>
      </c>
      <c r="M511" s="5" t="str">
        <f t="shared" si="40"/>
        <v>Slovenský zväz ľadového hokejafBľadový hokej - 20 % navýšenie</v>
      </c>
      <c r="N511" s="3" t="str">
        <f t="shared" si="41"/>
        <v>30845386fB</v>
      </c>
    </row>
    <row r="512" spans="1:14" x14ac:dyDescent="0.2">
      <c r="A512" s="193" t="s">
        <v>1035</v>
      </c>
      <c r="B512" s="199" t="str">
        <f>VLOOKUP(A512,Adr!A:B,2,FALSE)</f>
        <v>Slovenský zväz malého futbalu</v>
      </c>
      <c r="C512" s="164" t="s">
        <v>837</v>
      </c>
      <c r="D512" s="291">
        <v>250000</v>
      </c>
      <c r="E512" s="168">
        <v>0</v>
      </c>
      <c r="F512" s="161" t="s">
        <v>206</v>
      </c>
      <c r="G512" s="164" t="s">
        <v>10</v>
      </c>
      <c r="H512" s="164" t="s">
        <v>713</v>
      </c>
      <c r="I512" s="187" t="str">
        <f t="shared" si="37"/>
        <v>30865930g</v>
      </c>
      <c r="J512" s="162" t="str">
        <f t="shared" si="38"/>
        <v>30865930026 03</v>
      </c>
      <c r="K512" s="5"/>
      <c r="L512" s="162" t="str">
        <f t="shared" si="39"/>
        <v>30865930026 03B</v>
      </c>
      <c r="M512" s="5" t="str">
        <f t="shared" si="40"/>
        <v>Slovenský zväz malého futbalugBrozvoj športov, ktoré nie sú uznanými podľa zákona č. 440/2015 Z. z.</v>
      </c>
      <c r="N512" s="3" t="str">
        <f t="shared" si="41"/>
        <v>30865930gB</v>
      </c>
    </row>
    <row r="513" spans="1:14" x14ac:dyDescent="0.2">
      <c r="A513" s="177" t="s">
        <v>967</v>
      </c>
      <c r="B513" s="199" t="str">
        <f>VLOOKUP(A513,Adr!A:B,2,FALSE)</f>
        <v>Slovenský zväz moderného päťboja</v>
      </c>
      <c r="C513" s="180" t="s">
        <v>821</v>
      </c>
      <c r="D513" s="290">
        <v>125044</v>
      </c>
      <c r="E513" s="226">
        <v>0</v>
      </c>
      <c r="F513" s="161" t="s">
        <v>200</v>
      </c>
      <c r="G513" s="164" t="s">
        <v>6</v>
      </c>
      <c r="H513" s="164" t="s">
        <v>713</v>
      </c>
      <c r="I513" s="187" t="str">
        <f t="shared" si="37"/>
        <v>30788714a</v>
      </c>
      <c r="J513" s="162" t="str">
        <f t="shared" si="38"/>
        <v>30788714026 02</v>
      </c>
      <c r="K513" s="5" t="s">
        <v>124</v>
      </c>
      <c r="L513" s="162" t="str">
        <f t="shared" si="39"/>
        <v>30788714026 02B</v>
      </c>
      <c r="M513" s="5" t="str">
        <f t="shared" si="40"/>
        <v>Slovenský zväz moderného päťbojaaBmoderný päťboj - bežné transfery</v>
      </c>
      <c r="N513" s="3" t="str">
        <f t="shared" si="41"/>
        <v>30788714aB</v>
      </c>
    </row>
    <row r="514" spans="1:14" x14ac:dyDescent="0.2">
      <c r="A514" s="197" t="s">
        <v>967</v>
      </c>
      <c r="B514" s="199" t="str">
        <f>VLOOKUP(A514,Adr!A:B,2,FALSE)</f>
        <v>Slovenský zväz moderného päťboja</v>
      </c>
      <c r="C514" s="164" t="s">
        <v>2138</v>
      </c>
      <c r="D514" s="291">
        <v>23552</v>
      </c>
      <c r="E514" s="168">
        <v>0</v>
      </c>
      <c r="F514" s="161" t="s">
        <v>205</v>
      </c>
      <c r="G514" s="164" t="s">
        <v>10</v>
      </c>
      <c r="H514" s="164" t="s">
        <v>713</v>
      </c>
      <c r="I514" s="187" t="str">
        <f t="shared" ref="I514:I577" si="42">A514&amp;F514</f>
        <v>30788714f</v>
      </c>
      <c r="J514" s="162" t="str">
        <f t="shared" ref="J514:J577" si="43">A514&amp;G514</f>
        <v>30788714026 03</v>
      </c>
      <c r="K514" s="5"/>
      <c r="L514" s="162" t="str">
        <f t="shared" ref="L514:L577" si="44">A514&amp;G514&amp;H514</f>
        <v>30788714026 03B</v>
      </c>
      <c r="M514" s="5" t="str">
        <f t="shared" ref="M514:M577" si="45">B514&amp;F514&amp;H514&amp;C514</f>
        <v>Slovenský zväz moderného päťbojafBmoderný päťboj - 20 % navýšenie</v>
      </c>
      <c r="N514" s="3" t="str">
        <f t="shared" si="41"/>
        <v>30788714fB</v>
      </c>
    </row>
    <row r="515" spans="1:14" x14ac:dyDescent="0.2">
      <c r="A515" s="177" t="s">
        <v>125</v>
      </c>
      <c r="B515" s="199" t="str">
        <f>VLOOKUP(A515,Adr!A:B,2,FALSE)</f>
        <v>Slovenský zväz orientačných športov</v>
      </c>
      <c r="C515" s="180" t="s">
        <v>822</v>
      </c>
      <c r="D515" s="290">
        <v>61300</v>
      </c>
      <c r="E515" s="168">
        <v>0</v>
      </c>
      <c r="F515" s="161" t="s">
        <v>200</v>
      </c>
      <c r="G515" s="164" t="s">
        <v>6</v>
      </c>
      <c r="H515" s="164" t="s">
        <v>713</v>
      </c>
      <c r="I515" s="187" t="str">
        <f t="shared" si="42"/>
        <v>30806518a</v>
      </c>
      <c r="J515" s="162" t="str">
        <f t="shared" si="43"/>
        <v>30806518026 02</v>
      </c>
      <c r="K515" s="5" t="s">
        <v>30</v>
      </c>
      <c r="L515" s="162" t="str">
        <f t="shared" si="44"/>
        <v>30806518026 02B</v>
      </c>
      <c r="M515" s="5" t="str">
        <f t="shared" si="45"/>
        <v>Slovenský zväz orientačných športovaBorientačné športy - bežné transfery</v>
      </c>
      <c r="N515" s="3" t="str">
        <f t="shared" si="41"/>
        <v>30806518aB</v>
      </c>
    </row>
    <row r="516" spans="1:14" x14ac:dyDescent="0.2">
      <c r="A516" s="193" t="s">
        <v>125</v>
      </c>
      <c r="B516" s="199" t="str">
        <f>VLOOKUP(A516,Adr!A:B,2,FALSE)</f>
        <v>Slovenský zväz orientačných športov</v>
      </c>
      <c r="C516" s="191" t="s">
        <v>2139</v>
      </c>
      <c r="D516" s="292">
        <v>11546</v>
      </c>
      <c r="E516" s="226">
        <v>0</v>
      </c>
      <c r="F516" s="161" t="s">
        <v>205</v>
      </c>
      <c r="G516" s="164" t="s">
        <v>10</v>
      </c>
      <c r="H516" s="164" t="s">
        <v>713</v>
      </c>
      <c r="I516" s="187" t="str">
        <f t="shared" si="42"/>
        <v>30806518f</v>
      </c>
      <c r="J516" s="162" t="str">
        <f t="shared" si="43"/>
        <v>30806518026 03</v>
      </c>
      <c r="K516" s="5"/>
      <c r="L516" s="162" t="str">
        <f t="shared" si="44"/>
        <v>30806518026 03B</v>
      </c>
      <c r="M516" s="5" t="str">
        <f t="shared" si="45"/>
        <v>Slovenský zväz orientačných športovfBorientačné športy - 20 % navýšenie</v>
      </c>
      <c r="N516" s="3" t="str">
        <f t="shared" si="41"/>
        <v>30806518fB</v>
      </c>
    </row>
    <row r="517" spans="1:14" x14ac:dyDescent="0.2">
      <c r="A517" s="177" t="s">
        <v>127</v>
      </c>
      <c r="B517" s="199" t="str">
        <f>VLOOKUP(A517,Adr!A:B,2,FALSE)</f>
        <v>Slovenský zväz pozemného hokeja</v>
      </c>
      <c r="C517" s="180" t="s">
        <v>823</v>
      </c>
      <c r="D517" s="290">
        <v>152154</v>
      </c>
      <c r="E517" s="168">
        <v>0</v>
      </c>
      <c r="F517" s="161" t="s">
        <v>200</v>
      </c>
      <c r="G517" s="164" t="s">
        <v>6</v>
      </c>
      <c r="H517" s="164" t="s">
        <v>713</v>
      </c>
      <c r="I517" s="187" t="str">
        <f t="shared" si="42"/>
        <v>31751075a</v>
      </c>
      <c r="J517" s="162" t="str">
        <f t="shared" si="43"/>
        <v>31751075026 02</v>
      </c>
      <c r="K517" s="5" t="s">
        <v>129</v>
      </c>
      <c r="L517" s="162" t="str">
        <f t="shared" si="44"/>
        <v>31751075026 02B</v>
      </c>
      <c r="M517" s="5" t="str">
        <f t="shared" si="45"/>
        <v>Slovenský zväz pozemného hokejaaBpozemný hokej - bežné transfery</v>
      </c>
      <c r="N517" s="3" t="str">
        <f t="shared" si="41"/>
        <v>31751075aB</v>
      </c>
    </row>
    <row r="518" spans="1:14" x14ac:dyDescent="0.2">
      <c r="A518" s="197" t="s">
        <v>127</v>
      </c>
      <c r="B518" s="199" t="str">
        <f>VLOOKUP(A518,Adr!A:B,2,FALSE)</f>
        <v>Slovenský zväz pozemného hokeja</v>
      </c>
      <c r="C518" s="180" t="s">
        <v>1621</v>
      </c>
      <c r="D518" s="290">
        <v>20000</v>
      </c>
      <c r="E518" s="168">
        <v>0</v>
      </c>
      <c r="F518" s="161" t="s">
        <v>200</v>
      </c>
      <c r="G518" s="164" t="s">
        <v>6</v>
      </c>
      <c r="H518" s="164" t="s">
        <v>714</v>
      </c>
      <c r="I518" s="187" t="str">
        <f t="shared" si="42"/>
        <v>31751075a</v>
      </c>
      <c r="J518" s="162" t="str">
        <f t="shared" si="43"/>
        <v>31751075026 02</v>
      </c>
      <c r="K518" s="5" t="s">
        <v>129</v>
      </c>
      <c r="L518" s="162" t="str">
        <f t="shared" si="44"/>
        <v>31751075026 02K</v>
      </c>
      <c r="M518" s="5" t="str">
        <f t="shared" si="45"/>
        <v>Slovenský zväz pozemného hokejaaKpozemný hokej - kapitálové transfery</v>
      </c>
      <c r="N518" s="3" t="str">
        <f t="shared" si="41"/>
        <v>31751075aK</v>
      </c>
    </row>
    <row r="519" spans="1:14" x14ac:dyDescent="0.2">
      <c r="A519" s="197" t="s">
        <v>127</v>
      </c>
      <c r="B519" s="199" t="str">
        <f>VLOOKUP(A519,Adr!A:B,2,FALSE)</f>
        <v>Slovenský zväz pozemného hokeja</v>
      </c>
      <c r="C519" s="180" t="s">
        <v>2140</v>
      </c>
      <c r="D519" s="290">
        <v>32425</v>
      </c>
      <c r="E519" s="226">
        <v>0</v>
      </c>
      <c r="F519" s="161" t="s">
        <v>205</v>
      </c>
      <c r="G519" s="164" t="s">
        <v>10</v>
      </c>
      <c r="H519" s="164" t="s">
        <v>713</v>
      </c>
      <c r="I519" s="187" t="str">
        <f t="shared" si="42"/>
        <v>31751075f</v>
      </c>
      <c r="J519" s="162" t="str">
        <f t="shared" si="43"/>
        <v>31751075026 03</v>
      </c>
      <c r="K519" s="5"/>
      <c r="L519" s="162" t="str">
        <f t="shared" si="44"/>
        <v>31751075026 03B</v>
      </c>
      <c r="M519" s="5" t="str">
        <f t="shared" si="45"/>
        <v>Slovenský zväz pozemného hokejafBpozemný hokej - 20 % navýšenie</v>
      </c>
      <c r="N519" s="3" t="str">
        <f t="shared" si="41"/>
        <v>31751075fB</v>
      </c>
    </row>
    <row r="520" spans="1:14" x14ac:dyDescent="0.2">
      <c r="A520" s="177" t="s">
        <v>677</v>
      </c>
      <c r="B520" s="199" t="str">
        <f>VLOOKUP(A520,Adr!A:B,2,FALSE)</f>
        <v>Slovenský zväz psích záprahov</v>
      </c>
      <c r="C520" s="180" t="s">
        <v>824</v>
      </c>
      <c r="D520" s="290">
        <v>44065</v>
      </c>
      <c r="E520" s="168">
        <v>0</v>
      </c>
      <c r="F520" s="161" t="s">
        <v>200</v>
      </c>
      <c r="G520" s="164" t="s">
        <v>6</v>
      </c>
      <c r="H520" s="164" t="s">
        <v>713</v>
      </c>
      <c r="I520" s="187" t="str">
        <f t="shared" si="42"/>
        <v>37818058a</v>
      </c>
      <c r="J520" s="162" t="str">
        <f t="shared" si="43"/>
        <v>37818058026 02</v>
      </c>
      <c r="K520" s="5" t="s">
        <v>130</v>
      </c>
      <c r="L520" s="162" t="str">
        <f t="shared" si="44"/>
        <v>37818058026 02B</v>
      </c>
      <c r="M520" s="5" t="str">
        <f t="shared" si="45"/>
        <v>Slovenský zväz psích záprahovaBpsie záprahy - bežné transfery</v>
      </c>
      <c r="N520" s="3" t="str">
        <f t="shared" si="41"/>
        <v>37818058aB</v>
      </c>
    </row>
    <row r="521" spans="1:14" x14ac:dyDescent="0.2">
      <c r="A521" s="197" t="s">
        <v>677</v>
      </c>
      <c r="B521" s="199" t="str">
        <f>VLOOKUP(A521,Adr!A:B,2,FALSE)</f>
        <v>Slovenský zväz psích záprahov</v>
      </c>
      <c r="C521" s="164" t="s">
        <v>2141</v>
      </c>
      <c r="D521" s="291">
        <v>8300</v>
      </c>
      <c r="E521" s="168">
        <v>0</v>
      </c>
      <c r="F521" s="161" t="s">
        <v>205</v>
      </c>
      <c r="G521" s="164" t="s">
        <v>10</v>
      </c>
      <c r="H521" s="164" t="s">
        <v>713</v>
      </c>
      <c r="I521" s="187" t="str">
        <f t="shared" si="42"/>
        <v>37818058f</v>
      </c>
      <c r="J521" s="162" t="str">
        <f t="shared" si="43"/>
        <v>37818058026 03</v>
      </c>
      <c r="K521" s="5"/>
      <c r="L521" s="162" t="str">
        <f t="shared" si="44"/>
        <v>37818058026 03B</v>
      </c>
      <c r="M521" s="5" t="str">
        <f t="shared" si="45"/>
        <v>Slovenský zväz psích záprahovfBpsie záprahy - 20 % navýšenie</v>
      </c>
      <c r="N521" s="3" t="str">
        <f t="shared" si="41"/>
        <v>37818058fB</v>
      </c>
    </row>
    <row r="522" spans="1:14" x14ac:dyDescent="0.2">
      <c r="A522" s="161" t="s">
        <v>1293</v>
      </c>
      <c r="B522" s="199" t="str">
        <f>VLOOKUP(A522,Adr!A:B,2,FALSE)</f>
        <v>Slovenský zväz rádioamatérov</v>
      </c>
      <c r="C522" s="191" t="s">
        <v>2228</v>
      </c>
      <c r="D522" s="181">
        <v>5000</v>
      </c>
      <c r="E522" s="226">
        <v>0</v>
      </c>
      <c r="F522" s="161" t="s">
        <v>204</v>
      </c>
      <c r="G522" s="164" t="s">
        <v>10</v>
      </c>
      <c r="H522" s="164" t="s">
        <v>713</v>
      </c>
      <c r="I522" s="187" t="str">
        <f t="shared" si="42"/>
        <v>00896896e</v>
      </c>
      <c r="J522" s="162" t="str">
        <f t="shared" si="43"/>
        <v>00896896026 03</v>
      </c>
      <c r="K522" s="5"/>
      <c r="L522" s="162" t="str">
        <f t="shared" si="44"/>
        <v>00896896026 03B</v>
      </c>
      <c r="M522" s="5" t="str">
        <f t="shared" si="45"/>
        <v>Slovenský zväz rádioamatéroveBMajstrovstvá Európy, Primorsko, Bulharsko</v>
      </c>
      <c r="N522" s="3" t="str">
        <f t="shared" si="41"/>
        <v>00896896eB</v>
      </c>
    </row>
    <row r="523" spans="1:14" x14ac:dyDescent="0.2">
      <c r="A523" s="197" t="s">
        <v>131</v>
      </c>
      <c r="B523" s="199" t="str">
        <f>VLOOKUP(A523,Adr!A:B,2,FALSE)</f>
        <v>Slovenský zväz rybolovnej techniky</v>
      </c>
      <c r="C523" s="185" t="s">
        <v>825</v>
      </c>
      <c r="D523" s="291">
        <v>69388</v>
      </c>
      <c r="E523" s="168">
        <v>0</v>
      </c>
      <c r="F523" s="161" t="s">
        <v>200</v>
      </c>
      <c r="G523" s="164" t="s">
        <v>6</v>
      </c>
      <c r="H523" s="164" t="s">
        <v>713</v>
      </c>
      <c r="I523" s="187" t="str">
        <f t="shared" si="42"/>
        <v>31871526a</v>
      </c>
      <c r="J523" s="162" t="str">
        <f t="shared" si="43"/>
        <v>31871526026 02</v>
      </c>
      <c r="K523" s="5" t="s">
        <v>133</v>
      </c>
      <c r="L523" s="162" t="str">
        <f t="shared" si="44"/>
        <v>31871526026 02B</v>
      </c>
      <c r="M523" s="5" t="str">
        <f t="shared" si="45"/>
        <v>Slovenský zväz rybolovnej technikyaBrybolovná technika - bežné transfery</v>
      </c>
      <c r="N523" s="3" t="str">
        <f t="shared" si="41"/>
        <v>31871526aB</v>
      </c>
    </row>
    <row r="524" spans="1:14" x14ac:dyDescent="0.2">
      <c r="A524" s="193" t="s">
        <v>131</v>
      </c>
      <c r="B524" s="199" t="str">
        <f>VLOOKUP(A524,Adr!A:B,2,FALSE)</f>
        <v>Slovenský zväz rybolovnej techniky</v>
      </c>
      <c r="C524" s="164" t="s">
        <v>2142</v>
      </c>
      <c r="D524" s="291">
        <v>13070</v>
      </c>
      <c r="E524" s="168">
        <v>0</v>
      </c>
      <c r="F524" s="161" t="s">
        <v>205</v>
      </c>
      <c r="G524" s="164" t="s">
        <v>10</v>
      </c>
      <c r="H524" s="164" t="s">
        <v>713</v>
      </c>
      <c r="I524" s="187" t="str">
        <f t="shared" si="42"/>
        <v>31871526f</v>
      </c>
      <c r="J524" s="162" t="str">
        <f t="shared" si="43"/>
        <v>31871526026 03</v>
      </c>
      <c r="K524" s="5"/>
      <c r="L524" s="162" t="str">
        <f t="shared" si="44"/>
        <v>31871526026 03B</v>
      </c>
      <c r="M524" s="5" t="str">
        <f t="shared" si="45"/>
        <v>Slovenský zväz rybolovnej technikyfBrybolovná technika - 20 % navýšenie</v>
      </c>
      <c r="N524" s="3" t="str">
        <f t="shared" si="41"/>
        <v>31871526fB</v>
      </c>
    </row>
    <row r="525" spans="1:14" x14ac:dyDescent="0.2">
      <c r="A525" s="161" t="s">
        <v>134</v>
      </c>
      <c r="B525" s="199" t="str">
        <f>VLOOKUP(A525,Adr!A:B,2,FALSE)</f>
        <v>Slovenský zväz sánkarov</v>
      </c>
      <c r="C525" s="180" t="s">
        <v>826</v>
      </c>
      <c r="D525" s="290">
        <v>148759</v>
      </c>
      <c r="E525" s="226">
        <v>0</v>
      </c>
      <c r="F525" s="161" t="s">
        <v>200</v>
      </c>
      <c r="G525" s="164" t="s">
        <v>6</v>
      </c>
      <c r="H525" s="164" t="s">
        <v>713</v>
      </c>
      <c r="I525" s="187" t="str">
        <f t="shared" si="42"/>
        <v>31989373a</v>
      </c>
      <c r="J525" s="162" t="str">
        <f t="shared" si="43"/>
        <v>31989373026 02</v>
      </c>
      <c r="K525" s="5" t="s">
        <v>181</v>
      </c>
      <c r="L525" s="162" t="str">
        <f t="shared" si="44"/>
        <v>31989373026 02B</v>
      </c>
      <c r="M525" s="5" t="str">
        <f t="shared" si="45"/>
        <v>Slovenský zväz sánkarovaBsánkovanie - bežné transfery</v>
      </c>
      <c r="N525" s="3" t="str">
        <f t="shared" si="41"/>
        <v>31989373aB</v>
      </c>
    </row>
    <row r="526" spans="1:14" x14ac:dyDescent="0.2">
      <c r="A526" s="161" t="s">
        <v>134</v>
      </c>
      <c r="B526" s="199" t="str">
        <f>VLOOKUP(A526,Adr!A:B,2,FALSE)</f>
        <v>Slovenský zväz sánkarov</v>
      </c>
      <c r="C526" s="180" t="s">
        <v>2003</v>
      </c>
      <c r="D526" s="290">
        <v>17500</v>
      </c>
      <c r="E526" s="168">
        <v>0</v>
      </c>
      <c r="F526" s="161" t="s">
        <v>203</v>
      </c>
      <c r="G526" s="164" t="s">
        <v>10</v>
      </c>
      <c r="H526" s="164" t="s">
        <v>713</v>
      </c>
      <c r="I526" s="187" t="str">
        <f t="shared" si="42"/>
        <v>31989373d</v>
      </c>
      <c r="J526" s="162" t="str">
        <f t="shared" si="43"/>
        <v>31989373026 03</v>
      </c>
      <c r="K526" s="5"/>
      <c r="L526" s="162" t="str">
        <f t="shared" si="44"/>
        <v>31989373026 03B</v>
      </c>
      <c r="M526" s="5" t="str">
        <f t="shared" si="45"/>
        <v>Slovenský zväz sánkarovdBSkupek Marián</v>
      </c>
      <c r="N526" s="3" t="str">
        <f t="shared" si="41"/>
        <v>31989373dB</v>
      </c>
    </row>
    <row r="527" spans="1:14" x14ac:dyDescent="0.2">
      <c r="A527" s="193" t="s">
        <v>134</v>
      </c>
      <c r="B527" s="199" t="str">
        <f>VLOOKUP(A527,Adr!A:B,2,FALSE)</f>
        <v>Slovenský zväz sánkarov</v>
      </c>
      <c r="C527" s="180" t="s">
        <v>2143</v>
      </c>
      <c r="D527" s="290">
        <v>28019</v>
      </c>
      <c r="E527" s="168">
        <v>0</v>
      </c>
      <c r="F527" s="161" t="s">
        <v>205</v>
      </c>
      <c r="G527" s="164" t="s">
        <v>10</v>
      </c>
      <c r="H527" s="164" t="s">
        <v>713</v>
      </c>
      <c r="I527" s="187" t="str">
        <f t="shared" si="42"/>
        <v>31989373f</v>
      </c>
      <c r="J527" s="162" t="str">
        <f t="shared" si="43"/>
        <v>31989373026 03</v>
      </c>
      <c r="K527" s="5"/>
      <c r="L527" s="162" t="str">
        <f t="shared" si="44"/>
        <v>31989373026 03B</v>
      </c>
      <c r="M527" s="5" t="str">
        <f t="shared" si="45"/>
        <v>Slovenský zväz sánkarovfBsánkovanie - 20 % navýšenie</v>
      </c>
      <c r="N527" s="3" t="str">
        <f t="shared" si="41"/>
        <v>31989373fB</v>
      </c>
    </row>
    <row r="528" spans="1:14" x14ac:dyDescent="0.2">
      <c r="A528" s="161" t="s">
        <v>1611</v>
      </c>
      <c r="B528" s="199" t="str">
        <f>VLOOKUP(A528,Adr!A:B,2,FALSE)</f>
        <v>Slovenský zväz športovcov s mentálnym postihnutím</v>
      </c>
      <c r="C528" s="191" t="s">
        <v>1624</v>
      </c>
      <c r="D528" s="292">
        <v>12623</v>
      </c>
      <c r="E528" s="226">
        <v>0</v>
      </c>
      <c r="F528" s="161" t="s">
        <v>202</v>
      </c>
      <c r="G528" s="164" t="s">
        <v>10</v>
      </c>
      <c r="H528" s="164" t="s">
        <v>713</v>
      </c>
      <c r="I528" s="187" t="str">
        <f t="shared" si="42"/>
        <v>17326087c</v>
      </c>
      <c r="J528" s="162" t="str">
        <f t="shared" si="43"/>
        <v>17326087026 03</v>
      </c>
      <c r="K528" s="5"/>
      <c r="L528" s="162" t="str">
        <f t="shared" si="44"/>
        <v>17326087026 03B</v>
      </c>
      <c r="M528" s="5" t="str">
        <f t="shared" si="45"/>
        <v>Slovenský zväz športovcov s mentálnym postihnutímcBzabezpečenie činnosti a úloh v roku 2024</v>
      </c>
      <c r="N528" s="3" t="str">
        <f t="shared" si="41"/>
        <v>17326087cB</v>
      </c>
    </row>
    <row r="529" spans="1:14" x14ac:dyDescent="0.2">
      <c r="A529" s="161" t="s">
        <v>1065</v>
      </c>
      <c r="B529" s="199" t="str">
        <f>VLOOKUP(A529,Adr!A:B,2,FALSE)</f>
        <v>Slovenský zväz športového ju-jitsu</v>
      </c>
      <c r="C529" s="180" t="s">
        <v>1073</v>
      </c>
      <c r="D529" s="290">
        <v>32026</v>
      </c>
      <c r="E529" s="168">
        <v>0</v>
      </c>
      <c r="F529" s="161" t="s">
        <v>200</v>
      </c>
      <c r="G529" s="164" t="s">
        <v>6</v>
      </c>
      <c r="H529" s="164" t="s">
        <v>713</v>
      </c>
      <c r="I529" s="187" t="str">
        <f t="shared" si="42"/>
        <v>42219922a</v>
      </c>
      <c r="J529" s="162" t="str">
        <f t="shared" si="43"/>
        <v>42219922026 02</v>
      </c>
      <c r="K529" s="5" t="s">
        <v>163</v>
      </c>
      <c r="L529" s="162" t="str">
        <f t="shared" si="44"/>
        <v>42219922026 02B</v>
      </c>
      <c r="M529" s="5" t="str">
        <f t="shared" si="45"/>
        <v>Slovenský zväz športového ju-jitsuaBju-jitsu - bežné transfery</v>
      </c>
      <c r="N529" s="3" t="str">
        <f t="shared" si="41"/>
        <v>42219922aB</v>
      </c>
    </row>
    <row r="530" spans="1:14" x14ac:dyDescent="0.2">
      <c r="A530" s="173" t="s">
        <v>1065</v>
      </c>
      <c r="B530" s="199" t="str">
        <f>VLOOKUP(A530,Adr!A:B,2,FALSE)</f>
        <v>Slovenský zväz športového ju-jitsu</v>
      </c>
      <c r="C530" s="191" t="s">
        <v>2144</v>
      </c>
      <c r="D530" s="290">
        <v>6032</v>
      </c>
      <c r="E530" s="168">
        <v>0</v>
      </c>
      <c r="F530" s="161" t="s">
        <v>205</v>
      </c>
      <c r="G530" s="164" t="s">
        <v>10</v>
      </c>
      <c r="H530" s="164" t="s">
        <v>713</v>
      </c>
      <c r="I530" s="187" t="str">
        <f t="shared" si="42"/>
        <v>42219922f</v>
      </c>
      <c r="J530" s="162" t="str">
        <f t="shared" si="43"/>
        <v>42219922026 03</v>
      </c>
      <c r="K530" s="5"/>
      <c r="L530" s="162" t="str">
        <f t="shared" si="44"/>
        <v>42219922026 03B</v>
      </c>
      <c r="M530" s="5" t="str">
        <f t="shared" si="45"/>
        <v>Slovenský zväz športového ju-jitsufBju-jitsu - 20 % navýšenie</v>
      </c>
      <c r="N530" s="3" t="str">
        <f t="shared" si="41"/>
        <v>42219922fB</v>
      </c>
    </row>
    <row r="531" spans="1:14" x14ac:dyDescent="0.2">
      <c r="A531" s="193" t="s">
        <v>901</v>
      </c>
      <c r="B531" s="199" t="str">
        <f>VLOOKUP(A531,Adr!A:B,2,FALSE)</f>
        <v>Slovenský zväz športového rybolovu</v>
      </c>
      <c r="C531" s="180" t="s">
        <v>915</v>
      </c>
      <c r="D531" s="290">
        <v>94518</v>
      </c>
      <c r="E531" s="226">
        <v>0</v>
      </c>
      <c r="F531" s="161" t="s">
        <v>200</v>
      </c>
      <c r="G531" s="164" t="s">
        <v>6</v>
      </c>
      <c r="H531" s="164" t="s">
        <v>713</v>
      </c>
      <c r="I531" s="187" t="str">
        <f t="shared" si="42"/>
        <v>51118831a</v>
      </c>
      <c r="J531" s="162" t="str">
        <f t="shared" si="43"/>
        <v>51118831026 02</v>
      </c>
      <c r="K531" s="5" t="s">
        <v>191</v>
      </c>
      <c r="L531" s="162" t="str">
        <f t="shared" si="44"/>
        <v>51118831026 02B</v>
      </c>
      <c r="M531" s="5" t="str">
        <f t="shared" si="45"/>
        <v>Slovenský zväz športového rybolovuaBšportové rybárstvo - bežné transfery</v>
      </c>
      <c r="N531" s="3" t="str">
        <f t="shared" si="41"/>
        <v>51118831aB</v>
      </c>
    </row>
    <row r="532" spans="1:14" x14ac:dyDescent="0.2">
      <c r="A532" s="161" t="s">
        <v>901</v>
      </c>
      <c r="B532" s="199" t="str">
        <f>VLOOKUP(A532,Adr!A:B,2,FALSE)</f>
        <v>Slovenský zväz športového rybolovu</v>
      </c>
      <c r="C532" s="191" t="s">
        <v>2145</v>
      </c>
      <c r="D532" s="292">
        <v>17803</v>
      </c>
      <c r="E532" s="168">
        <v>0</v>
      </c>
      <c r="F532" s="161" t="s">
        <v>205</v>
      </c>
      <c r="G532" s="164" t="s">
        <v>10</v>
      </c>
      <c r="H532" s="164" t="s">
        <v>713</v>
      </c>
      <c r="I532" s="187" t="str">
        <f t="shared" si="42"/>
        <v>51118831f</v>
      </c>
      <c r="J532" s="162" t="str">
        <f t="shared" si="43"/>
        <v>51118831026 03</v>
      </c>
      <c r="K532" s="5"/>
      <c r="L532" s="162" t="str">
        <f t="shared" si="44"/>
        <v>51118831026 03B</v>
      </c>
      <c r="M532" s="5" t="str">
        <f t="shared" si="45"/>
        <v>Slovenský zväz športového rybolovufBšportové rybárstvo - 20 % navýšenie</v>
      </c>
      <c r="N532" s="3" t="str">
        <f t="shared" si="41"/>
        <v>51118831fB</v>
      </c>
    </row>
    <row r="533" spans="1:14" x14ac:dyDescent="0.2">
      <c r="A533" s="161" t="s">
        <v>1262</v>
      </c>
      <c r="B533" s="199" t="str">
        <f>VLOOKUP(A533,Adr!A:B,2,FALSE)</f>
        <v>Slovenský zväz Taekwon-Do ITF</v>
      </c>
      <c r="C533" s="192" t="s">
        <v>837</v>
      </c>
      <c r="D533" s="293">
        <v>67300</v>
      </c>
      <c r="E533" s="168">
        <v>0</v>
      </c>
      <c r="F533" s="161" t="s">
        <v>206</v>
      </c>
      <c r="G533" s="164" t="s">
        <v>10</v>
      </c>
      <c r="H533" s="164" t="s">
        <v>713</v>
      </c>
      <c r="I533" s="187" t="str">
        <f t="shared" si="42"/>
        <v>37938941g</v>
      </c>
      <c r="J533" s="162" t="str">
        <f t="shared" si="43"/>
        <v>37938941026 03</v>
      </c>
      <c r="K533" s="5"/>
      <c r="L533" s="162" t="str">
        <f t="shared" si="44"/>
        <v>37938941026 03B</v>
      </c>
      <c r="M533" s="5" t="str">
        <f t="shared" si="45"/>
        <v>Slovenský zväz Taekwon-Do ITFgBrozvoj športov, ktoré nie sú uznanými podľa zákona č. 440/2015 Z. z.</v>
      </c>
      <c r="N533" s="3" t="str">
        <f t="shared" si="41"/>
        <v>37938941gB</v>
      </c>
    </row>
    <row r="534" spans="1:14" x14ac:dyDescent="0.2">
      <c r="A534" s="161" t="s">
        <v>136</v>
      </c>
      <c r="B534" s="199" t="str">
        <f>VLOOKUP(A534,Adr!A:B,2,FALSE)</f>
        <v>Slovenský zväz tanečných športov</v>
      </c>
      <c r="C534" s="191" t="s">
        <v>827</v>
      </c>
      <c r="D534" s="290">
        <v>626728</v>
      </c>
      <c r="E534" s="226">
        <v>0</v>
      </c>
      <c r="F534" s="161" t="s">
        <v>200</v>
      </c>
      <c r="G534" s="164" t="s">
        <v>6</v>
      </c>
      <c r="H534" s="164" t="s">
        <v>713</v>
      </c>
      <c r="I534" s="187" t="str">
        <f t="shared" si="42"/>
        <v>00684767a</v>
      </c>
      <c r="J534" s="162" t="str">
        <f t="shared" si="43"/>
        <v>00684767026 02</v>
      </c>
      <c r="K534" s="5" t="s">
        <v>101</v>
      </c>
      <c r="L534" s="162" t="str">
        <f t="shared" si="44"/>
        <v>00684767026 02B</v>
      </c>
      <c r="M534" s="5" t="str">
        <f t="shared" si="45"/>
        <v>Slovenský zväz tanečných športovaBtanečný šport - bežné transfery</v>
      </c>
      <c r="N534" s="3" t="str">
        <f t="shared" si="41"/>
        <v>00684767aB</v>
      </c>
    </row>
    <row r="535" spans="1:14" x14ac:dyDescent="0.2">
      <c r="A535" s="161" t="s">
        <v>136</v>
      </c>
      <c r="B535" s="199" t="str">
        <f>VLOOKUP(A535,Adr!A:B,2,FALSE)</f>
        <v>Slovenský zväz tanečných športov</v>
      </c>
      <c r="C535" s="192" t="s">
        <v>2060</v>
      </c>
      <c r="D535" s="293">
        <v>25000</v>
      </c>
      <c r="E535" s="168">
        <v>0</v>
      </c>
      <c r="F535" s="161" t="s">
        <v>204</v>
      </c>
      <c r="G535" s="164" t="s">
        <v>10</v>
      </c>
      <c r="H535" s="164" t="s">
        <v>713</v>
      </c>
      <c r="I535" s="187" t="str">
        <f t="shared" si="42"/>
        <v>00684767e</v>
      </c>
      <c r="J535" s="162" t="str">
        <f t="shared" si="43"/>
        <v>00684767026 03</v>
      </c>
      <c r="K535" s="5"/>
      <c r="L535" s="162" t="str">
        <f t="shared" si="44"/>
        <v>00684767026 03B</v>
      </c>
      <c r="M535" s="5" t="str">
        <f t="shared" si="45"/>
        <v>Slovenský zväz tanečných športoveBMajstrovstvá sveta</v>
      </c>
      <c r="N535" s="3" t="str">
        <f t="shared" si="41"/>
        <v>00684767eB</v>
      </c>
    </row>
    <row r="536" spans="1:14" x14ac:dyDescent="0.2">
      <c r="A536" s="197" t="s">
        <v>136</v>
      </c>
      <c r="B536" s="199" t="str">
        <f>VLOOKUP(A536,Adr!A:B,2,FALSE)</f>
        <v>Slovenský zväz tanečných športov</v>
      </c>
      <c r="C536" s="180" t="s">
        <v>2146</v>
      </c>
      <c r="D536" s="290">
        <v>118043</v>
      </c>
      <c r="E536" s="168">
        <v>0</v>
      </c>
      <c r="F536" s="161" t="s">
        <v>205</v>
      </c>
      <c r="G536" s="164" t="s">
        <v>10</v>
      </c>
      <c r="H536" s="164" t="s">
        <v>713</v>
      </c>
      <c r="I536" s="187" t="str">
        <f t="shared" si="42"/>
        <v>00684767f</v>
      </c>
      <c r="J536" s="162" t="str">
        <f t="shared" si="43"/>
        <v>00684767026 03</v>
      </c>
      <c r="K536" s="5"/>
      <c r="L536" s="162" t="str">
        <f t="shared" si="44"/>
        <v>00684767026 03B</v>
      </c>
      <c r="M536" s="5" t="str">
        <f t="shared" si="45"/>
        <v>Slovenský zväz tanečných športovfBtanečný šport - 20 % navýšenie</v>
      </c>
      <c r="N536" s="3" t="str">
        <f t="shared" si="41"/>
        <v>00684767fB</v>
      </c>
    </row>
    <row r="537" spans="1:14" ht="20" x14ac:dyDescent="0.2">
      <c r="A537" s="197" t="s">
        <v>136</v>
      </c>
      <c r="B537" s="199" t="str">
        <f>VLOOKUP(A537,Adr!A:B,2,FALSE)</f>
        <v>Slovenský zväz tanečných športov</v>
      </c>
      <c r="C537" s="191" t="s">
        <v>2044</v>
      </c>
      <c r="D537" s="290">
        <v>9750</v>
      </c>
      <c r="E537" s="168">
        <v>0</v>
      </c>
      <c r="F537" s="161" t="s">
        <v>209</v>
      </c>
      <c r="G537" s="164" t="s">
        <v>10</v>
      </c>
      <c r="H537" s="164" t="s">
        <v>713</v>
      </c>
      <c r="I537" s="187" t="str">
        <f t="shared" si="42"/>
        <v>00684767j</v>
      </c>
      <c r="J537" s="162" t="str">
        <f t="shared" si="43"/>
        <v>00684767026 03</v>
      </c>
      <c r="K537" s="5"/>
      <c r="L537" s="162" t="str">
        <f t="shared" si="44"/>
        <v>00684767026 03B</v>
      </c>
      <c r="M537" s="5" t="str">
        <f t="shared" si="45"/>
        <v>Slovenský zväz tanečných športovjBZabezpečenie finále školských športových súťaží (Šamorín 2024) v súťažiach kategórie "A" v tanečnom športe základných škôl</v>
      </c>
      <c r="N537" s="3" t="str">
        <f t="shared" si="41"/>
        <v>00684767jB</v>
      </c>
    </row>
    <row r="538" spans="1:14" x14ac:dyDescent="0.2">
      <c r="A538" s="177" t="s">
        <v>1268</v>
      </c>
      <c r="B538" s="199" t="str">
        <f>VLOOKUP(A538,Adr!A:B,2,FALSE)</f>
        <v>Slovenský zväz telesne postihnutých športovcov</v>
      </c>
      <c r="C538" s="180" t="s">
        <v>1624</v>
      </c>
      <c r="D538" s="290">
        <v>634958</v>
      </c>
      <c r="E538" s="168">
        <v>0</v>
      </c>
      <c r="F538" s="161" t="s">
        <v>202</v>
      </c>
      <c r="G538" s="164" t="s">
        <v>10</v>
      </c>
      <c r="H538" s="164" t="s">
        <v>713</v>
      </c>
      <c r="I538" s="187" t="str">
        <f t="shared" si="42"/>
        <v>22665234c</v>
      </c>
      <c r="J538" s="162" t="str">
        <f t="shared" si="43"/>
        <v>22665234026 03</v>
      </c>
      <c r="K538" s="5"/>
      <c r="L538" s="162" t="str">
        <f t="shared" si="44"/>
        <v>22665234026 03B</v>
      </c>
      <c r="M538" s="5" t="str">
        <f t="shared" si="45"/>
        <v>Slovenský zväz telesne postihnutých športovcovcBzabezpečenie činnosti a úloh v roku 2024</v>
      </c>
      <c r="N538" s="3" t="str">
        <f t="shared" si="41"/>
        <v>22665234cB</v>
      </c>
    </row>
    <row r="539" spans="1:14" x14ac:dyDescent="0.2">
      <c r="A539" s="161" t="s">
        <v>1268</v>
      </c>
      <c r="B539" s="199" t="str">
        <f>VLOOKUP(A539,Adr!A:B,2,FALSE)</f>
        <v>Slovenský zväz telesne postihnutých športovcov</v>
      </c>
      <c r="C539" s="192" t="s">
        <v>2004</v>
      </c>
      <c r="D539" s="293">
        <v>15000</v>
      </c>
      <c r="E539" s="226">
        <v>0</v>
      </c>
      <c r="F539" s="161" t="s">
        <v>203</v>
      </c>
      <c r="G539" s="164" t="s">
        <v>10</v>
      </c>
      <c r="H539" s="164" t="s">
        <v>713</v>
      </c>
      <c r="I539" s="187" t="str">
        <f t="shared" si="42"/>
        <v>22665234d</v>
      </c>
      <c r="J539" s="162" t="str">
        <f t="shared" si="43"/>
        <v>22665234026 03</v>
      </c>
      <c r="K539" s="5"/>
      <c r="L539" s="162" t="str">
        <f t="shared" si="44"/>
        <v>22665234026 03B</v>
      </c>
      <c r="M539" s="5" t="str">
        <f t="shared" si="45"/>
        <v>Slovenský zväz telesne postihnutých športovcovdBCsejtey Richard</v>
      </c>
      <c r="N539" s="3" t="str">
        <f t="shared" si="41"/>
        <v>22665234dB</v>
      </c>
    </row>
    <row r="540" spans="1:14" x14ac:dyDescent="0.2">
      <c r="A540" s="161" t="s">
        <v>1268</v>
      </c>
      <c r="B540" s="199" t="str">
        <f>VLOOKUP(A540,Adr!A:B,2,FALSE)</f>
        <v>Slovenský zväz telesne postihnutých športovcov</v>
      </c>
      <c r="C540" s="191" t="s">
        <v>2212</v>
      </c>
      <c r="D540" s="292">
        <v>10000</v>
      </c>
      <c r="E540" s="168">
        <v>0</v>
      </c>
      <c r="F540" s="161" t="s">
        <v>203</v>
      </c>
      <c r="G540" s="164" t="s">
        <v>10</v>
      </c>
      <c r="H540" s="164" t="s">
        <v>713</v>
      </c>
      <c r="I540" s="187" t="str">
        <f t="shared" si="42"/>
        <v>22665234d</v>
      </c>
      <c r="J540" s="162" t="str">
        <f t="shared" si="43"/>
        <v>22665234026 03</v>
      </c>
      <c r="K540" s="5"/>
      <c r="L540" s="162" t="str">
        <f t="shared" si="44"/>
        <v>22665234026 03B</v>
      </c>
      <c r="M540" s="5" t="str">
        <f t="shared" si="45"/>
        <v>Slovenský zväz telesne postihnutých športovcovdBDorič Martin</v>
      </c>
      <c r="N540" s="3" t="str">
        <f t="shared" si="41"/>
        <v>22665234dB</v>
      </c>
    </row>
    <row r="541" spans="1:14" x14ac:dyDescent="0.2">
      <c r="A541" s="197" t="s">
        <v>1268</v>
      </c>
      <c r="B541" s="199" t="str">
        <f>VLOOKUP(A541,Adr!A:B,2,FALSE)</f>
        <v>Slovenský zväz telesne postihnutých športovcov</v>
      </c>
      <c r="C541" s="180" t="s">
        <v>2005</v>
      </c>
      <c r="D541" s="290">
        <v>50000</v>
      </c>
      <c r="E541" s="168">
        <v>0</v>
      </c>
      <c r="F541" s="161" t="s">
        <v>203</v>
      </c>
      <c r="G541" s="164" t="s">
        <v>10</v>
      </c>
      <c r="H541" s="164" t="s">
        <v>713</v>
      </c>
      <c r="I541" s="187" t="str">
        <f t="shared" si="42"/>
        <v>22665234d</v>
      </c>
      <c r="J541" s="162" t="str">
        <f t="shared" si="43"/>
        <v>22665234026 03</v>
      </c>
      <c r="K541" s="5"/>
      <c r="L541" s="162" t="str">
        <f t="shared" si="44"/>
        <v>22665234026 03B</v>
      </c>
      <c r="M541" s="5" t="str">
        <f t="shared" si="45"/>
        <v>Slovenský zväz telesne postihnutých športovcovdBdružstvo - boccia (BC4)</v>
      </c>
      <c r="N541" s="3" t="str">
        <f t="shared" si="41"/>
        <v>22665234dB</v>
      </c>
    </row>
    <row r="542" spans="1:14" x14ac:dyDescent="0.2">
      <c r="A542" s="161" t="s">
        <v>1268</v>
      </c>
      <c r="B542" s="199" t="str">
        <f>VLOOKUP(A542,Adr!A:B,2,FALSE)</f>
        <v>Slovenský zväz telesne postihnutých športovcov</v>
      </c>
      <c r="C542" s="191" t="s">
        <v>2006</v>
      </c>
      <c r="D542" s="290">
        <v>20000</v>
      </c>
      <c r="E542" s="226">
        <v>0</v>
      </c>
      <c r="F542" s="161" t="s">
        <v>203</v>
      </c>
      <c r="G542" s="164" t="s">
        <v>10</v>
      </c>
      <c r="H542" s="164" t="s">
        <v>713</v>
      </c>
      <c r="I542" s="187" t="str">
        <f t="shared" si="42"/>
        <v>22665234d</v>
      </c>
      <c r="J542" s="162" t="str">
        <f t="shared" si="43"/>
        <v>22665234026 03</v>
      </c>
      <c r="K542" s="5"/>
      <c r="L542" s="162" t="str">
        <f t="shared" si="44"/>
        <v>22665234026 03B</v>
      </c>
      <c r="M542" s="5" t="str">
        <f t="shared" si="45"/>
        <v>Slovenský zväz telesne postihnutých športovcovdBdvojica - curling na vozíku (telesne postihnutí)</v>
      </c>
      <c r="N542" s="3" t="str">
        <f t="shared" si="41"/>
        <v>22665234dB</v>
      </c>
    </row>
    <row r="543" spans="1:14" x14ac:dyDescent="0.2">
      <c r="A543" s="197" t="s">
        <v>1268</v>
      </c>
      <c r="B543" s="199" t="str">
        <f>VLOOKUP(A543,Adr!A:B,2,FALSE)</f>
        <v>Slovenský zväz telesne postihnutých športovcov</v>
      </c>
      <c r="C543" s="185" t="s">
        <v>2213</v>
      </c>
      <c r="D543" s="291">
        <v>10000</v>
      </c>
      <c r="E543" s="168">
        <v>0</v>
      </c>
      <c r="F543" s="161" t="s">
        <v>203</v>
      </c>
      <c r="G543" s="164" t="s">
        <v>10</v>
      </c>
      <c r="H543" s="164" t="s">
        <v>713</v>
      </c>
      <c r="I543" s="187" t="str">
        <f t="shared" si="42"/>
        <v>22665234d</v>
      </c>
      <c r="J543" s="162" t="str">
        <f t="shared" si="43"/>
        <v>22665234026 03</v>
      </c>
      <c r="K543" s="5"/>
      <c r="L543" s="162" t="str">
        <f t="shared" si="44"/>
        <v>22665234026 03B</v>
      </c>
      <c r="M543" s="5" t="str">
        <f t="shared" si="45"/>
        <v>Slovenský zväz telesne postihnutých športovcovdBIvan Dávid</v>
      </c>
      <c r="N543" s="3" t="str">
        <f t="shared" si="41"/>
        <v>22665234dB</v>
      </c>
    </row>
    <row r="544" spans="1:14" x14ac:dyDescent="0.2">
      <c r="A544" s="161" t="s">
        <v>1268</v>
      </c>
      <c r="B544" s="199" t="str">
        <f>VLOOKUP(A544,Adr!A:B,2,FALSE)</f>
        <v>Slovenský zväz telesne postihnutých športovcov</v>
      </c>
      <c r="C544" s="180" t="s">
        <v>2007</v>
      </c>
      <c r="D544" s="290">
        <v>20000</v>
      </c>
      <c r="E544" s="168">
        <v>0</v>
      </c>
      <c r="F544" s="161" t="s">
        <v>203</v>
      </c>
      <c r="G544" s="164" t="s">
        <v>10</v>
      </c>
      <c r="H544" s="164" t="s">
        <v>713</v>
      </c>
      <c r="I544" s="187" t="str">
        <f t="shared" si="42"/>
        <v>22665234d</v>
      </c>
      <c r="J544" s="162" t="str">
        <f t="shared" si="43"/>
        <v>22665234026 03</v>
      </c>
      <c r="K544" s="5"/>
      <c r="L544" s="162" t="str">
        <f t="shared" si="44"/>
        <v>22665234026 03B</v>
      </c>
      <c r="M544" s="5" t="str">
        <f t="shared" si="45"/>
        <v>Slovenský zväz telesne postihnutých športovcovdBJambor Miroslav</v>
      </c>
      <c r="N544" s="3" t="str">
        <f t="shared" si="41"/>
        <v>22665234dB</v>
      </c>
    </row>
    <row r="545" spans="1:14" x14ac:dyDescent="0.2">
      <c r="A545" s="161" t="s">
        <v>1268</v>
      </c>
      <c r="B545" s="199" t="str">
        <f>VLOOKUP(A545,Adr!A:B,2,FALSE)</f>
        <v>Slovenský zväz telesne postihnutých športovcov</v>
      </c>
      <c r="C545" s="191" t="s">
        <v>2214</v>
      </c>
      <c r="D545" s="292">
        <v>10000</v>
      </c>
      <c r="E545" s="226">
        <v>0</v>
      </c>
      <c r="F545" s="161" t="s">
        <v>203</v>
      </c>
      <c r="G545" s="164" t="s">
        <v>10</v>
      </c>
      <c r="H545" s="164" t="s">
        <v>713</v>
      </c>
      <c r="I545" s="187" t="str">
        <f t="shared" si="42"/>
        <v>22665234d</v>
      </c>
      <c r="J545" s="162" t="str">
        <f t="shared" si="43"/>
        <v>22665234026 03</v>
      </c>
      <c r="K545" s="5"/>
      <c r="L545" s="162" t="str">
        <f t="shared" si="44"/>
        <v>22665234026 03B</v>
      </c>
      <c r="M545" s="5" t="str">
        <f t="shared" si="45"/>
        <v>Slovenský zväz telesne postihnutých športovcovdBJankechová Eliška</v>
      </c>
      <c r="N545" s="3" t="str">
        <f t="shared" si="41"/>
        <v>22665234dB</v>
      </c>
    </row>
    <row r="546" spans="1:14" x14ac:dyDescent="0.2">
      <c r="A546" s="161" t="s">
        <v>1268</v>
      </c>
      <c r="B546" s="199" t="str">
        <f>VLOOKUP(A546,Adr!A:B,2,FALSE)</f>
        <v>Slovenský zväz telesne postihnutých športovcov</v>
      </c>
      <c r="C546" s="191" t="s">
        <v>2008</v>
      </c>
      <c r="D546" s="292">
        <v>40000</v>
      </c>
      <c r="E546" s="168">
        <v>0</v>
      </c>
      <c r="F546" s="161" t="s">
        <v>203</v>
      </c>
      <c r="G546" s="164" t="s">
        <v>10</v>
      </c>
      <c r="H546" s="164" t="s">
        <v>713</v>
      </c>
      <c r="I546" s="187" t="str">
        <f t="shared" si="42"/>
        <v>22665234d</v>
      </c>
      <c r="J546" s="162" t="str">
        <f t="shared" si="43"/>
        <v>22665234026 03</v>
      </c>
      <c r="K546" s="5"/>
      <c r="L546" s="162" t="str">
        <f t="shared" si="44"/>
        <v>22665234026 03B</v>
      </c>
      <c r="M546" s="5" t="str">
        <f t="shared" si="45"/>
        <v>Slovenský zväz telesne postihnutých športovcovdBKánová Alena</v>
      </c>
      <c r="N546" s="3" t="str">
        <f t="shared" si="41"/>
        <v>22665234dB</v>
      </c>
    </row>
    <row r="547" spans="1:14" x14ac:dyDescent="0.2">
      <c r="A547" s="193" t="s">
        <v>1268</v>
      </c>
      <c r="B547" s="199" t="str">
        <f>VLOOKUP(A547,Adr!A:B,2,FALSE)</f>
        <v>Slovenský zväz telesne postihnutých športovcov</v>
      </c>
      <c r="C547" s="180" t="s">
        <v>2009</v>
      </c>
      <c r="D547" s="290">
        <v>20000</v>
      </c>
      <c r="E547" s="168">
        <v>0</v>
      </c>
      <c r="F547" s="161" t="s">
        <v>203</v>
      </c>
      <c r="G547" s="164" t="s">
        <v>10</v>
      </c>
      <c r="H547" s="164" t="s">
        <v>713</v>
      </c>
      <c r="I547" s="187" t="str">
        <f t="shared" si="42"/>
        <v>22665234d</v>
      </c>
      <c r="J547" s="162" t="str">
        <f t="shared" si="43"/>
        <v>22665234026 03</v>
      </c>
      <c r="K547" s="5"/>
      <c r="L547" s="162" t="str">
        <f t="shared" si="44"/>
        <v>22665234026 03B</v>
      </c>
      <c r="M547" s="5" t="str">
        <f t="shared" si="45"/>
        <v>Slovenský zväz telesne postihnutých športovcovdBKrál Tomáš</v>
      </c>
      <c r="N547" s="3" t="str">
        <f t="shared" si="41"/>
        <v>22665234dB</v>
      </c>
    </row>
    <row r="548" spans="1:14" x14ac:dyDescent="0.2">
      <c r="A548" s="193" t="s">
        <v>1268</v>
      </c>
      <c r="B548" s="199" t="str">
        <f>VLOOKUP(A548,Adr!A:B,2,FALSE)</f>
        <v>Slovenský zväz telesne postihnutých športovcov</v>
      </c>
      <c r="C548" s="180" t="s">
        <v>2010</v>
      </c>
      <c r="D548" s="290">
        <v>20000</v>
      </c>
      <c r="E548" s="226">
        <v>0</v>
      </c>
      <c r="F548" s="161" t="s">
        <v>203</v>
      </c>
      <c r="G548" s="164" t="s">
        <v>10</v>
      </c>
      <c r="H548" s="164" t="s">
        <v>713</v>
      </c>
      <c r="I548" s="187" t="str">
        <f t="shared" si="42"/>
        <v>22665234d</v>
      </c>
      <c r="J548" s="162" t="str">
        <f t="shared" si="43"/>
        <v>22665234026 03</v>
      </c>
      <c r="K548" s="5"/>
      <c r="L548" s="162" t="str">
        <f t="shared" si="44"/>
        <v>22665234026 03B</v>
      </c>
      <c r="M548" s="5" t="str">
        <f t="shared" si="45"/>
        <v>Slovenský zväz telesne postihnutých športovcovdBKurilák Rastislav</v>
      </c>
      <c r="N548" s="3" t="str">
        <f t="shared" si="41"/>
        <v>22665234dB</v>
      </c>
    </row>
    <row r="549" spans="1:14" x14ac:dyDescent="0.2">
      <c r="A549" s="193" t="s">
        <v>1268</v>
      </c>
      <c r="B549" s="199" t="str">
        <f>VLOOKUP(A549,Adr!A:B,2,FALSE)</f>
        <v>Slovenský zväz telesne postihnutých športovcov</v>
      </c>
      <c r="C549" s="191" t="s">
        <v>2215</v>
      </c>
      <c r="D549" s="292">
        <v>10000</v>
      </c>
      <c r="E549" s="168">
        <v>0</v>
      </c>
      <c r="F549" s="161" t="s">
        <v>203</v>
      </c>
      <c r="G549" s="164" t="s">
        <v>10</v>
      </c>
      <c r="H549" s="164" t="s">
        <v>713</v>
      </c>
      <c r="I549" s="187" t="str">
        <f t="shared" si="42"/>
        <v>22665234d</v>
      </c>
      <c r="J549" s="162" t="str">
        <f t="shared" si="43"/>
        <v>22665234026 03</v>
      </c>
      <c r="K549" s="5"/>
      <c r="L549" s="162" t="str">
        <f t="shared" si="44"/>
        <v>22665234026 03B</v>
      </c>
      <c r="M549" s="5" t="str">
        <f t="shared" si="45"/>
        <v>Slovenský zväz telesne postihnutých športovcovdBLovaš Peter</v>
      </c>
      <c r="N549" s="3" t="str">
        <f t="shared" si="41"/>
        <v>22665234dB</v>
      </c>
    </row>
    <row r="550" spans="1:14" x14ac:dyDescent="0.2">
      <c r="A550" s="161" t="s">
        <v>1268</v>
      </c>
      <c r="B550" s="199" t="str">
        <f>VLOOKUP(A550,Adr!A:B,2,FALSE)</f>
        <v>Slovenský zväz telesne postihnutých športovcov</v>
      </c>
      <c r="C550" s="180" t="s">
        <v>2011</v>
      </c>
      <c r="D550" s="290">
        <v>30000</v>
      </c>
      <c r="E550" s="168">
        <v>0</v>
      </c>
      <c r="F550" s="161" t="s">
        <v>203</v>
      </c>
      <c r="G550" s="164" t="s">
        <v>10</v>
      </c>
      <c r="H550" s="164" t="s">
        <v>713</v>
      </c>
      <c r="I550" s="187" t="str">
        <f t="shared" si="42"/>
        <v>22665234d</v>
      </c>
      <c r="J550" s="162" t="str">
        <f t="shared" si="43"/>
        <v>22665234026 03</v>
      </c>
      <c r="K550" s="5"/>
      <c r="L550" s="162" t="str">
        <f t="shared" si="44"/>
        <v>22665234026 03B</v>
      </c>
      <c r="M550" s="5" t="str">
        <f t="shared" si="45"/>
        <v>Slovenský zväz telesne postihnutých športovcovdBLudrovský Martin</v>
      </c>
      <c r="N550" s="3" t="str">
        <f t="shared" si="41"/>
        <v>22665234dB</v>
      </c>
    </row>
    <row r="551" spans="1:14" x14ac:dyDescent="0.2">
      <c r="A551" s="161" t="s">
        <v>1268</v>
      </c>
      <c r="B551" s="199" t="str">
        <f>VLOOKUP(A551,Adr!A:B,2,FALSE)</f>
        <v>Slovenský zväz telesne postihnutých športovcov</v>
      </c>
      <c r="C551" s="180" t="s">
        <v>2012</v>
      </c>
      <c r="D551" s="292">
        <v>32000</v>
      </c>
      <c r="E551" s="226">
        <v>0</v>
      </c>
      <c r="F551" s="161" t="s">
        <v>203</v>
      </c>
      <c r="G551" s="164" t="s">
        <v>10</v>
      </c>
      <c r="H551" s="164" t="s">
        <v>713</v>
      </c>
      <c r="I551" s="187" t="str">
        <f t="shared" si="42"/>
        <v>22665234d</v>
      </c>
      <c r="J551" s="162" t="str">
        <f t="shared" si="43"/>
        <v>22665234026 03</v>
      </c>
      <c r="K551" s="5"/>
      <c r="L551" s="162" t="str">
        <f t="shared" si="44"/>
        <v>22665234026 03B</v>
      </c>
      <c r="M551" s="5" t="str">
        <f t="shared" si="45"/>
        <v>Slovenský zväz telesne postihnutých športovcovdBMasaryk Tomáš</v>
      </c>
      <c r="N551" s="3" t="str">
        <f t="shared" si="41"/>
        <v>22665234dB</v>
      </c>
    </row>
    <row r="552" spans="1:14" x14ac:dyDescent="0.2">
      <c r="A552" s="193" t="s">
        <v>1268</v>
      </c>
      <c r="B552" s="199" t="str">
        <f>VLOOKUP(A552,Adr!A:B,2,FALSE)</f>
        <v>Slovenský zväz telesne postihnutých športovcov</v>
      </c>
      <c r="C552" s="191" t="s">
        <v>2013</v>
      </c>
      <c r="D552" s="290">
        <v>37800</v>
      </c>
      <c r="E552" s="168">
        <v>0</v>
      </c>
      <c r="F552" s="161" t="s">
        <v>203</v>
      </c>
      <c r="G552" s="164" t="s">
        <v>10</v>
      </c>
      <c r="H552" s="164" t="s">
        <v>713</v>
      </c>
      <c r="I552" s="187" t="str">
        <f t="shared" si="42"/>
        <v>22665234d</v>
      </c>
      <c r="J552" s="162" t="str">
        <f t="shared" si="43"/>
        <v>22665234026 03</v>
      </c>
      <c r="K552" s="5"/>
      <c r="L552" s="162" t="str">
        <f t="shared" si="44"/>
        <v>22665234026 03B</v>
      </c>
      <c r="M552" s="5" t="str">
        <f t="shared" si="45"/>
        <v>Slovenský zväz telesne postihnutých športovcovdBMezík Róbert</v>
      </c>
      <c r="N552" s="3" t="str">
        <f t="shared" si="41"/>
        <v>22665234dB</v>
      </c>
    </row>
    <row r="553" spans="1:14" x14ac:dyDescent="0.2">
      <c r="A553" s="161" t="s">
        <v>1268</v>
      </c>
      <c r="B553" s="199" t="str">
        <f>VLOOKUP(A553,Adr!A:B,2,FALSE)</f>
        <v>Slovenský zväz telesne postihnutých športovcov</v>
      </c>
      <c r="C553" s="185" t="s">
        <v>2014</v>
      </c>
      <c r="D553" s="291">
        <v>34100</v>
      </c>
      <c r="E553" s="168">
        <v>0</v>
      </c>
      <c r="F553" s="161" t="s">
        <v>203</v>
      </c>
      <c r="G553" s="164" t="s">
        <v>10</v>
      </c>
      <c r="H553" s="164" t="s">
        <v>713</v>
      </c>
      <c r="I553" s="187" t="str">
        <f t="shared" si="42"/>
        <v>22665234d</v>
      </c>
      <c r="J553" s="162" t="str">
        <f t="shared" si="43"/>
        <v>22665234026 03</v>
      </c>
      <c r="K553" s="5"/>
      <c r="L553" s="162" t="str">
        <f t="shared" si="44"/>
        <v>22665234026 03B</v>
      </c>
      <c r="M553" s="5" t="str">
        <f t="shared" si="45"/>
        <v>Slovenský zväz telesne postihnutých športovcovdBMihálik Peter</v>
      </c>
      <c r="N553" s="3" t="str">
        <f t="shared" si="41"/>
        <v>22665234dB</v>
      </c>
    </row>
    <row r="554" spans="1:14" x14ac:dyDescent="0.2">
      <c r="A554" s="177" t="s">
        <v>1268</v>
      </c>
      <c r="B554" s="199" t="str">
        <f>VLOOKUP(A554,Adr!A:B,2,FALSE)</f>
        <v>Slovenský zväz telesne postihnutých športovcov</v>
      </c>
      <c r="C554" s="180" t="s">
        <v>2216</v>
      </c>
      <c r="D554" s="290">
        <v>10000</v>
      </c>
      <c r="E554" s="226">
        <v>0</v>
      </c>
      <c r="F554" s="161" t="s">
        <v>203</v>
      </c>
      <c r="G554" s="164" t="s">
        <v>10</v>
      </c>
      <c r="H554" s="164" t="s">
        <v>713</v>
      </c>
      <c r="I554" s="187" t="str">
        <f t="shared" si="42"/>
        <v>22665234d</v>
      </c>
      <c r="J554" s="162" t="str">
        <f t="shared" si="43"/>
        <v>22665234026 03</v>
      </c>
      <c r="K554" s="5"/>
      <c r="L554" s="162" t="str">
        <f t="shared" si="44"/>
        <v>22665234026 03B</v>
      </c>
      <c r="M554" s="5" t="str">
        <f t="shared" si="45"/>
        <v>Slovenský zväz telesne postihnutých športovcovdBPavlík Marcel</v>
      </c>
      <c r="N554" s="3" t="str">
        <f t="shared" si="41"/>
        <v>22665234dB</v>
      </c>
    </row>
    <row r="555" spans="1:14" x14ac:dyDescent="0.2">
      <c r="A555" s="177" t="s">
        <v>1268</v>
      </c>
      <c r="B555" s="199" t="str">
        <f>VLOOKUP(A555,Adr!A:B,2,FALSE)</f>
        <v>Slovenský zväz telesne postihnutých športovcov</v>
      </c>
      <c r="C555" s="191" t="s">
        <v>2015</v>
      </c>
      <c r="D555" s="290">
        <v>30000</v>
      </c>
      <c r="E555" s="168">
        <v>0</v>
      </c>
      <c r="F555" s="161" t="s">
        <v>203</v>
      </c>
      <c r="G555" s="164" t="s">
        <v>10</v>
      </c>
      <c r="H555" s="164" t="s">
        <v>713</v>
      </c>
      <c r="I555" s="187" t="str">
        <f t="shared" si="42"/>
        <v>22665234d</v>
      </c>
      <c r="J555" s="162" t="str">
        <f t="shared" si="43"/>
        <v>22665234026 03</v>
      </c>
      <c r="K555" s="5"/>
      <c r="L555" s="162" t="str">
        <f t="shared" si="44"/>
        <v>22665234026 03B</v>
      </c>
      <c r="M555" s="5" t="str">
        <f t="shared" si="45"/>
        <v>Slovenský zväz telesne postihnutých športovcovdBRiapoš Ján</v>
      </c>
      <c r="N555" s="3" t="str">
        <f t="shared" si="41"/>
        <v>22665234dB</v>
      </c>
    </row>
    <row r="556" spans="1:14" x14ac:dyDescent="0.2">
      <c r="A556" s="197" t="s">
        <v>1268</v>
      </c>
      <c r="B556" s="199" t="str">
        <f>VLOOKUP(A556,Adr!A:B,2,FALSE)</f>
        <v>Slovenský zväz telesne postihnutých športovcov</v>
      </c>
      <c r="C556" s="191" t="s">
        <v>2016</v>
      </c>
      <c r="D556" s="291">
        <v>15000</v>
      </c>
      <c r="E556" s="168">
        <v>0</v>
      </c>
      <c r="F556" s="161" t="s">
        <v>203</v>
      </c>
      <c r="G556" s="164" t="s">
        <v>10</v>
      </c>
      <c r="H556" s="164" t="s">
        <v>713</v>
      </c>
      <c r="I556" s="187" t="str">
        <f t="shared" si="42"/>
        <v>22665234d</v>
      </c>
      <c r="J556" s="162" t="str">
        <f t="shared" si="43"/>
        <v>22665234026 03</v>
      </c>
      <c r="K556" s="5"/>
      <c r="L556" s="162" t="str">
        <f t="shared" si="44"/>
        <v>22665234026 03B</v>
      </c>
      <c r="M556" s="5" t="str">
        <f t="shared" si="45"/>
        <v>Slovenský zväz telesne postihnutých športovcovdBStrehársky Martin</v>
      </c>
      <c r="N556" s="3" t="str">
        <f t="shared" si="41"/>
        <v>22665234dB</v>
      </c>
    </row>
    <row r="557" spans="1:14" x14ac:dyDescent="0.2">
      <c r="A557" s="161" t="s">
        <v>1268</v>
      </c>
      <c r="B557" s="199" t="str">
        <f>VLOOKUP(A557,Adr!A:B,2,FALSE)</f>
        <v>Slovenský zväz telesne postihnutých športovcov</v>
      </c>
      <c r="C557" s="191" t="s">
        <v>2017</v>
      </c>
      <c r="D557" s="292">
        <v>35400</v>
      </c>
      <c r="E557" s="226">
        <v>0</v>
      </c>
      <c r="F557" s="161" t="s">
        <v>203</v>
      </c>
      <c r="G557" s="164" t="s">
        <v>10</v>
      </c>
      <c r="H557" s="164" t="s">
        <v>713</v>
      </c>
      <c r="I557" s="187" t="str">
        <f t="shared" si="42"/>
        <v>22665234d</v>
      </c>
      <c r="J557" s="162" t="str">
        <f t="shared" si="43"/>
        <v>22665234026 03</v>
      </c>
      <c r="K557" s="5"/>
      <c r="L557" s="162" t="str">
        <f t="shared" si="44"/>
        <v>22665234026 03B</v>
      </c>
      <c r="M557" s="5" t="str">
        <f t="shared" si="45"/>
        <v>Slovenský zväz telesne postihnutých športovcovdBTrávníček Boris</v>
      </c>
      <c r="N557" s="3" t="str">
        <f t="shared" si="41"/>
        <v>22665234dB</v>
      </c>
    </row>
    <row r="558" spans="1:14" x14ac:dyDescent="0.2">
      <c r="A558" s="193" t="s">
        <v>1268</v>
      </c>
      <c r="B558" s="199" t="str">
        <f>VLOOKUP(A558,Adr!A:B,2,FALSE)</f>
        <v>Slovenský zväz telesne postihnutých športovcov</v>
      </c>
      <c r="C558" s="164" t="s">
        <v>2217</v>
      </c>
      <c r="D558" s="291">
        <v>10000</v>
      </c>
      <c r="E558" s="168">
        <v>0</v>
      </c>
      <c r="F558" s="161" t="s">
        <v>203</v>
      </c>
      <c r="G558" s="164" t="s">
        <v>10</v>
      </c>
      <c r="H558" s="164" t="s">
        <v>713</v>
      </c>
      <c r="I558" s="187" t="str">
        <f t="shared" si="42"/>
        <v>22665234d</v>
      </c>
      <c r="J558" s="162" t="str">
        <f t="shared" si="43"/>
        <v>22665234026 03</v>
      </c>
      <c r="K558" s="5"/>
      <c r="L558" s="162" t="str">
        <f t="shared" si="44"/>
        <v>22665234026 03B</v>
      </c>
      <c r="M558" s="5" t="str">
        <f t="shared" si="45"/>
        <v>Slovenský zväz telesne postihnutých športovcovdBVladovičová Lucia</v>
      </c>
      <c r="N558" s="3" t="str">
        <f t="shared" si="41"/>
        <v>22665234dB</v>
      </c>
    </row>
    <row r="559" spans="1:14" x14ac:dyDescent="0.2">
      <c r="A559" s="161" t="s">
        <v>1268</v>
      </c>
      <c r="B559" s="199" t="str">
        <f>VLOOKUP(A559,Adr!A:B,2,FALSE)</f>
        <v>Slovenský zväz telesne postihnutých športovcov</v>
      </c>
      <c r="C559" s="192" t="s">
        <v>2167</v>
      </c>
      <c r="D559" s="186">
        <v>10000</v>
      </c>
      <c r="E559" s="168">
        <v>0</v>
      </c>
      <c r="F559" s="161" t="s">
        <v>212</v>
      </c>
      <c r="G559" s="164" t="s">
        <v>10</v>
      </c>
      <c r="H559" s="164" t="s">
        <v>713</v>
      </c>
      <c r="I559" s="187" t="str">
        <f t="shared" si="42"/>
        <v>22665234m</v>
      </c>
      <c r="J559" s="162" t="str">
        <f t="shared" si="43"/>
        <v>22665234026 03</v>
      </c>
      <c r="K559" s="5"/>
      <c r="L559" s="162" t="str">
        <f t="shared" si="44"/>
        <v>22665234026 03B</v>
      </c>
      <c r="M559" s="5" t="str">
        <f t="shared" si="45"/>
        <v>Slovenský zväz telesne postihnutých športovcovmBSlovakia Open v tenise na vozíku 2024</v>
      </c>
      <c r="N559" s="3" t="str">
        <f t="shared" si="41"/>
        <v>22665234mB</v>
      </c>
    </row>
    <row r="560" spans="1:14" x14ac:dyDescent="0.2">
      <c r="A560" s="197" t="s">
        <v>137</v>
      </c>
      <c r="B560" s="199" t="str">
        <f>VLOOKUP(A560,Adr!A:B,2,FALSE)</f>
        <v>Slovenský zväz vodného lyžovania a wakeboardingu</v>
      </c>
      <c r="C560" s="191" t="s">
        <v>828</v>
      </c>
      <c r="D560" s="292">
        <v>68572</v>
      </c>
      <c r="E560" s="226">
        <v>0</v>
      </c>
      <c r="F560" s="161" t="s">
        <v>200</v>
      </c>
      <c r="G560" s="164" t="s">
        <v>6</v>
      </c>
      <c r="H560" s="164" t="s">
        <v>713</v>
      </c>
      <c r="I560" s="187" t="str">
        <f t="shared" si="42"/>
        <v>30793203a</v>
      </c>
      <c r="J560" s="162" t="str">
        <f t="shared" si="43"/>
        <v>30793203026 02</v>
      </c>
      <c r="K560" s="5" t="s">
        <v>138</v>
      </c>
      <c r="L560" s="162" t="str">
        <f t="shared" si="44"/>
        <v>30793203026 02B</v>
      </c>
      <c r="M560" s="5" t="str">
        <f t="shared" si="45"/>
        <v>Slovenský zväz vodného lyžovania a wakeboardinguaBvodné lyžovanie - bežné transfery</v>
      </c>
      <c r="N560" s="3" t="str">
        <f t="shared" si="41"/>
        <v>30793203aB</v>
      </c>
    </row>
    <row r="561" spans="1:14" x14ac:dyDescent="0.2">
      <c r="A561" s="197" t="s">
        <v>137</v>
      </c>
      <c r="B561" s="199" t="str">
        <f>VLOOKUP(A561,Adr!A:B,2,FALSE)</f>
        <v>Slovenský zväz vodného lyžovania a wakeboardingu</v>
      </c>
      <c r="C561" s="180" t="s">
        <v>2147</v>
      </c>
      <c r="D561" s="290">
        <v>12916</v>
      </c>
      <c r="E561" s="168">
        <v>0</v>
      </c>
      <c r="F561" s="161" t="s">
        <v>205</v>
      </c>
      <c r="G561" s="164" t="s">
        <v>10</v>
      </c>
      <c r="H561" s="164" t="s">
        <v>713</v>
      </c>
      <c r="I561" s="187" t="str">
        <f t="shared" si="42"/>
        <v>30793203f</v>
      </c>
      <c r="J561" s="162" t="str">
        <f t="shared" si="43"/>
        <v>30793203026 03</v>
      </c>
      <c r="K561" s="5"/>
      <c r="L561" s="162" t="str">
        <f t="shared" si="44"/>
        <v>30793203026 03B</v>
      </c>
      <c r="M561" s="5" t="str">
        <f t="shared" si="45"/>
        <v>Slovenský zväz vodného lyžovania a wakeboardingufBvodné lyžovanie - 20 % navýšenie</v>
      </c>
      <c r="N561" s="3" t="str">
        <f t="shared" si="41"/>
        <v>30793203fB</v>
      </c>
    </row>
    <row r="562" spans="1:14" x14ac:dyDescent="0.2">
      <c r="A562" s="193" t="s">
        <v>139</v>
      </c>
      <c r="B562" s="199" t="str">
        <f>VLOOKUP(A562,Adr!A:B,2,FALSE)</f>
        <v>Slovenský zväz vodného motorizmu</v>
      </c>
      <c r="C562" s="180" t="s">
        <v>829</v>
      </c>
      <c r="D562" s="290">
        <v>32026</v>
      </c>
      <c r="E562" s="168">
        <v>0</v>
      </c>
      <c r="F562" s="161" t="s">
        <v>200</v>
      </c>
      <c r="G562" s="164" t="s">
        <v>6</v>
      </c>
      <c r="H562" s="164" t="s">
        <v>713</v>
      </c>
      <c r="I562" s="187" t="str">
        <f t="shared" si="42"/>
        <v>00681768a</v>
      </c>
      <c r="J562" s="162" t="str">
        <f t="shared" si="43"/>
        <v>00681768026 02</v>
      </c>
      <c r="K562" s="5" t="s">
        <v>141</v>
      </c>
      <c r="L562" s="162" t="str">
        <f t="shared" si="44"/>
        <v>00681768026 02B</v>
      </c>
      <c r="M562" s="5" t="str">
        <f t="shared" si="45"/>
        <v>Slovenský zväz vodného motorizmuaBvodný motorizmus - bežné transfery</v>
      </c>
      <c r="N562" s="3" t="str">
        <f t="shared" si="41"/>
        <v>00681768aB</v>
      </c>
    </row>
    <row r="563" spans="1:14" x14ac:dyDescent="0.2">
      <c r="A563" s="161" t="s">
        <v>139</v>
      </c>
      <c r="B563" s="199" t="str">
        <f>VLOOKUP(A563,Adr!A:B,2,FALSE)</f>
        <v>Slovenský zväz vodného motorizmu</v>
      </c>
      <c r="C563" s="191" t="s">
        <v>2148</v>
      </c>
      <c r="D563" s="292">
        <v>6032</v>
      </c>
      <c r="E563" s="226">
        <v>0</v>
      </c>
      <c r="F563" s="161" t="s">
        <v>205</v>
      </c>
      <c r="G563" s="164" t="s">
        <v>10</v>
      </c>
      <c r="H563" s="164" t="s">
        <v>713</v>
      </c>
      <c r="I563" s="187" t="str">
        <f t="shared" si="42"/>
        <v>00681768f</v>
      </c>
      <c r="J563" s="162" t="str">
        <f t="shared" si="43"/>
        <v>00681768026 03</v>
      </c>
      <c r="K563" s="5"/>
      <c r="L563" s="162" t="str">
        <f t="shared" si="44"/>
        <v>00681768026 03B</v>
      </c>
      <c r="M563" s="5" t="str">
        <f t="shared" si="45"/>
        <v>Slovenský zväz vodného motorizmufBvodný motorizmus - 20 % navýšenie</v>
      </c>
      <c r="N563" s="3" t="str">
        <f t="shared" si="41"/>
        <v>00681768fB</v>
      </c>
    </row>
    <row r="564" spans="1:14" x14ac:dyDescent="0.2">
      <c r="A564" s="193" t="s">
        <v>142</v>
      </c>
      <c r="B564" s="199" t="str">
        <f>VLOOKUP(A564,Adr!A:B,2,FALSE)</f>
        <v>Slovenský zväz vzpierania</v>
      </c>
      <c r="C564" s="180" t="s">
        <v>830</v>
      </c>
      <c r="D564" s="290">
        <v>507397</v>
      </c>
      <c r="E564" s="168">
        <v>0</v>
      </c>
      <c r="F564" s="161" t="s">
        <v>200</v>
      </c>
      <c r="G564" s="164" t="s">
        <v>6</v>
      </c>
      <c r="H564" s="164" t="s">
        <v>713</v>
      </c>
      <c r="I564" s="187" t="str">
        <f t="shared" si="42"/>
        <v>31796079a</v>
      </c>
      <c r="J564" s="162" t="str">
        <f t="shared" si="43"/>
        <v>31796079026 02</v>
      </c>
      <c r="K564" s="5" t="s">
        <v>144</v>
      </c>
      <c r="L564" s="162" t="str">
        <f t="shared" si="44"/>
        <v>31796079026 02B</v>
      </c>
      <c r="M564" s="5" t="str">
        <f t="shared" si="45"/>
        <v>Slovenský zväz vzpieraniaaBvzpieranie - bežné transfery</v>
      </c>
      <c r="N564" s="3" t="str">
        <f t="shared" si="41"/>
        <v>31796079aB</v>
      </c>
    </row>
    <row r="565" spans="1:14" x14ac:dyDescent="0.2">
      <c r="A565" s="161" t="s">
        <v>142</v>
      </c>
      <c r="B565" s="199" t="str">
        <f>VLOOKUP(A565,Adr!A:B,2,FALSE)</f>
        <v>Slovenský zväz vzpierania</v>
      </c>
      <c r="C565" s="191" t="s">
        <v>1790</v>
      </c>
      <c r="D565" s="292">
        <v>11000</v>
      </c>
      <c r="E565" s="168">
        <v>0</v>
      </c>
      <c r="F565" s="161" t="s">
        <v>200</v>
      </c>
      <c r="G565" s="164" t="s">
        <v>6</v>
      </c>
      <c r="H565" s="164" t="s">
        <v>714</v>
      </c>
      <c r="I565" s="187" t="str">
        <f t="shared" si="42"/>
        <v>31796079a</v>
      </c>
      <c r="J565" s="162" t="str">
        <f t="shared" si="43"/>
        <v>31796079026 02</v>
      </c>
      <c r="K565" s="5" t="s">
        <v>144</v>
      </c>
      <c r="L565" s="162" t="str">
        <f t="shared" si="44"/>
        <v>31796079026 02K</v>
      </c>
      <c r="M565" s="5" t="str">
        <f t="shared" si="45"/>
        <v>Slovenský zväz vzpieraniaaKvzpieranie - kapitálové transfery</v>
      </c>
      <c r="N565" s="3" t="str">
        <f t="shared" si="41"/>
        <v>31796079aK</v>
      </c>
    </row>
    <row r="566" spans="1:14" x14ac:dyDescent="0.2">
      <c r="A566" s="161" t="s">
        <v>142</v>
      </c>
      <c r="B566" s="199" t="str">
        <f>VLOOKUP(A566,Adr!A:B,2,FALSE)</f>
        <v>Slovenský zväz vzpierania</v>
      </c>
      <c r="C566" s="191" t="s">
        <v>2018</v>
      </c>
      <c r="D566" s="290">
        <v>35000</v>
      </c>
      <c r="E566" s="226">
        <v>0</v>
      </c>
      <c r="F566" s="161" t="s">
        <v>203</v>
      </c>
      <c r="G566" s="164" t="s">
        <v>10</v>
      </c>
      <c r="H566" s="164" t="s">
        <v>713</v>
      </c>
      <c r="I566" s="187" t="str">
        <f t="shared" si="42"/>
        <v>31796079d</v>
      </c>
      <c r="J566" s="162" t="str">
        <f t="shared" si="43"/>
        <v>31796079026 03</v>
      </c>
      <c r="K566" s="5"/>
      <c r="L566" s="162" t="str">
        <f t="shared" si="44"/>
        <v>31796079026 03B</v>
      </c>
      <c r="M566" s="5" t="str">
        <f t="shared" si="45"/>
        <v>Slovenský zväz vzpieraniadBCabala Sebastián</v>
      </c>
      <c r="N566" s="3" t="str">
        <f t="shared" si="41"/>
        <v>31796079dB</v>
      </c>
    </row>
    <row r="567" spans="1:14" x14ac:dyDescent="0.2">
      <c r="A567" s="177" t="s">
        <v>142</v>
      </c>
      <c r="B567" s="199" t="str">
        <f>VLOOKUP(A567,Adr!A:B,2,FALSE)</f>
        <v>Slovenský zväz vzpierania</v>
      </c>
      <c r="C567" s="180" t="s">
        <v>2019</v>
      </c>
      <c r="D567" s="290">
        <v>10000</v>
      </c>
      <c r="E567" s="168">
        <v>0</v>
      </c>
      <c r="F567" s="161" t="s">
        <v>203</v>
      </c>
      <c r="G567" s="164" t="s">
        <v>10</v>
      </c>
      <c r="H567" s="164" t="s">
        <v>713</v>
      </c>
      <c r="I567" s="187" t="str">
        <f t="shared" si="42"/>
        <v>31796079d</v>
      </c>
      <c r="J567" s="162" t="str">
        <f t="shared" si="43"/>
        <v>31796079026 03</v>
      </c>
      <c r="K567" s="5"/>
      <c r="L567" s="162" t="str">
        <f t="shared" si="44"/>
        <v>31796079026 03B</v>
      </c>
      <c r="M567" s="5" t="str">
        <f t="shared" si="45"/>
        <v>Slovenský zväz vzpieraniadBMacura Vladimír</v>
      </c>
      <c r="N567" s="3" t="str">
        <f t="shared" si="41"/>
        <v>31796079dB</v>
      </c>
    </row>
    <row r="568" spans="1:14" x14ac:dyDescent="0.2">
      <c r="A568" s="161" t="s">
        <v>142</v>
      </c>
      <c r="B568" s="199" t="str">
        <f>VLOOKUP(A568,Adr!A:B,2,FALSE)</f>
        <v>Slovenský zväz vzpierania</v>
      </c>
      <c r="C568" s="191" t="s">
        <v>2020</v>
      </c>
      <c r="D568" s="292">
        <v>5000</v>
      </c>
      <c r="E568" s="168">
        <v>0</v>
      </c>
      <c r="F568" s="161" t="s">
        <v>203</v>
      </c>
      <c r="G568" s="164" t="s">
        <v>10</v>
      </c>
      <c r="H568" s="164" t="s">
        <v>713</v>
      </c>
      <c r="I568" s="187" t="str">
        <f t="shared" si="42"/>
        <v>31796079d</v>
      </c>
      <c r="J568" s="162" t="str">
        <f t="shared" si="43"/>
        <v>31796079026 03</v>
      </c>
      <c r="K568" s="5"/>
      <c r="L568" s="162" t="str">
        <f t="shared" si="44"/>
        <v>31796079026 03B</v>
      </c>
      <c r="M568" s="5" t="str">
        <f t="shared" si="45"/>
        <v>Slovenský zväz vzpieraniadBPagáčik Filip</v>
      </c>
      <c r="N568" s="3" t="str">
        <f t="shared" si="41"/>
        <v>31796079dB</v>
      </c>
    </row>
    <row r="569" spans="1:14" x14ac:dyDescent="0.2">
      <c r="A569" s="197" t="s">
        <v>142</v>
      </c>
      <c r="B569" s="199" t="str">
        <f>VLOOKUP(A569,Adr!A:B,2,FALSE)</f>
        <v>Slovenský zväz vzpierania</v>
      </c>
      <c r="C569" s="191" t="s">
        <v>2149</v>
      </c>
      <c r="D569" s="292">
        <v>97639</v>
      </c>
      <c r="E569" s="226">
        <v>0</v>
      </c>
      <c r="F569" s="161" t="s">
        <v>205</v>
      </c>
      <c r="G569" s="164" t="s">
        <v>10</v>
      </c>
      <c r="H569" s="164" t="s">
        <v>713</v>
      </c>
      <c r="I569" s="187" t="str">
        <f t="shared" si="42"/>
        <v>31796079f</v>
      </c>
      <c r="J569" s="162" t="str">
        <f t="shared" si="43"/>
        <v>31796079026 03</v>
      </c>
      <c r="K569" s="5"/>
      <c r="L569" s="162" t="str">
        <f t="shared" si="44"/>
        <v>31796079026 03B</v>
      </c>
      <c r="M569" s="5" t="str">
        <f t="shared" si="45"/>
        <v>Slovenský zväz vzpieraniafBvzpieranie - 20 % navýšenie</v>
      </c>
      <c r="N569" s="3" t="str">
        <f t="shared" ref="N569:N632" si="46">+I569&amp;H569</f>
        <v>31796079fB</v>
      </c>
    </row>
    <row r="570" spans="1:14" x14ac:dyDescent="0.2">
      <c r="A570" s="161" t="s">
        <v>2199</v>
      </c>
      <c r="B570" s="199" t="str">
        <f>VLOOKUP(A570,Adr!A:B,2,FALSE)</f>
        <v>Sokolská únia Slovenska</v>
      </c>
      <c r="C570" s="191" t="s">
        <v>2284</v>
      </c>
      <c r="D570" s="182">
        <v>5000</v>
      </c>
      <c r="E570" s="168">
        <v>0</v>
      </c>
      <c r="F570" s="161" t="s">
        <v>205</v>
      </c>
      <c r="G570" s="164" t="s">
        <v>7</v>
      </c>
      <c r="H570" s="164" t="s">
        <v>713</v>
      </c>
      <c r="I570" s="187" t="str">
        <f t="shared" si="42"/>
        <v>42257166f</v>
      </c>
      <c r="J570" s="162" t="str">
        <f t="shared" si="43"/>
        <v>42257166026 01</v>
      </c>
      <c r="K570" s="5"/>
      <c r="L570" s="162" t="str">
        <f t="shared" si="44"/>
        <v>42257166026 01B</v>
      </c>
      <c r="M570" s="5" t="str">
        <f t="shared" si="45"/>
        <v>Sokolská únia SlovenskafBpodpora a rozvoj športu pre všetkých</v>
      </c>
      <c r="N570" s="3" t="str">
        <f t="shared" si="46"/>
        <v>42257166fB</v>
      </c>
    </row>
    <row r="571" spans="1:14" x14ac:dyDescent="0.2">
      <c r="A571" s="161" t="s">
        <v>2502</v>
      </c>
      <c r="B571" s="199" t="str">
        <f>VLOOKUP(A571,Adr!A:B,2,FALSE)</f>
        <v>ST Relax o.z.</v>
      </c>
      <c r="C571" s="192" t="s">
        <v>2168</v>
      </c>
      <c r="D571" s="182">
        <v>6000</v>
      </c>
      <c r="E571" s="168">
        <v>0</v>
      </c>
      <c r="F571" s="161" t="s">
        <v>212</v>
      </c>
      <c r="G571" s="164" t="s">
        <v>10</v>
      </c>
      <c r="H571" s="164" t="s">
        <v>713</v>
      </c>
      <c r="I571" s="187" t="str">
        <f t="shared" si="42"/>
        <v>51806606m</v>
      </c>
      <c r="J571" s="162" t="str">
        <f t="shared" si="43"/>
        <v>51806606026 03</v>
      </c>
      <c r="K571" s="5"/>
      <c r="L571" s="162" t="str">
        <f t="shared" si="44"/>
        <v>51806606026 03B</v>
      </c>
      <c r="M571" s="5" t="str">
        <f t="shared" si="45"/>
        <v>ST Relax o.z.mBSatellite Tour v stolnom tenise mládeže - Senec</v>
      </c>
      <c r="N571" s="3" t="str">
        <f t="shared" si="46"/>
        <v>51806606mB</v>
      </c>
    </row>
    <row r="572" spans="1:14" x14ac:dyDescent="0.2">
      <c r="A572" s="193" t="s">
        <v>2503</v>
      </c>
      <c r="B572" s="199" t="str">
        <f>VLOOKUP(A572,Adr!A:B,2,FALSE)</f>
        <v>ŠK Sandberg, o.z.</v>
      </c>
      <c r="C572" s="164" t="s">
        <v>2169</v>
      </c>
      <c r="D572" s="167">
        <v>6670</v>
      </c>
      <c r="E572" s="168">
        <v>0</v>
      </c>
      <c r="F572" s="161" t="s">
        <v>212</v>
      </c>
      <c r="G572" s="164" t="s">
        <v>10</v>
      </c>
      <c r="H572" s="164" t="s">
        <v>713</v>
      </c>
      <c r="I572" s="187" t="str">
        <f t="shared" si="42"/>
        <v>31807399m</v>
      </c>
      <c r="J572" s="162" t="str">
        <f t="shared" si="43"/>
        <v>31807399026 03</v>
      </c>
      <c r="K572" s="5"/>
      <c r="L572" s="162" t="str">
        <f t="shared" si="44"/>
        <v>31807399026 03B</v>
      </c>
      <c r="M572" s="5" t="str">
        <f t="shared" si="45"/>
        <v>ŠK Sandberg, o.z.mBPreteky v orientačnom behu Jelení paroh a Kravský roh</v>
      </c>
      <c r="N572" s="3" t="str">
        <f t="shared" si="46"/>
        <v>31807399mB</v>
      </c>
    </row>
    <row r="573" spans="1:14" x14ac:dyDescent="0.2">
      <c r="A573" s="161" t="s">
        <v>1042</v>
      </c>
      <c r="B573" s="199" t="str">
        <f>VLOOKUP(A573,Adr!A:B,2,FALSE)</f>
        <v>Špeciálne olympiády Slovensko</v>
      </c>
      <c r="C573" s="180" t="s">
        <v>1624</v>
      </c>
      <c r="D573" s="290">
        <v>528921</v>
      </c>
      <c r="E573" s="226">
        <v>0</v>
      </c>
      <c r="F573" s="161" t="s">
        <v>202</v>
      </c>
      <c r="G573" s="164" t="s">
        <v>10</v>
      </c>
      <c r="H573" s="164" t="s">
        <v>713</v>
      </c>
      <c r="I573" s="187" t="str">
        <f t="shared" si="42"/>
        <v>30811406c</v>
      </c>
      <c r="J573" s="162" t="str">
        <f t="shared" si="43"/>
        <v>30811406026 03</v>
      </c>
      <c r="K573" s="5"/>
      <c r="L573" s="162" t="str">
        <f t="shared" si="44"/>
        <v>30811406026 03B</v>
      </c>
      <c r="M573" s="5" t="str">
        <f t="shared" si="45"/>
        <v>Špeciálne olympiády SlovenskocBzabezpečenie činnosti a úloh v roku 2024</v>
      </c>
      <c r="N573" s="3" t="str">
        <f t="shared" si="46"/>
        <v>30811406cB</v>
      </c>
    </row>
    <row r="574" spans="1:14" x14ac:dyDescent="0.2">
      <c r="A574" s="161" t="s">
        <v>1042</v>
      </c>
      <c r="B574" s="199" t="str">
        <f>VLOOKUP(A574,Adr!A:B,2,FALSE)</f>
        <v>Špeciálne olympiády Slovensko</v>
      </c>
      <c r="C574" s="180" t="s">
        <v>2223</v>
      </c>
      <c r="D574" s="182">
        <v>42000</v>
      </c>
      <c r="E574" s="168">
        <v>0</v>
      </c>
      <c r="F574" s="177" t="s">
        <v>204</v>
      </c>
      <c r="G574" s="180" t="s">
        <v>10</v>
      </c>
      <c r="H574" s="180" t="s">
        <v>713</v>
      </c>
      <c r="I574" s="187" t="str">
        <f t="shared" si="42"/>
        <v>30811406e</v>
      </c>
      <c r="J574" s="162" t="str">
        <f t="shared" si="43"/>
        <v>30811406026 03</v>
      </c>
      <c r="K574" s="5"/>
      <c r="L574" s="162" t="str">
        <f t="shared" si="44"/>
        <v>30811406026 03B</v>
      </c>
      <c r="M574" s="5" t="str">
        <f t="shared" si="45"/>
        <v>Špeciálne olympiády SlovenskoeBzabezpečenie účasti športovej reprezentácie SR na Svetových zimných hrách Špeciálnych olympiád Turín 2025</v>
      </c>
      <c r="N574" s="3" t="str">
        <f t="shared" si="46"/>
        <v>30811406eB</v>
      </c>
    </row>
    <row r="575" spans="1:14" x14ac:dyDescent="0.2">
      <c r="A575" s="161" t="s">
        <v>2504</v>
      </c>
      <c r="B575" s="199" t="str">
        <f>VLOOKUP(A575,Adr!A:B,2,FALSE)</f>
        <v>Športový klub DELFÍN Nitra</v>
      </c>
      <c r="C575" s="192" t="s">
        <v>2170</v>
      </c>
      <c r="D575" s="186">
        <v>10000</v>
      </c>
      <c r="E575" s="226">
        <v>0</v>
      </c>
      <c r="F575" s="161" t="s">
        <v>212</v>
      </c>
      <c r="G575" s="164" t="s">
        <v>10</v>
      </c>
      <c r="H575" s="164" t="s">
        <v>713</v>
      </c>
      <c r="I575" s="187" t="str">
        <f t="shared" si="42"/>
        <v>36102181m</v>
      </c>
      <c r="J575" s="162" t="str">
        <f t="shared" si="43"/>
        <v>36102181026 03</v>
      </c>
      <c r="K575" s="5"/>
      <c r="L575" s="162" t="str">
        <f t="shared" si="44"/>
        <v>36102181026 03B</v>
      </c>
      <c r="M575" s="5" t="str">
        <f t="shared" si="45"/>
        <v>Športový klub DELFÍN NitramBCTP SLOVAKMAN TRIATLON 2024 - 21. ročník</v>
      </c>
      <c r="N575" s="3" t="str">
        <f t="shared" si="46"/>
        <v>36102181mB</v>
      </c>
    </row>
    <row r="576" spans="1:14" x14ac:dyDescent="0.2">
      <c r="A576" s="161" t="s">
        <v>2505</v>
      </c>
      <c r="B576" s="199" t="str">
        <f>VLOOKUP(A576,Adr!A:B,2,FALSE)</f>
        <v>Športový klub polície Košice - ILYO Taekwondo</v>
      </c>
      <c r="C576" s="192" t="s">
        <v>2171</v>
      </c>
      <c r="D576" s="186">
        <v>10000</v>
      </c>
      <c r="E576" s="168">
        <v>0</v>
      </c>
      <c r="F576" s="161" t="s">
        <v>212</v>
      </c>
      <c r="G576" s="164" t="s">
        <v>10</v>
      </c>
      <c r="H576" s="164" t="s">
        <v>713</v>
      </c>
      <c r="I576" s="187" t="str">
        <f t="shared" si="42"/>
        <v>42250765m</v>
      </c>
      <c r="J576" s="162" t="str">
        <f t="shared" si="43"/>
        <v>42250765026 03</v>
      </c>
      <c r="K576" s="5"/>
      <c r="L576" s="162" t="str">
        <f t="shared" si="44"/>
        <v>42250765026 03B</v>
      </c>
      <c r="M576" s="5" t="str">
        <f t="shared" si="45"/>
        <v>Športový klub polície Košice - ILYO TaekwondomBILYO CUP 2024</v>
      </c>
      <c r="N576" s="3" t="str">
        <f t="shared" si="46"/>
        <v>42250765mB</v>
      </c>
    </row>
    <row r="577" spans="1:14" x14ac:dyDescent="0.2">
      <c r="A577" s="161" t="s">
        <v>2506</v>
      </c>
      <c r="B577" s="199" t="str">
        <f>VLOOKUP(A577,Adr!A:B,2,FALSE)</f>
        <v>Športový klub SPC Častá</v>
      </c>
      <c r="C577" s="192" t="s">
        <v>2172</v>
      </c>
      <c r="D577" s="186">
        <v>5000</v>
      </c>
      <c r="E577" s="168">
        <v>0</v>
      </c>
      <c r="F577" s="161" t="s">
        <v>212</v>
      </c>
      <c r="G577" s="164" t="s">
        <v>10</v>
      </c>
      <c r="H577" s="164" t="s">
        <v>713</v>
      </c>
      <c r="I577" s="187" t="str">
        <f t="shared" si="42"/>
        <v>31794050m</v>
      </c>
      <c r="J577" s="162" t="str">
        <f t="shared" si="43"/>
        <v>31794050026 03</v>
      </c>
      <c r="K577" s="5"/>
      <c r="L577" s="162" t="str">
        <f t="shared" si="44"/>
        <v>31794050026 03B</v>
      </c>
      <c r="M577" s="5" t="str">
        <f t="shared" si="45"/>
        <v>Športový klub SPC ČastámBGrand Prix Slovakia</v>
      </c>
      <c r="N577" s="3" t="str">
        <f t="shared" si="46"/>
        <v>31794050mB</v>
      </c>
    </row>
    <row r="578" spans="1:14" x14ac:dyDescent="0.2">
      <c r="A578" s="161" t="s">
        <v>2507</v>
      </c>
      <c r="B578" s="199" t="str">
        <f>VLOOKUP(A578,Adr!A:B,2,FALSE)</f>
        <v>Športový klub Zemplín, oddiel judo o.z.</v>
      </c>
      <c r="C578" s="192" t="s">
        <v>2173</v>
      </c>
      <c r="D578" s="186">
        <v>10000</v>
      </c>
      <c r="E578" s="226">
        <v>0</v>
      </c>
      <c r="F578" s="161" t="s">
        <v>212</v>
      </c>
      <c r="G578" s="164" t="s">
        <v>10</v>
      </c>
      <c r="H578" s="164" t="s">
        <v>713</v>
      </c>
      <c r="I578" s="187" t="str">
        <f t="shared" ref="I578:I616" si="47">A578&amp;F578</f>
        <v>31997449m</v>
      </c>
      <c r="J578" s="162" t="str">
        <f t="shared" ref="J578:J608" si="48">A578&amp;G578</f>
        <v>31997449026 03</v>
      </c>
      <c r="K578" s="5"/>
      <c r="L578" s="162" t="str">
        <f t="shared" ref="L578:L641" si="49">A578&amp;G578&amp;H578</f>
        <v>31997449026 03B</v>
      </c>
      <c r="M578" s="5" t="str">
        <f t="shared" ref="M578:M641" si="50">B578&amp;F578&amp;H578&amp;C578</f>
        <v>Športový klub Zemplín, oddiel judo o.z.mBGrand Prix Michalovce</v>
      </c>
      <c r="N578" s="3" t="str">
        <f t="shared" si="46"/>
        <v>31997449mB</v>
      </c>
    </row>
    <row r="579" spans="1:14" x14ac:dyDescent="0.2">
      <c r="A579" s="161" t="s">
        <v>2508</v>
      </c>
      <c r="B579" s="199" t="str">
        <f>VLOOKUP(A579,Adr!A:B,2,FALSE)</f>
        <v>TANEČNO ŠPORTOVÝ KLUB M+M BRATISLAVA pri ZŠ Ostredková</v>
      </c>
      <c r="C579" s="192" t="s">
        <v>2174</v>
      </c>
      <c r="D579" s="186">
        <v>10000</v>
      </c>
      <c r="E579" s="168">
        <v>0</v>
      </c>
      <c r="F579" s="161" t="s">
        <v>212</v>
      </c>
      <c r="G579" s="164" t="s">
        <v>10</v>
      </c>
      <c r="H579" s="164" t="s">
        <v>713</v>
      </c>
      <c r="I579" s="187" t="str">
        <f t="shared" si="47"/>
        <v>31785131m</v>
      </c>
      <c r="J579" s="162" t="str">
        <f t="shared" si="48"/>
        <v>31785131026 03</v>
      </c>
      <c r="K579" s="5"/>
      <c r="L579" s="162" t="str">
        <f t="shared" si="49"/>
        <v>31785131026 03B</v>
      </c>
      <c r="M579" s="5" t="str">
        <f t="shared" si="50"/>
        <v>TANEČNO ŠPORTOVÝ KLUB M+M BRATISLAVA pri ZŠ OstredkovámBSlovak open championship 2024</v>
      </c>
      <c r="N579" s="3" t="str">
        <f t="shared" si="46"/>
        <v>31785131mB</v>
      </c>
    </row>
    <row r="580" spans="1:14" x14ac:dyDescent="0.2">
      <c r="A580" s="161" t="s">
        <v>2200</v>
      </c>
      <c r="B580" s="199" t="str">
        <f>VLOOKUP(A580,Adr!A:B,2,FALSE)</f>
        <v>Telovýchovná jednota BIELA STOPA Kremnica</v>
      </c>
      <c r="C580" s="185" t="s">
        <v>2285</v>
      </c>
      <c r="D580" s="167">
        <v>30000</v>
      </c>
      <c r="E580" s="226">
        <v>0</v>
      </c>
      <c r="F580" s="161" t="s">
        <v>204</v>
      </c>
      <c r="G580" s="164" t="s">
        <v>10</v>
      </c>
      <c r="H580" s="164" t="s">
        <v>713</v>
      </c>
      <c r="I580" s="187" t="str">
        <f t="shared" si="47"/>
        <v>35656824e</v>
      </c>
      <c r="J580" s="162" t="str">
        <f t="shared" si="48"/>
        <v>35656824026 03</v>
      </c>
      <c r="K580" s="5"/>
      <c r="L580" s="162" t="str">
        <f t="shared" si="49"/>
        <v>35656824026 03B</v>
      </c>
      <c r="M580" s="5" t="str">
        <f t="shared" si="50"/>
        <v>Telovýchovná jednota BIELA STOPA KremnicaeBBiela stopa 2025</v>
      </c>
      <c r="N580" s="3" t="str">
        <f t="shared" si="46"/>
        <v>35656824eB</v>
      </c>
    </row>
    <row r="581" spans="1:14" x14ac:dyDescent="0.2">
      <c r="A581" s="193" t="s">
        <v>1745</v>
      </c>
      <c r="B581" s="199" t="str">
        <f>VLOOKUP(A581,Adr!A:B,2,FALSE)</f>
        <v>Telovýchovná jednota Nižná</v>
      </c>
      <c r="C581" s="164" t="s">
        <v>2175</v>
      </c>
      <c r="D581" s="167">
        <v>10000</v>
      </c>
      <c r="E581" s="168">
        <v>0</v>
      </c>
      <c r="F581" s="161" t="s">
        <v>212</v>
      </c>
      <c r="G581" s="164" t="s">
        <v>10</v>
      </c>
      <c r="H581" s="164" t="s">
        <v>713</v>
      </c>
      <c r="I581" s="187" t="str">
        <f t="shared" si="47"/>
        <v>00592129m</v>
      </c>
      <c r="J581" s="162" t="str">
        <f t="shared" si="48"/>
        <v>00592129026 03</v>
      </c>
      <c r="K581" s="5"/>
      <c r="L581" s="162" t="str">
        <f t="shared" si="49"/>
        <v>00592129026 03B</v>
      </c>
      <c r="M581" s="5" t="str">
        <f t="shared" si="50"/>
        <v>Telovýchovná jednota NižnámB56. ročník Okolo Tatier</v>
      </c>
      <c r="N581" s="3" t="str">
        <f t="shared" si="46"/>
        <v>00592129mB</v>
      </c>
    </row>
    <row r="582" spans="1:14" x14ac:dyDescent="0.2">
      <c r="A582" s="177" t="s">
        <v>2509</v>
      </c>
      <c r="B582" s="199" t="str">
        <f>VLOOKUP(A582,Adr!A:B,2,FALSE)</f>
        <v>Telovýchovná jednota Športový klub Podbiel</v>
      </c>
      <c r="C582" s="180" t="s">
        <v>2176</v>
      </c>
      <c r="D582" s="182">
        <v>10000</v>
      </c>
      <c r="E582" s="226">
        <v>0</v>
      </c>
      <c r="F582" s="177" t="s">
        <v>212</v>
      </c>
      <c r="G582" s="180" t="s">
        <v>10</v>
      </c>
      <c r="H582" s="180" t="s">
        <v>713</v>
      </c>
      <c r="I582" s="187" t="str">
        <f t="shared" si="47"/>
        <v>14220059m</v>
      </c>
      <c r="J582" s="162" t="str">
        <f t="shared" si="48"/>
        <v>14220059026 03</v>
      </c>
      <c r="K582" s="5"/>
      <c r="L582" s="162" t="str">
        <f t="shared" si="49"/>
        <v>14220059026 03B</v>
      </c>
      <c r="M582" s="5" t="str">
        <f t="shared" si="50"/>
        <v>Telovýchovná jednota Športový klub PodbielmBCestný beh SNP Roháče - Podbiel 33. ročník</v>
      </c>
      <c r="N582" s="3" t="str">
        <f t="shared" si="46"/>
        <v>14220059mB</v>
      </c>
    </row>
    <row r="583" spans="1:14" x14ac:dyDescent="0.2">
      <c r="A583" s="177" t="s">
        <v>1599</v>
      </c>
      <c r="B583" s="199" t="str">
        <f>VLOOKUP(A583,Adr!A:B,2,FALSE)</f>
        <v>Teqballová federácia Slovensko</v>
      </c>
      <c r="C583" s="180" t="s">
        <v>1622</v>
      </c>
      <c r="D583" s="290">
        <v>24026</v>
      </c>
      <c r="E583" s="168">
        <v>0</v>
      </c>
      <c r="F583" s="161" t="s">
        <v>200</v>
      </c>
      <c r="G583" s="164" t="s">
        <v>6</v>
      </c>
      <c r="H583" s="164" t="s">
        <v>713</v>
      </c>
      <c r="I583" s="187" t="str">
        <f t="shared" si="47"/>
        <v>53007344a</v>
      </c>
      <c r="J583" s="162" t="str">
        <f t="shared" si="48"/>
        <v>53007344026 02</v>
      </c>
      <c r="K583" s="5" t="s">
        <v>1637</v>
      </c>
      <c r="L583" s="162" t="str">
        <f t="shared" si="49"/>
        <v>53007344026 02B</v>
      </c>
      <c r="M583" s="5" t="str">
        <f t="shared" si="50"/>
        <v>Teqballová federácia SlovenskoaBteqball - bežné transfery</v>
      </c>
      <c r="N583" s="3" t="str">
        <f t="shared" si="46"/>
        <v>53007344aB</v>
      </c>
    </row>
    <row r="584" spans="1:14" x14ac:dyDescent="0.2">
      <c r="A584" s="197" t="s">
        <v>1599</v>
      </c>
      <c r="B584" s="199" t="str">
        <f>VLOOKUP(A584,Adr!A:B,2,FALSE)</f>
        <v>Teqballová federácia Slovensko</v>
      </c>
      <c r="C584" s="180" t="s">
        <v>1623</v>
      </c>
      <c r="D584" s="290">
        <v>8000</v>
      </c>
      <c r="E584" s="168">
        <v>0</v>
      </c>
      <c r="F584" s="161" t="s">
        <v>200</v>
      </c>
      <c r="G584" s="164" t="s">
        <v>6</v>
      </c>
      <c r="H584" s="164" t="s">
        <v>714</v>
      </c>
      <c r="I584" s="187" t="str">
        <f t="shared" si="47"/>
        <v>53007344a</v>
      </c>
      <c r="J584" s="162" t="str">
        <f t="shared" si="48"/>
        <v>53007344026 02</v>
      </c>
      <c r="K584" s="5" t="s">
        <v>1637</v>
      </c>
      <c r="L584" s="162" t="str">
        <f t="shared" si="49"/>
        <v>53007344026 02K</v>
      </c>
      <c r="M584" s="5" t="str">
        <f t="shared" si="50"/>
        <v>Teqballová federácia SlovenskoaKteqball - kapitálové transfery</v>
      </c>
      <c r="N584" s="3" t="str">
        <f t="shared" si="46"/>
        <v>53007344aK</v>
      </c>
    </row>
    <row r="585" spans="1:14" x14ac:dyDescent="0.2">
      <c r="A585" s="197" t="s">
        <v>1599</v>
      </c>
      <c r="B585" s="199" t="str">
        <f>VLOOKUP(A585,Adr!A:B,2,FALSE)</f>
        <v>Teqballová federácia Slovensko</v>
      </c>
      <c r="C585" s="180" t="s">
        <v>2150</v>
      </c>
      <c r="D585" s="290">
        <v>6032</v>
      </c>
      <c r="E585" s="226">
        <v>0</v>
      </c>
      <c r="F585" s="161" t="s">
        <v>205</v>
      </c>
      <c r="G585" s="164" t="s">
        <v>10</v>
      </c>
      <c r="H585" s="164" t="s">
        <v>713</v>
      </c>
      <c r="I585" s="187" t="str">
        <f t="shared" si="47"/>
        <v>53007344f</v>
      </c>
      <c r="J585" s="162" t="str">
        <f t="shared" si="48"/>
        <v>53007344026 03</v>
      </c>
      <c r="K585" s="5"/>
      <c r="L585" s="162" t="str">
        <f t="shared" si="49"/>
        <v>53007344026 03B</v>
      </c>
      <c r="M585" s="5" t="str">
        <f t="shared" si="50"/>
        <v>Teqballová federácia SlovenskofBteqball - 20 % navýšenie</v>
      </c>
      <c r="N585" s="3" t="str">
        <f t="shared" si="46"/>
        <v>53007344fB</v>
      </c>
    </row>
    <row r="586" spans="1:14" x14ac:dyDescent="0.2">
      <c r="A586" s="193" t="s">
        <v>1760</v>
      </c>
      <c r="B586" s="199" t="str">
        <f>VLOOKUP(A586,Adr!A:B,2,FALSE)</f>
        <v>TJ Sokol SOŠ Trebišov</v>
      </c>
      <c r="C586" s="180" t="s">
        <v>2073</v>
      </c>
      <c r="D586" s="290">
        <v>5000</v>
      </c>
      <c r="E586" s="168">
        <v>0</v>
      </c>
      <c r="F586" s="161" t="s">
        <v>204</v>
      </c>
      <c r="G586" s="164" t="s">
        <v>10</v>
      </c>
      <c r="H586" s="164" t="s">
        <v>713</v>
      </c>
      <c r="I586" s="187" t="str">
        <f t="shared" si="47"/>
        <v>00896063e</v>
      </c>
      <c r="J586" s="162" t="str">
        <f t="shared" si="48"/>
        <v>00896063026 03</v>
      </c>
      <c r="K586" s="5"/>
      <c r="L586" s="162" t="str">
        <f t="shared" si="49"/>
        <v>00896063026 03B</v>
      </c>
      <c r="M586" s="5" t="str">
        <f t="shared" si="50"/>
        <v xml:space="preserve">TJ Sokol SOŠ TrebišoveBXVII. Svetový zlet sokola </v>
      </c>
      <c r="N586" s="3" t="str">
        <f t="shared" si="46"/>
        <v>00896063eB</v>
      </c>
    </row>
    <row r="587" spans="1:14" x14ac:dyDescent="0.2">
      <c r="A587" s="161" t="s">
        <v>2510</v>
      </c>
      <c r="B587" s="199" t="str">
        <f>VLOOKUP(A587,Adr!A:B,2,FALSE)</f>
        <v>Yacht Club Fun Sailing</v>
      </c>
      <c r="C587" s="191" t="s">
        <v>2177</v>
      </c>
      <c r="D587" s="181">
        <v>5000</v>
      </c>
      <c r="E587" s="168">
        <v>0</v>
      </c>
      <c r="F587" s="161" t="s">
        <v>212</v>
      </c>
      <c r="G587" s="164" t="s">
        <v>10</v>
      </c>
      <c r="H587" s="164" t="s">
        <v>713</v>
      </c>
      <c r="I587" s="187" t="str">
        <f t="shared" si="47"/>
        <v>54750342m</v>
      </c>
      <c r="J587" s="162" t="str">
        <f t="shared" si="48"/>
        <v>54750342026 03</v>
      </c>
      <c r="K587" s="5"/>
      <c r="L587" s="162" t="str">
        <f t="shared" si="49"/>
        <v>54750342026 03B</v>
      </c>
      <c r="M587" s="5" t="str">
        <f t="shared" si="50"/>
        <v>Yacht Club Fun SailingmBVinianský strapec 48. ročník</v>
      </c>
      <c r="N587" s="3" t="str">
        <f t="shared" si="46"/>
        <v>54750342mB</v>
      </c>
    </row>
    <row r="588" spans="1:14" x14ac:dyDescent="0.2">
      <c r="A588" s="161" t="s">
        <v>2511</v>
      </c>
      <c r="B588" s="199" t="str">
        <f>VLOOKUP(A588,Adr!A:B,2,FALSE)</f>
        <v>Zápasnícky klub Baník Prievidza, o.z.</v>
      </c>
      <c r="C588" s="191" t="s">
        <v>2178</v>
      </c>
      <c r="D588" s="181">
        <v>10000</v>
      </c>
      <c r="E588" s="226">
        <v>0</v>
      </c>
      <c r="F588" s="161" t="s">
        <v>212</v>
      </c>
      <c r="G588" s="164" t="s">
        <v>10</v>
      </c>
      <c r="H588" s="164" t="s">
        <v>713</v>
      </c>
      <c r="I588" s="187" t="str">
        <f t="shared" si="47"/>
        <v>30227151m</v>
      </c>
      <c r="J588" s="162" t="str">
        <f t="shared" si="48"/>
        <v>30227151026 03</v>
      </c>
      <c r="K588" s="5"/>
      <c r="L588" s="162" t="str">
        <f t="shared" si="49"/>
        <v>30227151026 03B</v>
      </c>
      <c r="M588" s="5" t="str">
        <f t="shared" si="50"/>
        <v xml:space="preserve">Zápasnícky klub Baník Prievidza, o.z.mB50. ročník Medzinárodného turnaja mládeže </v>
      </c>
      <c r="N588" s="3" t="str">
        <f t="shared" si="46"/>
        <v>30227151mB</v>
      </c>
    </row>
    <row r="589" spans="1:14" ht="20" x14ac:dyDescent="0.2">
      <c r="A589" s="161" t="s">
        <v>2512</v>
      </c>
      <c r="B589" s="199" t="str">
        <f>VLOOKUP(A589,Adr!A:B,2,FALSE)</f>
        <v>Zápasnícky klub Košice 1904 o.z.</v>
      </c>
      <c r="C589" s="191" t="s">
        <v>2179</v>
      </c>
      <c r="D589" s="182">
        <v>10000</v>
      </c>
      <c r="E589" s="168">
        <v>0</v>
      </c>
      <c r="F589" s="161" t="s">
        <v>212</v>
      </c>
      <c r="G589" s="164" t="s">
        <v>10</v>
      </c>
      <c r="H589" s="164" t="s">
        <v>713</v>
      </c>
      <c r="I589" s="187" t="str">
        <f t="shared" si="47"/>
        <v>42103908m</v>
      </c>
      <c r="J589" s="162" t="str">
        <f t="shared" si="48"/>
        <v>42103908026 03</v>
      </c>
      <c r="K589" s="5"/>
      <c r="L589" s="162" t="str">
        <f t="shared" si="49"/>
        <v>42103908026 03B</v>
      </c>
      <c r="M589" s="5" t="str">
        <f t="shared" si="50"/>
        <v>Zápasnícky klub Košice 1904 o.z.mBXXV. ročník medzinárodného turnaja Olympijských nádejí v zápasení voľným štýlom v kategórii U17</v>
      </c>
      <c r="N589" s="3" t="str">
        <f t="shared" si="46"/>
        <v>42103908mB</v>
      </c>
    </row>
    <row r="590" spans="1:14" x14ac:dyDescent="0.2">
      <c r="A590" s="161" t="s">
        <v>968</v>
      </c>
      <c r="B590" s="199" t="str">
        <f>VLOOKUP(A590,Adr!A:B,2,FALSE)</f>
        <v>Združenie šípkarských organizácií</v>
      </c>
      <c r="C590" s="191" t="s">
        <v>831</v>
      </c>
      <c r="D590" s="292">
        <v>62711</v>
      </c>
      <c r="E590" s="168">
        <v>0</v>
      </c>
      <c r="F590" s="161" t="s">
        <v>200</v>
      </c>
      <c r="G590" s="164" t="s">
        <v>6</v>
      </c>
      <c r="H590" s="164" t="s">
        <v>713</v>
      </c>
      <c r="I590" s="187" t="str">
        <f t="shared" si="47"/>
        <v>35538015a</v>
      </c>
      <c r="J590" s="162" t="str">
        <f t="shared" si="48"/>
        <v>35538015026 02</v>
      </c>
      <c r="K590" s="5" t="s">
        <v>146</v>
      </c>
      <c r="L590" s="162" t="str">
        <f t="shared" si="49"/>
        <v>35538015026 02B</v>
      </c>
      <c r="M590" s="5" t="str">
        <f t="shared" si="50"/>
        <v>Združenie šípkarských organizáciíaBšípky - bežné transfery</v>
      </c>
      <c r="N590" s="3" t="str">
        <f t="shared" si="46"/>
        <v>35538015aB</v>
      </c>
    </row>
    <row r="591" spans="1:14" x14ac:dyDescent="0.2">
      <c r="A591" s="161" t="s">
        <v>968</v>
      </c>
      <c r="B591" s="199" t="str">
        <f>VLOOKUP(A591,Adr!A:B,2,FALSE)</f>
        <v>Združenie šípkarských organizácií</v>
      </c>
      <c r="C591" s="192" t="s">
        <v>2074</v>
      </c>
      <c r="D591" s="293">
        <v>18500</v>
      </c>
      <c r="E591" s="226">
        <v>0</v>
      </c>
      <c r="F591" s="161" t="s">
        <v>204</v>
      </c>
      <c r="G591" s="164" t="s">
        <v>10</v>
      </c>
      <c r="H591" s="164" t="s">
        <v>713</v>
      </c>
      <c r="I591" s="187" t="str">
        <f t="shared" si="47"/>
        <v>35538015e</v>
      </c>
      <c r="J591" s="162" t="str">
        <f t="shared" si="48"/>
        <v>35538015026 03</v>
      </c>
      <c r="K591" s="5"/>
      <c r="L591" s="162" t="str">
        <f t="shared" si="49"/>
        <v>35538015026 03B</v>
      </c>
      <c r="M591" s="5" t="str">
        <f t="shared" si="50"/>
        <v xml:space="preserve">Združenie šípkarských organizáciíeBMajstrovstvá Európy v steelových šípkach </v>
      </c>
      <c r="N591" s="3" t="str">
        <f t="shared" si="46"/>
        <v>35538015eB</v>
      </c>
    </row>
    <row r="592" spans="1:14" x14ac:dyDescent="0.2">
      <c r="A592" s="161" t="s">
        <v>968</v>
      </c>
      <c r="B592" s="199" t="str">
        <f>VLOOKUP(A592,Adr!A:B,2,FALSE)</f>
        <v>Združenie šípkarských organizácií</v>
      </c>
      <c r="C592" s="191" t="s">
        <v>2151</v>
      </c>
      <c r="D592" s="292">
        <v>11812</v>
      </c>
      <c r="E592" s="168">
        <v>0</v>
      </c>
      <c r="F592" s="161" t="s">
        <v>205</v>
      </c>
      <c r="G592" s="164" t="s">
        <v>10</v>
      </c>
      <c r="H592" s="164" t="s">
        <v>713</v>
      </c>
      <c r="I592" s="187" t="str">
        <f t="shared" si="47"/>
        <v>35538015f</v>
      </c>
      <c r="J592" s="162" t="str">
        <f t="shared" si="48"/>
        <v>35538015026 03</v>
      </c>
      <c r="K592" s="5"/>
      <c r="L592" s="162" t="str">
        <f t="shared" si="49"/>
        <v>35538015026 03B</v>
      </c>
      <c r="M592" s="5" t="str">
        <f t="shared" si="50"/>
        <v>Združenie šípkarských organizáciífBšípky - 20 % navýšenie</v>
      </c>
      <c r="N592" s="3" t="str">
        <f t="shared" si="46"/>
        <v>35538015fB</v>
      </c>
    </row>
    <row r="593" spans="1:14" x14ac:dyDescent="0.2">
      <c r="A593" s="173" t="s">
        <v>147</v>
      </c>
      <c r="B593" s="199" t="str">
        <f>VLOOKUP(A593,Adr!A:B,2,FALSE)</f>
        <v>Zväz potápačov Slovenska</v>
      </c>
      <c r="C593" s="164" t="s">
        <v>832</v>
      </c>
      <c r="D593" s="291">
        <v>108908</v>
      </c>
      <c r="E593" s="168">
        <v>0</v>
      </c>
      <c r="F593" s="161" t="s">
        <v>200</v>
      </c>
      <c r="G593" s="164" t="s">
        <v>6</v>
      </c>
      <c r="H593" s="164" t="s">
        <v>713</v>
      </c>
      <c r="I593" s="187" t="str">
        <f t="shared" si="47"/>
        <v>00585319a</v>
      </c>
      <c r="J593" s="162" t="str">
        <f t="shared" si="48"/>
        <v>00585319026 02</v>
      </c>
      <c r="K593" s="5" t="s">
        <v>174</v>
      </c>
      <c r="L593" s="162" t="str">
        <f t="shared" si="49"/>
        <v>00585319026 02B</v>
      </c>
      <c r="M593" s="5" t="str">
        <f t="shared" si="50"/>
        <v>Zväz potápačov SlovenskaaBpotápačské športy - bežné transfery</v>
      </c>
      <c r="N593" s="3" t="str">
        <f t="shared" si="46"/>
        <v>00585319aB</v>
      </c>
    </row>
    <row r="594" spans="1:14" x14ac:dyDescent="0.2">
      <c r="A594" s="161" t="s">
        <v>147</v>
      </c>
      <c r="B594" s="199" t="str">
        <f>VLOOKUP(A594,Adr!A:B,2,FALSE)</f>
        <v>Zväz potápačov Slovenska</v>
      </c>
      <c r="C594" s="180" t="s">
        <v>2152</v>
      </c>
      <c r="D594" s="290">
        <v>20513</v>
      </c>
      <c r="E594" s="226">
        <v>0</v>
      </c>
      <c r="F594" s="161" t="s">
        <v>205</v>
      </c>
      <c r="G594" s="164" t="s">
        <v>10</v>
      </c>
      <c r="H594" s="164" t="s">
        <v>713</v>
      </c>
      <c r="I594" s="187" t="str">
        <f t="shared" si="47"/>
        <v>00585319f</v>
      </c>
      <c r="J594" s="162" t="str">
        <f t="shared" si="48"/>
        <v>00585319026 03</v>
      </c>
      <c r="K594" s="5"/>
      <c r="L594" s="162" t="str">
        <f t="shared" si="49"/>
        <v>00585319026 03B</v>
      </c>
      <c r="M594" s="5" t="str">
        <f t="shared" si="50"/>
        <v>Zväz potápačov SlovenskafBpotápačské športy - 20 % navýšenie</v>
      </c>
      <c r="N594" s="3" t="str">
        <f t="shared" si="46"/>
        <v>00585319fB</v>
      </c>
    </row>
    <row r="595" spans="1:14" x14ac:dyDescent="0.2">
      <c r="A595" s="161" t="s">
        <v>1274</v>
      </c>
      <c r="B595" s="199" t="str">
        <f>VLOOKUP(A595,Adr!A:B,2,FALSE)</f>
        <v>Zväz slovenského kolieskového korčuľovania</v>
      </c>
      <c r="C595" s="180" t="s">
        <v>800</v>
      </c>
      <c r="D595" s="290">
        <v>197082</v>
      </c>
      <c r="E595" s="168">
        <v>0</v>
      </c>
      <c r="F595" s="161" t="s">
        <v>200</v>
      </c>
      <c r="G595" s="164" t="s">
        <v>6</v>
      </c>
      <c r="H595" s="164" t="s">
        <v>713</v>
      </c>
      <c r="I595" s="187" t="str">
        <f t="shared" si="47"/>
        <v>42132690a</v>
      </c>
      <c r="J595" s="162" t="str">
        <f t="shared" si="48"/>
        <v>42132690026 02</v>
      </c>
      <c r="K595" s="5" t="s">
        <v>165</v>
      </c>
      <c r="L595" s="162" t="str">
        <f t="shared" si="49"/>
        <v>42132690026 02B</v>
      </c>
      <c r="M595" s="5" t="str">
        <f t="shared" si="50"/>
        <v>Zväz slovenského kolieskového korčuľovaniaaBkolieskové korčuľovanie - bežné transfery</v>
      </c>
      <c r="N595" s="3" t="str">
        <f t="shared" si="46"/>
        <v>42132690aB</v>
      </c>
    </row>
    <row r="596" spans="1:14" x14ac:dyDescent="0.2">
      <c r="A596" s="177" t="s">
        <v>1274</v>
      </c>
      <c r="B596" s="199" t="str">
        <f>VLOOKUP(A596,Adr!A:B,2,FALSE)</f>
        <v>Zväz slovenského kolieskového korčuľovania</v>
      </c>
      <c r="C596" s="180" t="s">
        <v>2021</v>
      </c>
      <c r="D596" s="290">
        <v>60000</v>
      </c>
      <c r="E596" s="168">
        <v>0</v>
      </c>
      <c r="F596" s="161" t="s">
        <v>203</v>
      </c>
      <c r="G596" s="164" t="s">
        <v>10</v>
      </c>
      <c r="H596" s="164" t="s">
        <v>713</v>
      </c>
      <c r="I596" s="187" t="str">
        <f t="shared" si="47"/>
        <v>42132690d</v>
      </c>
      <c r="J596" s="162" t="str">
        <f t="shared" si="48"/>
        <v>42132690026 03</v>
      </c>
      <c r="K596" s="5"/>
      <c r="L596" s="162" t="str">
        <f t="shared" si="49"/>
        <v>42132690026 03B</v>
      </c>
      <c r="M596" s="5" t="str">
        <f t="shared" si="50"/>
        <v>Zväz slovenského kolieskového korčuľovaniadBTury Richard</v>
      </c>
      <c r="N596" s="3" t="str">
        <f t="shared" si="46"/>
        <v>42132690dB</v>
      </c>
    </row>
    <row r="597" spans="1:14" x14ac:dyDescent="0.2">
      <c r="A597" s="161" t="s">
        <v>1274</v>
      </c>
      <c r="B597" s="199" t="str">
        <f>VLOOKUP(A597,Adr!A:B,2,FALSE)</f>
        <v>Zväz slovenského kolieskového korčuľovania</v>
      </c>
      <c r="C597" s="191" t="s">
        <v>2195</v>
      </c>
      <c r="D597" s="181">
        <v>8000</v>
      </c>
      <c r="E597" s="226">
        <v>0</v>
      </c>
      <c r="F597" s="161" t="s">
        <v>204</v>
      </c>
      <c r="G597" s="164" t="s">
        <v>10</v>
      </c>
      <c r="H597" s="164" t="s">
        <v>713</v>
      </c>
      <c r="I597" s="187" t="str">
        <f t="shared" si="47"/>
        <v>42132690e</v>
      </c>
      <c r="J597" s="162" t="str">
        <f t="shared" si="48"/>
        <v>42132690026 03</v>
      </c>
      <c r="K597" s="5"/>
      <c r="L597" s="162" t="str">
        <f t="shared" si="49"/>
        <v>42132690026 03B</v>
      </c>
      <c r="M597" s="5" t="str">
        <f t="shared" si="50"/>
        <v>Zväz slovenského kolieskového korčuľovaniaeBSvetové korčuliarske hry 2024, Abruzze, Taliansko</v>
      </c>
      <c r="N597" s="3" t="str">
        <f t="shared" si="46"/>
        <v>42132690eB</v>
      </c>
    </row>
    <row r="598" spans="1:14" x14ac:dyDescent="0.2">
      <c r="A598" s="193" t="s">
        <v>1274</v>
      </c>
      <c r="B598" s="199" t="str">
        <f>VLOOKUP(A598,Adr!A:B,2,FALSE)</f>
        <v>Zväz slovenského kolieskového korčuľovania</v>
      </c>
      <c r="C598" s="164" t="s">
        <v>2153</v>
      </c>
      <c r="D598" s="291">
        <v>37120</v>
      </c>
      <c r="E598" s="168">
        <v>0</v>
      </c>
      <c r="F598" s="161" t="s">
        <v>205</v>
      </c>
      <c r="G598" s="164" t="s">
        <v>10</v>
      </c>
      <c r="H598" s="164" t="s">
        <v>713</v>
      </c>
      <c r="I598" s="187" t="str">
        <f t="shared" si="47"/>
        <v>42132690f</v>
      </c>
      <c r="J598" s="162" t="str">
        <f t="shared" si="48"/>
        <v>42132690026 03</v>
      </c>
      <c r="K598" s="5"/>
      <c r="L598" s="162" t="str">
        <f t="shared" si="49"/>
        <v>42132690026 03B</v>
      </c>
      <c r="M598" s="5" t="str">
        <f t="shared" si="50"/>
        <v>Zväz slovenského kolieskového korčuľovaniafBkolieskové korčuľovanie - 20 % navýšenie</v>
      </c>
      <c r="N598" s="3" t="str">
        <f t="shared" si="46"/>
        <v>42132690fB</v>
      </c>
    </row>
    <row r="599" spans="1:14" x14ac:dyDescent="0.2">
      <c r="A599" s="193" t="s">
        <v>1074</v>
      </c>
      <c r="B599" s="199" t="str">
        <f>VLOOKUP(A599,Adr!A:B,2,FALSE)</f>
        <v>Zväz slovenského lyžovania</v>
      </c>
      <c r="C599" s="180" t="s">
        <v>1083</v>
      </c>
      <c r="D599" s="290">
        <v>1675025</v>
      </c>
      <c r="E599" s="168">
        <v>0</v>
      </c>
      <c r="F599" s="161" t="s">
        <v>200</v>
      </c>
      <c r="G599" s="164" t="s">
        <v>6</v>
      </c>
      <c r="H599" s="164" t="s">
        <v>713</v>
      </c>
      <c r="I599" s="187" t="str">
        <f t="shared" si="47"/>
        <v>50671669a</v>
      </c>
      <c r="J599" s="162" t="str">
        <f t="shared" si="48"/>
        <v>50671669026 02</v>
      </c>
      <c r="K599" s="5" t="s">
        <v>15</v>
      </c>
      <c r="L599" s="162" t="str">
        <f t="shared" si="49"/>
        <v>50671669026 02B</v>
      </c>
      <c r="M599" s="5" t="str">
        <f t="shared" si="50"/>
        <v>Zväz slovenského lyžovaniaaBlyžovanie - bežné transfery</v>
      </c>
      <c r="N599" s="3" t="str">
        <f t="shared" si="46"/>
        <v>50671669aB</v>
      </c>
    </row>
    <row r="600" spans="1:14" x14ac:dyDescent="0.2">
      <c r="A600" s="193" t="s">
        <v>1074</v>
      </c>
      <c r="B600" s="199" t="str">
        <f>VLOOKUP(A600,Adr!A:B,2,FALSE)</f>
        <v>Zväz slovenského lyžovania</v>
      </c>
      <c r="C600" s="164" t="s">
        <v>1625</v>
      </c>
      <c r="D600" s="291">
        <v>156531</v>
      </c>
      <c r="E600" s="226">
        <v>0</v>
      </c>
      <c r="F600" s="161" t="s">
        <v>202</v>
      </c>
      <c r="G600" s="164" t="s">
        <v>10</v>
      </c>
      <c r="H600" s="164" t="s">
        <v>713</v>
      </c>
      <c r="I600" s="187" t="str">
        <f t="shared" si="47"/>
        <v>50671669c</v>
      </c>
      <c r="J600" s="162" t="str">
        <f t="shared" si="48"/>
        <v>50671669026 03</v>
      </c>
      <c r="K600" s="5"/>
      <c r="L600" s="162" t="str">
        <f t="shared" si="49"/>
        <v>50671669026 03B</v>
      </c>
      <c r="M600" s="5" t="str">
        <f t="shared" si="50"/>
        <v>Zväz slovenského lyžovaniacBzabezpečenie a rozvoj zdravotne postihnutých športovcov (SPV)</v>
      </c>
      <c r="N600" s="3" t="str">
        <f t="shared" si="46"/>
        <v>50671669cB</v>
      </c>
    </row>
    <row r="601" spans="1:14" x14ac:dyDescent="0.2">
      <c r="A601" s="193" t="s">
        <v>1074</v>
      </c>
      <c r="B601" s="199" t="str">
        <f>VLOOKUP(A601,Adr!A:B,2,FALSE)</f>
        <v>Zväz slovenského lyžovania</v>
      </c>
      <c r="C601" s="180" t="s">
        <v>2022</v>
      </c>
      <c r="D601" s="290">
        <v>20000</v>
      </c>
      <c r="E601" s="168">
        <v>0</v>
      </c>
      <c r="F601" s="161" t="s">
        <v>203</v>
      </c>
      <c r="G601" s="164" t="s">
        <v>10</v>
      </c>
      <c r="H601" s="164" t="s">
        <v>713</v>
      </c>
      <c r="I601" s="187" t="str">
        <f t="shared" si="47"/>
        <v>50671669d</v>
      </c>
      <c r="J601" s="162" t="str">
        <f t="shared" si="48"/>
        <v>50671669026 03</v>
      </c>
      <c r="K601" s="5"/>
      <c r="L601" s="162" t="str">
        <f t="shared" si="49"/>
        <v>50671669026 03B</v>
      </c>
      <c r="M601" s="5" t="str">
        <f t="shared" si="50"/>
        <v>Zväz slovenského lyžovaniadBGašková Vanesa</v>
      </c>
      <c r="N601" s="3" t="str">
        <f t="shared" si="46"/>
        <v>50671669dB</v>
      </c>
    </row>
    <row r="602" spans="1:14" x14ac:dyDescent="0.2">
      <c r="A602" s="161" t="s">
        <v>1074</v>
      </c>
      <c r="B602" s="199" t="str">
        <f>VLOOKUP(A602,Adr!A:B,2,FALSE)</f>
        <v>Zväz slovenského lyžovania</v>
      </c>
      <c r="C602" s="180" t="s">
        <v>2023</v>
      </c>
      <c r="D602" s="290">
        <v>48000</v>
      </c>
      <c r="E602" s="168">
        <v>0</v>
      </c>
      <c r="F602" s="161" t="s">
        <v>203</v>
      </c>
      <c r="G602" s="164" t="s">
        <v>10</v>
      </c>
      <c r="H602" s="164" t="s">
        <v>713</v>
      </c>
      <c r="I602" s="187" t="str">
        <f t="shared" si="47"/>
        <v>50671669d</v>
      </c>
      <c r="J602" s="162" t="str">
        <f t="shared" si="48"/>
        <v>50671669026 03</v>
      </c>
      <c r="K602" s="5"/>
      <c r="L602" s="162" t="str">
        <f t="shared" si="49"/>
        <v>50671669026 03B</v>
      </c>
      <c r="M602" s="5" t="str">
        <f t="shared" si="50"/>
        <v>Zväz slovenského lyžovaniadBHaraus Miroslav + navádzač</v>
      </c>
      <c r="N602" s="3" t="str">
        <f t="shared" si="46"/>
        <v>50671669dB</v>
      </c>
    </row>
    <row r="603" spans="1:14" x14ac:dyDescent="0.2">
      <c r="A603" s="161" t="s">
        <v>1074</v>
      </c>
      <c r="B603" s="199" t="str">
        <f>VLOOKUP(A603,Adr!A:B,2,FALSE)</f>
        <v>Zväz slovenského lyžovania</v>
      </c>
      <c r="C603" s="191" t="s">
        <v>2024</v>
      </c>
      <c r="D603" s="292">
        <v>15000</v>
      </c>
      <c r="E603" s="226">
        <v>0</v>
      </c>
      <c r="F603" s="161" t="s">
        <v>203</v>
      </c>
      <c r="G603" s="164" t="s">
        <v>10</v>
      </c>
      <c r="H603" s="164" t="s">
        <v>713</v>
      </c>
      <c r="I603" s="187" t="str">
        <f t="shared" si="47"/>
        <v>50671669d</v>
      </c>
      <c r="J603" s="162" t="str">
        <f t="shared" si="48"/>
        <v>50671669026 03</v>
      </c>
      <c r="K603" s="5"/>
      <c r="L603" s="162" t="str">
        <f t="shared" si="49"/>
        <v>50671669026 03B</v>
      </c>
      <c r="M603" s="5" t="str">
        <f t="shared" si="50"/>
        <v>Zväz slovenského lyžovaniadBJaroš Samuel</v>
      </c>
      <c r="N603" s="3" t="str">
        <f t="shared" si="46"/>
        <v>50671669dB</v>
      </c>
    </row>
    <row r="604" spans="1:14" x14ac:dyDescent="0.2">
      <c r="A604" s="193" t="s">
        <v>1074</v>
      </c>
      <c r="B604" s="199" t="str">
        <f>VLOOKUP(A604,Adr!A:B,2,FALSE)</f>
        <v>Zväz slovenského lyžovania</v>
      </c>
      <c r="C604" s="191" t="s">
        <v>2025</v>
      </c>
      <c r="D604" s="290">
        <v>36000</v>
      </c>
      <c r="E604" s="168">
        <v>0</v>
      </c>
      <c r="F604" s="161" t="s">
        <v>203</v>
      </c>
      <c r="G604" s="164" t="s">
        <v>10</v>
      </c>
      <c r="H604" s="164" t="s">
        <v>713</v>
      </c>
      <c r="I604" s="187" t="str">
        <f t="shared" si="47"/>
        <v>50671669d</v>
      </c>
      <c r="J604" s="162" t="str">
        <f t="shared" si="48"/>
        <v>50671669026 03</v>
      </c>
      <c r="K604" s="5"/>
      <c r="L604" s="162" t="str">
        <f t="shared" si="49"/>
        <v>50671669026 03B</v>
      </c>
      <c r="M604" s="5" t="str">
        <f t="shared" si="50"/>
        <v>Zväz slovenského lyžovaniadBKrako Jakub + navádzač</v>
      </c>
      <c r="N604" s="3" t="str">
        <f t="shared" si="46"/>
        <v>50671669dB</v>
      </c>
    </row>
    <row r="605" spans="1:14" x14ac:dyDescent="0.2">
      <c r="A605" s="193" t="s">
        <v>1074</v>
      </c>
      <c r="B605" s="199" t="str">
        <f>VLOOKUP(A605,Adr!A:B,2,FALSE)</f>
        <v>Zväz slovenského lyžovania</v>
      </c>
      <c r="C605" s="180" t="s">
        <v>2026</v>
      </c>
      <c r="D605" s="290">
        <v>36000</v>
      </c>
      <c r="E605" s="168">
        <v>0</v>
      </c>
      <c r="F605" s="161" t="s">
        <v>203</v>
      </c>
      <c r="G605" s="164" t="s">
        <v>10</v>
      </c>
      <c r="H605" s="164" t="s">
        <v>713</v>
      </c>
      <c r="I605" s="187" t="str">
        <f t="shared" si="47"/>
        <v>50671669d</v>
      </c>
      <c r="J605" s="162" t="str">
        <f t="shared" si="48"/>
        <v>50671669026 03</v>
      </c>
      <c r="K605" s="5"/>
      <c r="L605" s="162" t="str">
        <f t="shared" si="49"/>
        <v>50671669026 03B</v>
      </c>
      <c r="M605" s="5" t="str">
        <f t="shared" si="50"/>
        <v>Zväz slovenského lyžovaniadBKubačka Marek + navádzač</v>
      </c>
      <c r="N605" s="3" t="str">
        <f t="shared" si="46"/>
        <v>50671669dB</v>
      </c>
    </row>
    <row r="606" spans="1:14" x14ac:dyDescent="0.2">
      <c r="A606" s="197" t="s">
        <v>1074</v>
      </c>
      <c r="B606" s="199" t="str">
        <f>VLOOKUP(A606,Adr!A:B,2,FALSE)</f>
        <v>Zväz slovenského lyžovania</v>
      </c>
      <c r="C606" s="191" t="s">
        <v>2027</v>
      </c>
      <c r="D606" s="291">
        <v>88000</v>
      </c>
      <c r="E606" s="226">
        <v>0</v>
      </c>
      <c r="F606" s="161" t="s">
        <v>203</v>
      </c>
      <c r="G606" s="164" t="s">
        <v>10</v>
      </c>
      <c r="H606" s="164" t="s">
        <v>713</v>
      </c>
      <c r="I606" s="187" t="str">
        <f t="shared" si="47"/>
        <v>50671669d</v>
      </c>
      <c r="J606" s="162" t="str">
        <f t="shared" si="48"/>
        <v>50671669026 03</v>
      </c>
      <c r="K606" s="5"/>
      <c r="L606" s="162" t="str">
        <f t="shared" si="49"/>
        <v>50671669026 03B</v>
      </c>
      <c r="M606" s="5" t="str">
        <f t="shared" si="50"/>
        <v>Zväz slovenského lyžovaniadBRexová Alexandra + navádzač</v>
      </c>
      <c r="N606" s="3" t="str">
        <f t="shared" si="46"/>
        <v>50671669dB</v>
      </c>
    </row>
    <row r="607" spans="1:14" x14ac:dyDescent="0.2">
      <c r="A607" s="197" t="s">
        <v>1074</v>
      </c>
      <c r="B607" s="199" t="str">
        <f>VLOOKUP(A607,Adr!A:B,2,FALSE)</f>
        <v>Zväz slovenského lyžovania</v>
      </c>
      <c r="C607" s="180" t="s">
        <v>2028</v>
      </c>
      <c r="D607" s="292">
        <v>100000</v>
      </c>
      <c r="E607" s="168">
        <v>0</v>
      </c>
      <c r="F607" s="161" t="s">
        <v>203</v>
      </c>
      <c r="G607" s="164" t="s">
        <v>10</v>
      </c>
      <c r="H607" s="164" t="s">
        <v>713</v>
      </c>
      <c r="I607" s="187" t="str">
        <f t="shared" si="47"/>
        <v>50671669d</v>
      </c>
      <c r="J607" s="162" t="str">
        <f t="shared" si="48"/>
        <v>50671669026 03</v>
      </c>
      <c r="K607" s="5"/>
      <c r="L607" s="162" t="str">
        <f t="shared" si="49"/>
        <v>50671669026 03B</v>
      </c>
      <c r="M607" s="5" t="str">
        <f t="shared" si="50"/>
        <v>Zväz slovenského lyžovaniadBVlhová Petra</v>
      </c>
      <c r="N607" s="3" t="str">
        <f t="shared" si="46"/>
        <v>50671669dB</v>
      </c>
    </row>
    <row r="608" spans="1:14" x14ac:dyDescent="0.2">
      <c r="A608" s="161" t="s">
        <v>1074</v>
      </c>
      <c r="B608" s="199" t="str">
        <f>VLOOKUP(A608,Adr!A:B,2,FALSE)</f>
        <v>Zväz slovenského lyžovania</v>
      </c>
      <c r="C608" s="180" t="s">
        <v>2154</v>
      </c>
      <c r="D608" s="182">
        <v>334323</v>
      </c>
      <c r="E608" s="168">
        <v>0</v>
      </c>
      <c r="F608" s="177" t="s">
        <v>205</v>
      </c>
      <c r="G608" s="180" t="s">
        <v>10</v>
      </c>
      <c r="H608" s="180" t="s">
        <v>713</v>
      </c>
      <c r="I608" s="187" t="str">
        <f t="shared" si="47"/>
        <v>50671669f</v>
      </c>
      <c r="J608" s="162" t="str">
        <f t="shared" si="48"/>
        <v>50671669026 03</v>
      </c>
      <c r="K608" s="5"/>
      <c r="L608" s="162" t="str">
        <f t="shared" si="49"/>
        <v>50671669026 03B</v>
      </c>
      <c r="M608" s="5" t="str">
        <f t="shared" si="50"/>
        <v>Zväz slovenského lyžovaniafBlyžovanie - 20 % navýšenie</v>
      </c>
      <c r="N608" s="3" t="str">
        <f t="shared" si="46"/>
        <v>50671669fB</v>
      </c>
    </row>
    <row r="609" spans="1:14" x14ac:dyDescent="0.2">
      <c r="A609" s="161"/>
      <c r="B609" s="199" t="e">
        <f>VLOOKUP(A609,Adr!A:B,2,FALSE)</f>
        <v>#N/A</v>
      </c>
      <c r="C609" s="185"/>
      <c r="D609" s="167"/>
      <c r="E609" s="168"/>
      <c r="F609" s="161"/>
      <c r="G609" s="164"/>
      <c r="H609" s="164"/>
      <c r="I609" s="187" t="str">
        <f t="shared" si="47"/>
        <v/>
      </c>
      <c r="J609" s="162"/>
      <c r="K609" s="5"/>
      <c r="L609" s="162" t="str">
        <f t="shared" si="49"/>
        <v/>
      </c>
      <c r="M609" s="5" t="e">
        <f t="shared" si="50"/>
        <v>#N/A</v>
      </c>
      <c r="N609" s="3" t="str">
        <f t="shared" si="46"/>
        <v/>
      </c>
    </row>
    <row r="610" spans="1:14" x14ac:dyDescent="0.2">
      <c r="A610" s="161"/>
      <c r="B610" s="199" t="e">
        <f>VLOOKUP(A610,Adr!A:B,2,FALSE)</f>
        <v>#N/A</v>
      </c>
      <c r="C610" s="185"/>
      <c r="D610" s="167"/>
      <c r="E610" s="168"/>
      <c r="F610" s="161"/>
      <c r="G610" s="164"/>
      <c r="H610" s="164"/>
      <c r="I610" s="187" t="str">
        <f t="shared" si="47"/>
        <v/>
      </c>
      <c r="J610" s="162"/>
      <c r="K610" s="5"/>
      <c r="L610" s="162" t="str">
        <f t="shared" si="49"/>
        <v/>
      </c>
      <c r="M610" s="5" t="e">
        <f t="shared" si="50"/>
        <v>#N/A</v>
      </c>
      <c r="N610" s="3" t="str">
        <f t="shared" si="46"/>
        <v/>
      </c>
    </row>
    <row r="611" spans="1:14" x14ac:dyDescent="0.2">
      <c r="A611" s="161"/>
      <c r="B611" s="199" t="e">
        <f>VLOOKUP(A611,Adr!A:B,2,FALSE)</f>
        <v>#N/A</v>
      </c>
      <c r="C611" s="180"/>
      <c r="D611" s="182"/>
      <c r="E611" s="168"/>
      <c r="F611" s="177"/>
      <c r="G611" s="180"/>
      <c r="H611" s="180"/>
      <c r="I611" s="187" t="str">
        <f t="shared" si="47"/>
        <v/>
      </c>
      <c r="J611" s="162"/>
      <c r="K611" s="5"/>
      <c r="L611" s="162" t="str">
        <f t="shared" si="49"/>
        <v/>
      </c>
      <c r="M611" s="5" t="e">
        <f t="shared" si="50"/>
        <v>#N/A</v>
      </c>
      <c r="N611" s="3" t="str">
        <f t="shared" si="46"/>
        <v/>
      </c>
    </row>
    <row r="612" spans="1:14" x14ac:dyDescent="0.2">
      <c r="A612" s="161"/>
      <c r="B612" s="199" t="e">
        <f>VLOOKUP(A612,Adr!A:B,2,FALSE)</f>
        <v>#N/A</v>
      </c>
      <c r="C612" s="180"/>
      <c r="D612" s="182"/>
      <c r="E612" s="168"/>
      <c r="F612" s="177"/>
      <c r="G612" s="180"/>
      <c r="H612" s="180"/>
      <c r="I612" s="187" t="str">
        <f t="shared" si="47"/>
        <v/>
      </c>
      <c r="J612" s="162"/>
      <c r="K612" s="5"/>
      <c r="L612" s="162" t="str">
        <f t="shared" si="49"/>
        <v/>
      </c>
      <c r="M612" s="5" t="e">
        <f t="shared" si="50"/>
        <v>#N/A</v>
      </c>
      <c r="N612" s="3" t="str">
        <f t="shared" si="46"/>
        <v/>
      </c>
    </row>
    <row r="613" spans="1:14" x14ac:dyDescent="0.2">
      <c r="A613" s="161"/>
      <c r="B613" s="199" t="e">
        <f>VLOOKUP(A613,Adr!A:B,2,FALSE)</f>
        <v>#N/A</v>
      </c>
      <c r="C613" s="180"/>
      <c r="D613" s="182"/>
      <c r="E613" s="168"/>
      <c r="F613" s="177"/>
      <c r="G613" s="180"/>
      <c r="H613" s="180"/>
      <c r="I613" s="187" t="str">
        <f t="shared" si="47"/>
        <v/>
      </c>
      <c r="J613" s="162"/>
      <c r="K613" s="5"/>
      <c r="L613" s="162" t="str">
        <f t="shared" si="49"/>
        <v/>
      </c>
      <c r="M613" s="5" t="e">
        <f t="shared" si="50"/>
        <v>#N/A</v>
      </c>
      <c r="N613" s="3" t="str">
        <f t="shared" si="46"/>
        <v/>
      </c>
    </row>
    <row r="614" spans="1:14" x14ac:dyDescent="0.2">
      <c r="A614" s="161"/>
      <c r="B614" s="199" t="e">
        <f>VLOOKUP(A614,Adr!A:B,2,FALSE)</f>
        <v>#N/A</v>
      </c>
      <c r="C614" s="180"/>
      <c r="D614" s="182"/>
      <c r="E614" s="168"/>
      <c r="F614" s="177"/>
      <c r="G614" s="180"/>
      <c r="H614" s="180"/>
      <c r="I614" s="187" t="str">
        <f t="shared" si="47"/>
        <v/>
      </c>
      <c r="J614" s="162"/>
      <c r="K614" s="5"/>
      <c r="L614" s="162" t="str">
        <f t="shared" si="49"/>
        <v/>
      </c>
      <c r="M614" s="5" t="e">
        <f t="shared" si="50"/>
        <v>#N/A</v>
      </c>
      <c r="N614" s="3" t="str">
        <f t="shared" si="46"/>
        <v/>
      </c>
    </row>
    <row r="615" spans="1:14" x14ac:dyDescent="0.2">
      <c r="A615" s="161"/>
      <c r="B615" s="199" t="e">
        <f>VLOOKUP(A615,Adr!A:B,2,FALSE)</f>
        <v>#N/A</v>
      </c>
      <c r="C615" s="164"/>
      <c r="D615" s="167"/>
      <c r="E615" s="168"/>
      <c r="F615" s="161"/>
      <c r="G615" s="164"/>
      <c r="H615" s="164"/>
      <c r="I615" s="187" t="str">
        <f t="shared" si="47"/>
        <v/>
      </c>
      <c r="J615" s="162"/>
      <c r="K615" s="5"/>
      <c r="L615" s="162" t="str">
        <f t="shared" si="49"/>
        <v/>
      </c>
      <c r="M615" s="5" t="e">
        <f t="shared" si="50"/>
        <v>#N/A</v>
      </c>
      <c r="N615" s="3" t="str">
        <f t="shared" si="46"/>
        <v/>
      </c>
    </row>
    <row r="616" spans="1:14" x14ac:dyDescent="0.2">
      <c r="A616" s="161"/>
      <c r="B616" s="199" t="e">
        <f>VLOOKUP(A616,Adr!A:B,2,FALSE)</f>
        <v>#N/A</v>
      </c>
      <c r="C616" s="192"/>
      <c r="D616" s="186"/>
      <c r="E616" s="168"/>
      <c r="F616" s="177"/>
      <c r="G616" s="180"/>
      <c r="H616" s="180"/>
      <c r="I616" s="187" t="str">
        <f t="shared" si="47"/>
        <v/>
      </c>
      <c r="J616" s="162"/>
      <c r="K616" s="5"/>
      <c r="L616" s="162" t="str">
        <f t="shared" si="49"/>
        <v/>
      </c>
      <c r="M616" s="5" t="e">
        <f t="shared" si="50"/>
        <v>#N/A</v>
      </c>
      <c r="N616" s="3" t="str">
        <f t="shared" si="46"/>
        <v/>
      </c>
    </row>
    <row r="617" spans="1:14" x14ac:dyDescent="0.2">
      <c r="A617" s="161"/>
      <c r="B617" s="199" t="e">
        <f>VLOOKUP(A617,Adr!A:B,2,FALSE)</f>
        <v>#N/A</v>
      </c>
      <c r="C617" s="192"/>
      <c r="D617" s="186"/>
      <c r="E617" s="168"/>
      <c r="F617" s="177"/>
      <c r="G617" s="180"/>
      <c r="H617" s="180"/>
      <c r="I617" s="162"/>
      <c r="J617" s="162"/>
      <c r="K617" s="5"/>
      <c r="L617" s="162" t="str">
        <f t="shared" si="49"/>
        <v/>
      </c>
      <c r="M617" s="5" t="e">
        <f t="shared" si="50"/>
        <v>#N/A</v>
      </c>
      <c r="N617" s="3" t="str">
        <f t="shared" si="46"/>
        <v/>
      </c>
    </row>
    <row r="618" spans="1:14" x14ac:dyDescent="0.2">
      <c r="A618" s="161"/>
      <c r="B618" s="199" t="e">
        <f>VLOOKUP(A618,Adr!A:B,2,FALSE)</f>
        <v>#N/A</v>
      </c>
      <c r="C618" s="180"/>
      <c r="D618" s="182"/>
      <c r="E618" s="168"/>
      <c r="F618" s="177"/>
      <c r="G618" s="180"/>
      <c r="H618" s="180"/>
      <c r="I618" s="187"/>
      <c r="J618" s="162"/>
      <c r="K618" s="5"/>
      <c r="L618" s="162" t="str">
        <f t="shared" si="49"/>
        <v/>
      </c>
      <c r="M618" s="5" t="e">
        <f t="shared" si="50"/>
        <v>#N/A</v>
      </c>
      <c r="N618" s="3" t="str">
        <f t="shared" si="46"/>
        <v/>
      </c>
    </row>
    <row r="619" spans="1:14" x14ac:dyDescent="0.2">
      <c r="A619" s="177"/>
      <c r="B619" s="199" t="e">
        <f>VLOOKUP(A619,Adr!A:B,2,FALSE)</f>
        <v>#N/A</v>
      </c>
      <c r="C619" s="180"/>
      <c r="D619" s="182"/>
      <c r="E619" s="226"/>
      <c r="F619" s="177"/>
      <c r="G619" s="180"/>
      <c r="H619" s="180"/>
      <c r="I619" s="187"/>
      <c r="J619" s="162"/>
      <c r="K619" s="5"/>
      <c r="L619" s="162" t="str">
        <f t="shared" si="49"/>
        <v/>
      </c>
      <c r="M619" s="5" t="e">
        <f t="shared" si="50"/>
        <v>#N/A</v>
      </c>
      <c r="N619" s="3" t="str">
        <f t="shared" si="46"/>
        <v/>
      </c>
    </row>
    <row r="620" spans="1:14" x14ac:dyDescent="0.2">
      <c r="A620" s="161"/>
      <c r="B620" s="199" t="e">
        <f>VLOOKUP(A620,Adr!A:B,2,FALSE)</f>
        <v>#N/A</v>
      </c>
      <c r="C620" s="191"/>
      <c r="D620" s="182"/>
      <c r="E620" s="168"/>
      <c r="F620" s="161"/>
      <c r="G620" s="164"/>
      <c r="H620" s="164"/>
      <c r="I620" s="162"/>
      <c r="J620" s="162"/>
      <c r="K620" s="5"/>
      <c r="L620" s="162" t="str">
        <f t="shared" si="49"/>
        <v/>
      </c>
      <c r="M620" s="5" t="e">
        <f t="shared" si="50"/>
        <v>#N/A</v>
      </c>
      <c r="N620" s="3" t="str">
        <f t="shared" si="46"/>
        <v/>
      </c>
    </row>
    <row r="621" spans="1:14" x14ac:dyDescent="0.2">
      <c r="A621" s="161"/>
      <c r="B621" s="199" t="e">
        <f>VLOOKUP(A621,Adr!A:B,2,FALSE)</f>
        <v>#N/A</v>
      </c>
      <c r="C621" s="191"/>
      <c r="D621" s="182"/>
      <c r="E621" s="168"/>
      <c r="F621" s="161"/>
      <c r="G621" s="164"/>
      <c r="H621" s="164"/>
      <c r="I621" s="162"/>
      <c r="J621" s="162"/>
      <c r="K621" s="5"/>
      <c r="L621" s="162" t="str">
        <f t="shared" si="49"/>
        <v/>
      </c>
      <c r="M621" s="5" t="e">
        <f t="shared" si="50"/>
        <v>#N/A</v>
      </c>
      <c r="N621" s="3" t="str">
        <f t="shared" si="46"/>
        <v/>
      </c>
    </row>
    <row r="622" spans="1:14" x14ac:dyDescent="0.2">
      <c r="A622" s="161"/>
      <c r="B622" s="199" t="e">
        <f>VLOOKUP(A622,Adr!A:B,2,FALSE)</f>
        <v>#N/A</v>
      </c>
      <c r="C622" s="191"/>
      <c r="D622" s="182"/>
      <c r="E622" s="168"/>
      <c r="F622" s="177"/>
      <c r="G622" s="180"/>
      <c r="H622" s="180"/>
      <c r="I622" s="162"/>
      <c r="J622" s="162"/>
      <c r="K622" s="5"/>
      <c r="L622" s="162" t="str">
        <f t="shared" si="49"/>
        <v/>
      </c>
      <c r="M622" s="5" t="e">
        <f t="shared" si="50"/>
        <v>#N/A</v>
      </c>
      <c r="N622" s="3" t="str">
        <f t="shared" si="46"/>
        <v/>
      </c>
    </row>
    <row r="623" spans="1:14" x14ac:dyDescent="0.2">
      <c r="A623" s="161"/>
      <c r="B623" s="199" t="e">
        <f>VLOOKUP(A623,Adr!A:B,2,FALSE)</f>
        <v>#N/A</v>
      </c>
      <c r="C623" s="191"/>
      <c r="D623" s="182"/>
      <c r="E623" s="168"/>
      <c r="F623" s="177"/>
      <c r="G623" s="180"/>
      <c r="H623" s="180"/>
      <c r="I623" s="162"/>
      <c r="J623" s="162"/>
      <c r="K623" s="5"/>
      <c r="L623" s="162" t="str">
        <f t="shared" si="49"/>
        <v/>
      </c>
      <c r="M623" s="5" t="e">
        <f t="shared" si="50"/>
        <v>#N/A</v>
      </c>
      <c r="N623" s="3" t="str">
        <f t="shared" si="46"/>
        <v/>
      </c>
    </row>
    <row r="624" spans="1:14" x14ac:dyDescent="0.2">
      <c r="A624" s="177"/>
      <c r="B624" s="199" t="e">
        <f>VLOOKUP(A624,Adr!A:B,2,FALSE)</f>
        <v>#N/A</v>
      </c>
      <c r="C624" s="180"/>
      <c r="D624" s="182"/>
      <c r="E624" s="226"/>
      <c r="F624" s="177"/>
      <c r="G624" s="180"/>
      <c r="H624" s="180"/>
      <c r="I624" s="187"/>
      <c r="J624" s="162"/>
      <c r="K624" s="5"/>
      <c r="L624" s="162" t="str">
        <f t="shared" si="49"/>
        <v/>
      </c>
      <c r="M624" s="5" t="e">
        <f t="shared" si="50"/>
        <v>#N/A</v>
      </c>
      <c r="N624" s="3" t="str">
        <f t="shared" si="46"/>
        <v/>
      </c>
    </row>
    <row r="625" spans="1:14" x14ac:dyDescent="0.2">
      <c r="A625" s="161"/>
      <c r="B625" s="199" t="e">
        <f>VLOOKUP(A625,Adr!A:B,2,FALSE)</f>
        <v>#N/A</v>
      </c>
      <c r="C625" s="191"/>
      <c r="D625" s="182"/>
      <c r="E625" s="168"/>
      <c r="F625" s="177"/>
      <c r="G625" s="180"/>
      <c r="H625" s="180"/>
      <c r="I625" s="162"/>
      <c r="J625" s="162"/>
      <c r="K625" s="5"/>
      <c r="L625" s="162" t="str">
        <f t="shared" si="49"/>
        <v/>
      </c>
      <c r="M625" s="5" t="e">
        <f t="shared" si="50"/>
        <v>#N/A</v>
      </c>
      <c r="N625" s="3" t="str">
        <f t="shared" si="46"/>
        <v/>
      </c>
    </row>
    <row r="626" spans="1:14" x14ac:dyDescent="0.2">
      <c r="A626" s="177"/>
      <c r="B626" s="199" t="e">
        <f>VLOOKUP(A626,Adr!A:B,2,FALSE)</f>
        <v>#N/A</v>
      </c>
      <c r="C626" s="180"/>
      <c r="D626" s="182"/>
      <c r="E626" s="226"/>
      <c r="F626" s="177"/>
      <c r="G626" s="180"/>
      <c r="H626" s="180"/>
      <c r="I626" s="187"/>
      <c r="J626" s="162"/>
      <c r="K626" s="5"/>
      <c r="L626" s="162" t="str">
        <f t="shared" si="49"/>
        <v/>
      </c>
      <c r="M626" s="5" t="e">
        <f t="shared" si="50"/>
        <v>#N/A</v>
      </c>
      <c r="N626" s="3" t="str">
        <f t="shared" si="46"/>
        <v/>
      </c>
    </row>
    <row r="627" spans="1:14" x14ac:dyDescent="0.2">
      <c r="A627" s="161"/>
      <c r="B627" s="199" t="e">
        <f>VLOOKUP(A627,Adr!A:B,2,FALSE)</f>
        <v>#N/A</v>
      </c>
      <c r="C627" s="191"/>
      <c r="D627" s="182"/>
      <c r="E627" s="168"/>
      <c r="F627" s="161"/>
      <c r="G627" s="164"/>
      <c r="H627" s="164"/>
      <c r="I627" s="162"/>
      <c r="J627" s="162"/>
      <c r="K627" s="5"/>
      <c r="L627" s="162" t="str">
        <f t="shared" si="49"/>
        <v/>
      </c>
      <c r="M627" s="5" t="e">
        <f t="shared" si="50"/>
        <v>#N/A</v>
      </c>
      <c r="N627" s="3" t="str">
        <f t="shared" si="46"/>
        <v/>
      </c>
    </row>
    <row r="628" spans="1:14" x14ac:dyDescent="0.2">
      <c r="A628" s="161"/>
      <c r="B628" s="199" t="e">
        <f>VLOOKUP(A628,Adr!A:B,2,FALSE)</f>
        <v>#N/A</v>
      </c>
      <c r="C628" s="191"/>
      <c r="D628" s="182"/>
      <c r="E628" s="168"/>
      <c r="F628" s="161"/>
      <c r="G628" s="164"/>
      <c r="H628" s="164"/>
      <c r="I628" s="162"/>
      <c r="J628" s="162"/>
      <c r="K628" s="5"/>
      <c r="L628" s="162" t="str">
        <f t="shared" si="49"/>
        <v/>
      </c>
      <c r="M628" s="5" t="e">
        <f t="shared" si="50"/>
        <v>#N/A</v>
      </c>
      <c r="N628" s="3" t="str">
        <f t="shared" si="46"/>
        <v/>
      </c>
    </row>
    <row r="629" spans="1:14" x14ac:dyDescent="0.2">
      <c r="A629" s="161"/>
      <c r="B629" s="199" t="e">
        <f>VLOOKUP(A629,Adr!A:B,2,FALSE)</f>
        <v>#N/A</v>
      </c>
      <c r="C629" s="185"/>
      <c r="D629" s="167"/>
      <c r="E629" s="168"/>
      <c r="F629" s="161"/>
      <c r="G629" s="164"/>
      <c r="H629" s="164"/>
      <c r="I629" s="162"/>
      <c r="J629" s="162"/>
      <c r="K629" s="5"/>
      <c r="L629" s="162" t="str">
        <f t="shared" si="49"/>
        <v/>
      </c>
      <c r="M629" s="5" t="e">
        <f t="shared" si="50"/>
        <v>#N/A</v>
      </c>
      <c r="N629" s="3" t="str">
        <f t="shared" si="46"/>
        <v/>
      </c>
    </row>
    <row r="630" spans="1:14" x14ac:dyDescent="0.2">
      <c r="A630" s="161"/>
      <c r="B630" s="199" t="e">
        <f>VLOOKUP(A630,Adr!A:B,2,FALSE)</f>
        <v>#N/A</v>
      </c>
      <c r="C630" s="191"/>
      <c r="D630" s="182"/>
      <c r="E630" s="168"/>
      <c r="F630" s="177"/>
      <c r="G630" s="180"/>
      <c r="H630" s="180"/>
      <c r="I630" s="162"/>
      <c r="J630" s="162"/>
      <c r="K630" s="5"/>
      <c r="L630" s="162" t="str">
        <f t="shared" si="49"/>
        <v/>
      </c>
      <c r="M630" s="5" t="e">
        <f t="shared" si="50"/>
        <v>#N/A</v>
      </c>
      <c r="N630" s="3" t="str">
        <f t="shared" si="46"/>
        <v/>
      </c>
    </row>
    <row r="631" spans="1:14" x14ac:dyDescent="0.2">
      <c r="A631" s="161"/>
      <c r="B631" s="199" t="e">
        <f>VLOOKUP(A631,Adr!A:B,2,FALSE)</f>
        <v>#N/A</v>
      </c>
      <c r="C631" s="191"/>
      <c r="D631" s="181"/>
      <c r="E631" s="168"/>
      <c r="F631" s="161"/>
      <c r="G631" s="164"/>
      <c r="H631" s="164"/>
      <c r="I631" s="162"/>
      <c r="J631" s="162"/>
      <c r="K631" s="5"/>
      <c r="L631" s="162" t="str">
        <f t="shared" si="49"/>
        <v/>
      </c>
      <c r="M631" s="5" t="e">
        <f t="shared" si="50"/>
        <v>#N/A</v>
      </c>
      <c r="N631" s="3" t="str">
        <f t="shared" si="46"/>
        <v/>
      </c>
    </row>
    <row r="632" spans="1:14" x14ac:dyDescent="0.2">
      <c r="A632" s="161"/>
      <c r="B632" s="199" t="e">
        <f>VLOOKUP(A632,Adr!A:B,2,FALSE)</f>
        <v>#N/A</v>
      </c>
      <c r="C632" s="191"/>
      <c r="D632" s="182"/>
      <c r="E632" s="168"/>
      <c r="F632" s="161"/>
      <c r="G632" s="164"/>
      <c r="H632" s="164"/>
      <c r="I632" s="162"/>
      <c r="J632" s="162"/>
      <c r="K632" s="5"/>
      <c r="L632" s="162" t="str">
        <f t="shared" si="49"/>
        <v/>
      </c>
      <c r="M632" s="5" t="e">
        <f t="shared" si="50"/>
        <v>#N/A</v>
      </c>
      <c r="N632" s="3" t="str">
        <f t="shared" si="46"/>
        <v/>
      </c>
    </row>
    <row r="633" spans="1:14" x14ac:dyDescent="0.2">
      <c r="A633" s="197"/>
      <c r="B633" s="199" t="e">
        <f>VLOOKUP(A633,Adr!A:B,2,FALSE)</f>
        <v>#N/A</v>
      </c>
      <c r="C633" s="164"/>
      <c r="D633" s="167"/>
      <c r="E633" s="168"/>
      <c r="F633" s="161"/>
      <c r="G633" s="164"/>
      <c r="H633" s="164"/>
      <c r="I633" s="187"/>
      <c r="J633" s="162"/>
      <c r="K633" s="5"/>
      <c r="L633" s="162" t="str">
        <f t="shared" si="49"/>
        <v/>
      </c>
      <c r="M633" s="5" t="e">
        <f t="shared" si="50"/>
        <v>#N/A</v>
      </c>
      <c r="N633" s="3" t="str">
        <f t="shared" ref="N633:N696" si="51">+I633&amp;H633</f>
        <v/>
      </c>
    </row>
    <row r="634" spans="1:14" x14ac:dyDescent="0.2">
      <c r="A634" s="161"/>
      <c r="B634" s="199" t="e">
        <f>VLOOKUP(A634,Adr!A:B,2,FALSE)</f>
        <v>#N/A</v>
      </c>
      <c r="C634" s="185"/>
      <c r="D634" s="167"/>
      <c r="E634" s="168"/>
      <c r="F634" s="161"/>
      <c r="G634" s="164"/>
      <c r="H634" s="164"/>
      <c r="I634" s="162"/>
      <c r="J634" s="162"/>
      <c r="K634" s="5"/>
      <c r="L634" s="162" t="str">
        <f t="shared" si="49"/>
        <v/>
      </c>
      <c r="M634" s="5" t="e">
        <f t="shared" si="50"/>
        <v>#N/A</v>
      </c>
      <c r="N634" s="3" t="str">
        <f t="shared" si="51"/>
        <v/>
      </c>
    </row>
    <row r="635" spans="1:14" x14ac:dyDescent="0.2">
      <c r="A635" s="197"/>
      <c r="B635" s="199" t="e">
        <f>VLOOKUP(A635,Adr!A:B,2,FALSE)</f>
        <v>#N/A</v>
      </c>
      <c r="C635" s="164"/>
      <c r="D635" s="167"/>
      <c r="E635" s="168"/>
      <c r="F635" s="161"/>
      <c r="G635" s="164"/>
      <c r="H635" s="164"/>
      <c r="I635" s="187"/>
      <c r="J635" s="162"/>
      <c r="K635" s="5"/>
      <c r="L635" s="162" t="str">
        <f t="shared" si="49"/>
        <v/>
      </c>
      <c r="M635" s="5" t="e">
        <f t="shared" si="50"/>
        <v>#N/A</v>
      </c>
      <c r="N635" s="3" t="str">
        <f t="shared" si="51"/>
        <v/>
      </c>
    </row>
    <row r="636" spans="1:14" x14ac:dyDescent="0.2">
      <c r="A636" s="161"/>
      <c r="B636" s="199" t="e">
        <f>VLOOKUP(A636,Adr!A:B,2,FALSE)</f>
        <v>#N/A</v>
      </c>
      <c r="C636" s="164"/>
      <c r="D636" s="182"/>
      <c r="E636" s="168"/>
      <c r="F636" s="161"/>
      <c r="G636" s="164"/>
      <c r="H636" s="164"/>
      <c r="I636" s="187"/>
      <c r="J636" s="162"/>
      <c r="K636" s="5"/>
      <c r="L636" s="162" t="str">
        <f t="shared" si="49"/>
        <v/>
      </c>
      <c r="M636" s="5" t="e">
        <f t="shared" si="50"/>
        <v>#N/A</v>
      </c>
      <c r="N636" s="3" t="str">
        <f t="shared" si="51"/>
        <v/>
      </c>
    </row>
    <row r="637" spans="1:14" x14ac:dyDescent="0.2">
      <c r="A637" s="161"/>
      <c r="B637" s="199" t="e">
        <f>VLOOKUP(A637,Adr!A:B,2,FALSE)</f>
        <v>#N/A</v>
      </c>
      <c r="C637" s="164"/>
      <c r="D637" s="167"/>
      <c r="E637" s="168"/>
      <c r="F637" s="161"/>
      <c r="G637" s="164"/>
      <c r="H637" s="164"/>
      <c r="I637" s="187"/>
      <c r="J637" s="162"/>
      <c r="K637" s="5"/>
      <c r="L637" s="162" t="str">
        <f t="shared" si="49"/>
        <v/>
      </c>
      <c r="M637" s="5" t="e">
        <f t="shared" si="50"/>
        <v>#N/A</v>
      </c>
      <c r="N637" s="3" t="str">
        <f t="shared" si="51"/>
        <v/>
      </c>
    </row>
    <row r="638" spans="1:14" x14ac:dyDescent="0.2">
      <c r="A638" s="161"/>
      <c r="B638" s="199" t="e">
        <f>VLOOKUP(A638,Adr!A:B,2,FALSE)</f>
        <v>#N/A</v>
      </c>
      <c r="C638" s="164"/>
      <c r="D638" s="167"/>
      <c r="E638" s="168"/>
      <c r="F638" s="161"/>
      <c r="G638" s="164"/>
      <c r="H638" s="164"/>
      <c r="I638" s="187"/>
      <c r="J638" s="162"/>
      <c r="K638" s="5"/>
      <c r="L638" s="162" t="str">
        <f t="shared" si="49"/>
        <v/>
      </c>
      <c r="M638" s="5" t="e">
        <f t="shared" si="50"/>
        <v>#N/A</v>
      </c>
      <c r="N638" s="3" t="str">
        <f t="shared" si="51"/>
        <v/>
      </c>
    </row>
    <row r="639" spans="1:14" x14ac:dyDescent="0.2">
      <c r="A639" s="161"/>
      <c r="B639" s="199" t="e">
        <f>VLOOKUP(A639,Adr!A:B,2,FALSE)</f>
        <v>#N/A</v>
      </c>
      <c r="C639" s="185"/>
      <c r="D639" s="167"/>
      <c r="E639" s="168"/>
      <c r="F639" s="177"/>
      <c r="G639" s="180"/>
      <c r="H639" s="180"/>
      <c r="I639" s="162"/>
      <c r="J639" s="162"/>
      <c r="K639" s="5"/>
      <c r="L639" s="162" t="str">
        <f t="shared" si="49"/>
        <v/>
      </c>
      <c r="M639" s="5" t="e">
        <f t="shared" si="50"/>
        <v>#N/A</v>
      </c>
      <c r="N639" s="3" t="str">
        <f t="shared" si="51"/>
        <v/>
      </c>
    </row>
    <row r="640" spans="1:14" x14ac:dyDescent="0.2">
      <c r="A640" s="161"/>
      <c r="B640" s="199" t="e">
        <f>VLOOKUP(A640,Adr!A:B,2,FALSE)</f>
        <v>#N/A</v>
      </c>
      <c r="C640" s="185"/>
      <c r="D640" s="167"/>
      <c r="E640" s="168"/>
      <c r="F640" s="177"/>
      <c r="G640" s="180"/>
      <c r="H640" s="180"/>
      <c r="I640" s="162"/>
      <c r="J640" s="162"/>
      <c r="K640" s="5"/>
      <c r="L640" s="162" t="str">
        <f t="shared" si="49"/>
        <v/>
      </c>
      <c r="M640" s="5" t="e">
        <f t="shared" si="50"/>
        <v>#N/A</v>
      </c>
      <c r="N640" s="3" t="str">
        <f t="shared" si="51"/>
        <v/>
      </c>
    </row>
    <row r="641" spans="1:14" x14ac:dyDescent="0.2">
      <c r="A641" s="161"/>
      <c r="B641" s="199" t="e">
        <f>VLOOKUP(A641,Adr!A:B,2,FALSE)</f>
        <v>#N/A</v>
      </c>
      <c r="C641" s="164"/>
      <c r="D641" s="167"/>
      <c r="E641" s="168"/>
      <c r="F641" s="161"/>
      <c r="G641" s="164"/>
      <c r="H641" s="164"/>
      <c r="I641" s="187"/>
      <c r="J641" s="162"/>
      <c r="K641" s="5"/>
      <c r="L641" s="162" t="str">
        <f t="shared" si="49"/>
        <v/>
      </c>
      <c r="M641" s="5" t="e">
        <f t="shared" si="50"/>
        <v>#N/A</v>
      </c>
      <c r="N641" s="3" t="str">
        <f t="shared" si="51"/>
        <v/>
      </c>
    </row>
    <row r="642" spans="1:14" x14ac:dyDescent="0.2">
      <c r="A642" s="161"/>
      <c r="B642" s="199" t="e">
        <f>VLOOKUP(A642,Adr!A:B,2,FALSE)</f>
        <v>#N/A</v>
      </c>
      <c r="C642" s="180"/>
      <c r="D642" s="182"/>
      <c r="E642" s="168"/>
      <c r="F642" s="177"/>
      <c r="G642" s="180"/>
      <c r="H642" s="180"/>
      <c r="I642" s="187"/>
      <c r="J642" s="162"/>
      <c r="K642" s="5"/>
      <c r="L642" s="162" t="str">
        <f t="shared" ref="L642:L705" si="52">A642&amp;G642&amp;H642</f>
        <v/>
      </c>
      <c r="M642" s="5" t="e">
        <f t="shared" ref="M642:M705" si="53">B642&amp;F642&amp;H642&amp;C642</f>
        <v>#N/A</v>
      </c>
      <c r="N642" s="3" t="str">
        <f t="shared" si="51"/>
        <v/>
      </c>
    </row>
    <row r="643" spans="1:14" x14ac:dyDescent="0.2">
      <c r="A643" s="161"/>
      <c r="B643" s="199" t="e">
        <f>VLOOKUP(A643,Adr!A:B,2,FALSE)</f>
        <v>#N/A</v>
      </c>
      <c r="C643" s="185"/>
      <c r="D643" s="167"/>
      <c r="E643" s="168"/>
      <c r="F643" s="177"/>
      <c r="G643" s="180"/>
      <c r="H643" s="180"/>
      <c r="I643" s="162"/>
      <c r="J643" s="162"/>
      <c r="K643" s="5"/>
      <c r="L643" s="162" t="str">
        <f t="shared" si="52"/>
        <v/>
      </c>
      <c r="M643" s="5" t="e">
        <f t="shared" si="53"/>
        <v>#N/A</v>
      </c>
      <c r="N643" s="3" t="str">
        <f t="shared" si="51"/>
        <v/>
      </c>
    </row>
    <row r="644" spans="1:14" x14ac:dyDescent="0.2">
      <c r="A644" s="161"/>
      <c r="B644" s="199" t="e">
        <f>VLOOKUP(A644,Adr!A:B,2,FALSE)</f>
        <v>#N/A</v>
      </c>
      <c r="C644" s="180"/>
      <c r="D644" s="182"/>
      <c r="E644" s="168"/>
      <c r="F644" s="177"/>
      <c r="G644" s="180"/>
      <c r="H644" s="180"/>
      <c r="I644" s="187"/>
      <c r="J644" s="162"/>
      <c r="K644" s="5"/>
      <c r="L644" s="162" t="str">
        <f t="shared" si="52"/>
        <v/>
      </c>
      <c r="M644" s="5" t="e">
        <f t="shared" si="53"/>
        <v>#N/A</v>
      </c>
      <c r="N644" s="3" t="str">
        <f t="shared" si="51"/>
        <v/>
      </c>
    </row>
    <row r="645" spans="1:14" x14ac:dyDescent="0.2">
      <c r="A645" s="161"/>
      <c r="B645" s="199" t="e">
        <f>VLOOKUP(A645,Adr!A:B,2,FALSE)</f>
        <v>#N/A</v>
      </c>
      <c r="C645" s="180"/>
      <c r="D645" s="182"/>
      <c r="E645" s="168"/>
      <c r="F645" s="177"/>
      <c r="G645" s="180"/>
      <c r="H645" s="180"/>
      <c r="I645" s="187"/>
      <c r="J645" s="162"/>
      <c r="K645" s="5"/>
      <c r="L645" s="162" t="str">
        <f t="shared" si="52"/>
        <v/>
      </c>
      <c r="M645" s="5" t="e">
        <f t="shared" si="53"/>
        <v>#N/A</v>
      </c>
      <c r="N645" s="3" t="str">
        <f t="shared" si="51"/>
        <v/>
      </c>
    </row>
    <row r="646" spans="1:14" x14ac:dyDescent="0.2">
      <c r="A646" s="161"/>
      <c r="B646" s="199" t="e">
        <f>VLOOKUP(A646,Adr!A:B,2,FALSE)</f>
        <v>#N/A</v>
      </c>
      <c r="C646" s="185"/>
      <c r="D646" s="167"/>
      <c r="E646" s="168"/>
      <c r="F646" s="177"/>
      <c r="G646" s="180"/>
      <c r="H646" s="180"/>
      <c r="I646" s="162"/>
      <c r="J646" s="162"/>
      <c r="K646" s="5"/>
      <c r="L646" s="162" t="str">
        <f t="shared" si="52"/>
        <v/>
      </c>
      <c r="M646" s="5" t="e">
        <f t="shared" si="53"/>
        <v>#N/A</v>
      </c>
      <c r="N646" s="3" t="str">
        <f t="shared" si="51"/>
        <v/>
      </c>
    </row>
    <row r="647" spans="1:14" x14ac:dyDescent="0.2">
      <c r="A647" s="161"/>
      <c r="B647" s="199" t="e">
        <f>VLOOKUP(A647,Adr!A:B,2,FALSE)</f>
        <v>#N/A</v>
      </c>
      <c r="C647" s="164"/>
      <c r="D647" s="167"/>
      <c r="E647" s="168"/>
      <c r="F647" s="161"/>
      <c r="G647" s="164"/>
      <c r="H647" s="164"/>
      <c r="I647" s="187"/>
      <c r="J647" s="162"/>
      <c r="K647" s="5"/>
      <c r="L647" s="162" t="str">
        <f t="shared" si="52"/>
        <v/>
      </c>
      <c r="M647" s="5" t="e">
        <f t="shared" si="53"/>
        <v>#N/A</v>
      </c>
      <c r="N647" s="3" t="str">
        <f t="shared" si="51"/>
        <v/>
      </c>
    </row>
    <row r="648" spans="1:14" x14ac:dyDescent="0.2">
      <c r="A648" s="161"/>
      <c r="B648" s="199" t="e">
        <f>VLOOKUP(A648,Adr!A:B,2,FALSE)</f>
        <v>#N/A</v>
      </c>
      <c r="C648" s="185"/>
      <c r="D648" s="167"/>
      <c r="E648" s="168"/>
      <c r="F648" s="177"/>
      <c r="G648" s="180"/>
      <c r="H648" s="180"/>
      <c r="I648" s="162"/>
      <c r="J648" s="162"/>
      <c r="K648" s="5"/>
      <c r="L648" s="162" t="str">
        <f t="shared" si="52"/>
        <v/>
      </c>
      <c r="M648" s="5" t="e">
        <f t="shared" si="53"/>
        <v>#N/A</v>
      </c>
      <c r="N648" s="3" t="str">
        <f t="shared" si="51"/>
        <v/>
      </c>
    </row>
    <row r="649" spans="1:14" x14ac:dyDescent="0.2">
      <c r="A649" s="161"/>
      <c r="B649" s="199" t="e">
        <f>VLOOKUP(A649,Adr!A:B,2,FALSE)</f>
        <v>#N/A</v>
      </c>
      <c r="C649" s="164"/>
      <c r="D649" s="167"/>
      <c r="E649" s="168"/>
      <c r="F649" s="161"/>
      <c r="G649" s="164"/>
      <c r="H649" s="164"/>
      <c r="I649" s="187"/>
      <c r="J649" s="162"/>
      <c r="K649" s="5"/>
      <c r="L649" s="162" t="str">
        <f t="shared" si="52"/>
        <v/>
      </c>
      <c r="M649" s="5" t="e">
        <f t="shared" si="53"/>
        <v>#N/A</v>
      </c>
      <c r="N649" s="3" t="str">
        <f t="shared" si="51"/>
        <v/>
      </c>
    </row>
    <row r="650" spans="1:14" x14ac:dyDescent="0.2">
      <c r="A650" s="161"/>
      <c r="B650" s="199" t="e">
        <f>VLOOKUP(A650,Adr!A:B,2,FALSE)</f>
        <v>#N/A</v>
      </c>
      <c r="C650" s="180"/>
      <c r="D650" s="182"/>
      <c r="E650" s="168"/>
      <c r="F650" s="177"/>
      <c r="G650" s="180"/>
      <c r="H650" s="180"/>
      <c r="I650" s="187"/>
      <c r="J650" s="162"/>
      <c r="K650" s="5"/>
      <c r="L650" s="162" t="str">
        <f t="shared" si="52"/>
        <v/>
      </c>
      <c r="M650" s="5" t="e">
        <f t="shared" si="53"/>
        <v>#N/A</v>
      </c>
      <c r="N650" s="3" t="str">
        <f t="shared" si="51"/>
        <v/>
      </c>
    </row>
    <row r="651" spans="1:14" x14ac:dyDescent="0.2">
      <c r="A651" s="161"/>
      <c r="B651" s="199" t="e">
        <f>VLOOKUP(A651,Adr!A:B,2,FALSE)</f>
        <v>#N/A</v>
      </c>
      <c r="C651" s="180"/>
      <c r="D651" s="182"/>
      <c r="E651" s="168"/>
      <c r="F651" s="177"/>
      <c r="G651" s="180"/>
      <c r="H651" s="180"/>
      <c r="I651" s="187"/>
      <c r="J651" s="162"/>
      <c r="K651" s="5"/>
      <c r="L651" s="162" t="str">
        <f t="shared" si="52"/>
        <v/>
      </c>
      <c r="M651" s="5" t="e">
        <f t="shared" si="53"/>
        <v>#N/A</v>
      </c>
      <c r="N651" s="3" t="str">
        <f t="shared" si="51"/>
        <v/>
      </c>
    </row>
    <row r="652" spans="1:14" x14ac:dyDescent="0.2">
      <c r="A652" s="161"/>
      <c r="B652" s="199" t="e">
        <f>VLOOKUP(A652,Adr!A:B,2,FALSE)</f>
        <v>#N/A</v>
      </c>
      <c r="C652" s="180"/>
      <c r="D652" s="181"/>
      <c r="E652" s="168"/>
      <c r="F652" s="177"/>
      <c r="G652" s="180"/>
      <c r="H652" s="180"/>
      <c r="I652" s="187"/>
      <c r="J652" s="162"/>
      <c r="K652" s="5"/>
      <c r="L652" s="162" t="str">
        <f t="shared" si="52"/>
        <v/>
      </c>
      <c r="M652" s="5" t="e">
        <f t="shared" si="53"/>
        <v>#N/A</v>
      </c>
      <c r="N652" s="3" t="str">
        <f t="shared" si="51"/>
        <v/>
      </c>
    </row>
    <row r="653" spans="1:14" x14ac:dyDescent="0.2">
      <c r="A653" s="161"/>
      <c r="B653" s="199" t="e">
        <f>VLOOKUP(A653,Adr!A:B,2,FALSE)</f>
        <v>#N/A</v>
      </c>
      <c r="C653" s="185"/>
      <c r="D653" s="167"/>
      <c r="E653" s="168"/>
      <c r="F653" s="177"/>
      <c r="G653" s="180"/>
      <c r="H653" s="180"/>
      <c r="I653" s="162"/>
      <c r="J653" s="162"/>
      <c r="K653" s="5"/>
      <c r="L653" s="162" t="str">
        <f t="shared" si="52"/>
        <v/>
      </c>
      <c r="M653" s="5" t="e">
        <f t="shared" si="53"/>
        <v>#N/A</v>
      </c>
      <c r="N653" s="3" t="str">
        <f t="shared" si="51"/>
        <v/>
      </c>
    </row>
    <row r="654" spans="1:14" x14ac:dyDescent="0.2">
      <c r="A654" s="161"/>
      <c r="B654" s="199" t="e">
        <f>VLOOKUP(A654,Adr!A:B,2,FALSE)</f>
        <v>#N/A</v>
      </c>
      <c r="C654" s="191"/>
      <c r="D654" s="182"/>
      <c r="E654" s="168"/>
      <c r="F654" s="177"/>
      <c r="G654" s="180"/>
      <c r="H654" s="180"/>
      <c r="I654" s="162"/>
      <c r="J654" s="162"/>
      <c r="K654" s="5"/>
      <c r="L654" s="162" t="str">
        <f t="shared" si="52"/>
        <v/>
      </c>
      <c r="M654" s="5" t="e">
        <f t="shared" si="53"/>
        <v>#N/A</v>
      </c>
      <c r="N654" s="3" t="str">
        <f t="shared" si="51"/>
        <v/>
      </c>
    </row>
    <row r="655" spans="1:14" x14ac:dyDescent="0.2">
      <c r="A655" s="177"/>
      <c r="B655" s="199" t="e">
        <f>VLOOKUP(A655,Adr!A:B,2,FALSE)</f>
        <v>#N/A</v>
      </c>
      <c r="C655" s="180"/>
      <c r="D655" s="182"/>
      <c r="E655" s="168"/>
      <c r="F655" s="177"/>
      <c r="G655" s="180"/>
      <c r="H655" s="180"/>
      <c r="I655" s="187"/>
      <c r="J655" s="162"/>
      <c r="K655" s="5"/>
      <c r="L655" s="162" t="str">
        <f t="shared" si="52"/>
        <v/>
      </c>
      <c r="M655" s="5" t="e">
        <f t="shared" si="53"/>
        <v>#N/A</v>
      </c>
      <c r="N655" s="3" t="str">
        <f t="shared" si="51"/>
        <v/>
      </c>
    </row>
    <row r="656" spans="1:14" x14ac:dyDescent="0.2">
      <c r="A656" s="161"/>
      <c r="B656" s="199" t="e">
        <f>VLOOKUP(A656,Adr!A:B,2,FALSE)</f>
        <v>#N/A</v>
      </c>
      <c r="C656" s="180"/>
      <c r="D656" s="182"/>
      <c r="E656" s="168"/>
      <c r="F656" s="177"/>
      <c r="G656" s="180"/>
      <c r="H656" s="180"/>
      <c r="I656" s="187"/>
      <c r="J656" s="162"/>
      <c r="K656" s="5"/>
      <c r="L656" s="162" t="str">
        <f t="shared" si="52"/>
        <v/>
      </c>
      <c r="M656" s="5" t="e">
        <f t="shared" si="53"/>
        <v>#N/A</v>
      </c>
      <c r="N656" s="3" t="str">
        <f t="shared" si="51"/>
        <v/>
      </c>
    </row>
    <row r="657" spans="1:14" x14ac:dyDescent="0.2">
      <c r="A657" s="161"/>
      <c r="B657" s="199" t="e">
        <f>VLOOKUP(A657,Adr!A:B,2,FALSE)</f>
        <v>#N/A</v>
      </c>
      <c r="C657" s="191"/>
      <c r="D657" s="182"/>
      <c r="E657" s="168"/>
      <c r="F657" s="177"/>
      <c r="G657" s="180"/>
      <c r="H657" s="180"/>
      <c r="I657" s="162"/>
      <c r="J657" s="162"/>
      <c r="K657" s="5"/>
      <c r="L657" s="162" t="str">
        <f t="shared" si="52"/>
        <v/>
      </c>
      <c r="M657" s="5" t="e">
        <f t="shared" si="53"/>
        <v>#N/A</v>
      </c>
      <c r="N657" s="3" t="str">
        <f t="shared" si="51"/>
        <v/>
      </c>
    </row>
    <row r="658" spans="1:14" x14ac:dyDescent="0.2">
      <c r="A658" s="161"/>
      <c r="B658" s="199" t="e">
        <f>VLOOKUP(A658,Adr!A:B,2,FALSE)</f>
        <v>#N/A</v>
      </c>
      <c r="C658" s="191"/>
      <c r="D658" s="182"/>
      <c r="E658" s="168"/>
      <c r="F658" s="177"/>
      <c r="G658" s="180"/>
      <c r="H658" s="180"/>
      <c r="I658" s="162"/>
      <c r="J658" s="162"/>
      <c r="K658" s="5"/>
      <c r="L658" s="162" t="str">
        <f t="shared" si="52"/>
        <v/>
      </c>
      <c r="M658" s="5" t="e">
        <f t="shared" si="53"/>
        <v>#N/A</v>
      </c>
      <c r="N658" s="3" t="str">
        <f t="shared" si="51"/>
        <v/>
      </c>
    </row>
    <row r="659" spans="1:14" x14ac:dyDescent="0.2">
      <c r="A659" s="161"/>
      <c r="B659" s="199" t="e">
        <f>VLOOKUP(A659,Adr!A:B,2,FALSE)</f>
        <v>#N/A</v>
      </c>
      <c r="C659" s="180"/>
      <c r="D659" s="182"/>
      <c r="E659" s="168"/>
      <c r="F659" s="177"/>
      <c r="G659" s="180"/>
      <c r="H659" s="180"/>
      <c r="I659" s="187"/>
      <c r="J659" s="162"/>
      <c r="K659" s="5"/>
      <c r="L659" s="162" t="str">
        <f t="shared" si="52"/>
        <v/>
      </c>
      <c r="M659" s="5" t="e">
        <f t="shared" si="53"/>
        <v>#N/A</v>
      </c>
      <c r="N659" s="3" t="str">
        <f t="shared" si="51"/>
        <v/>
      </c>
    </row>
    <row r="660" spans="1:14" x14ac:dyDescent="0.2">
      <c r="A660" s="161"/>
      <c r="B660" s="199" t="e">
        <f>VLOOKUP(A660,Adr!A:B,2,FALSE)</f>
        <v>#N/A</v>
      </c>
      <c r="C660" s="191"/>
      <c r="D660" s="182"/>
      <c r="E660" s="168"/>
      <c r="F660" s="177"/>
      <c r="G660" s="180"/>
      <c r="H660" s="180"/>
      <c r="I660" s="162"/>
      <c r="J660" s="162"/>
      <c r="K660" s="5"/>
      <c r="L660" s="162" t="str">
        <f t="shared" si="52"/>
        <v/>
      </c>
      <c r="M660" s="5" t="e">
        <f t="shared" si="53"/>
        <v>#N/A</v>
      </c>
      <c r="N660" s="3" t="str">
        <f t="shared" si="51"/>
        <v/>
      </c>
    </row>
    <row r="661" spans="1:14" x14ac:dyDescent="0.2">
      <c r="A661" s="161"/>
      <c r="B661" s="199" t="e">
        <f>VLOOKUP(A661,Adr!A:B,2,FALSE)</f>
        <v>#N/A</v>
      </c>
      <c r="C661" s="191"/>
      <c r="D661" s="181"/>
      <c r="E661" s="168"/>
      <c r="F661" s="161"/>
      <c r="G661" s="164"/>
      <c r="H661" s="164"/>
      <c r="I661" s="162"/>
      <c r="J661" s="162"/>
      <c r="K661" s="5"/>
      <c r="L661" s="162" t="str">
        <f t="shared" si="52"/>
        <v/>
      </c>
      <c r="M661" s="5" t="e">
        <f t="shared" si="53"/>
        <v>#N/A</v>
      </c>
      <c r="N661" s="3" t="str">
        <f t="shared" si="51"/>
        <v/>
      </c>
    </row>
    <row r="662" spans="1:14" x14ac:dyDescent="0.2">
      <c r="A662" s="198"/>
      <c r="B662" s="199" t="e">
        <f>VLOOKUP(A662,Adr!A:B,2,FALSE)</f>
        <v>#N/A</v>
      </c>
      <c r="C662" s="164"/>
      <c r="D662" s="167"/>
      <c r="E662" s="168"/>
      <c r="F662" s="161"/>
      <c r="G662" s="164"/>
      <c r="H662" s="164"/>
      <c r="I662" s="187"/>
      <c r="J662" s="162"/>
      <c r="K662" s="5"/>
      <c r="L662" s="162" t="str">
        <f t="shared" si="52"/>
        <v/>
      </c>
      <c r="M662" s="5" t="e">
        <f t="shared" si="53"/>
        <v>#N/A</v>
      </c>
      <c r="N662" s="3" t="str">
        <f t="shared" si="51"/>
        <v/>
      </c>
    </row>
    <row r="663" spans="1:14" x14ac:dyDescent="0.2">
      <c r="A663" s="161"/>
      <c r="B663" s="199" t="e">
        <f>VLOOKUP(A663,Adr!A:B,2,FALSE)</f>
        <v>#N/A</v>
      </c>
      <c r="C663" s="164"/>
      <c r="D663" s="167"/>
      <c r="E663" s="168"/>
      <c r="F663" s="161"/>
      <c r="G663" s="164"/>
      <c r="H663" s="164"/>
      <c r="I663" s="187"/>
      <c r="J663" s="162"/>
      <c r="K663" s="5"/>
      <c r="L663" s="162" t="str">
        <f t="shared" si="52"/>
        <v/>
      </c>
      <c r="M663" s="5" t="e">
        <f t="shared" si="53"/>
        <v>#N/A</v>
      </c>
      <c r="N663" s="3" t="str">
        <f t="shared" si="51"/>
        <v/>
      </c>
    </row>
    <row r="664" spans="1:14" x14ac:dyDescent="0.2">
      <c r="A664" s="198"/>
      <c r="B664" s="199" t="e">
        <f>VLOOKUP(A664,Adr!A:B,2,FALSE)</f>
        <v>#N/A</v>
      </c>
      <c r="C664" s="164"/>
      <c r="D664" s="167"/>
      <c r="E664" s="168"/>
      <c r="F664" s="161"/>
      <c r="G664" s="164"/>
      <c r="H664" s="164"/>
      <c r="I664" s="187"/>
      <c r="J664" s="162"/>
      <c r="K664" s="5"/>
      <c r="L664" s="162" t="str">
        <f t="shared" si="52"/>
        <v/>
      </c>
      <c r="M664" s="5" t="e">
        <f t="shared" si="53"/>
        <v>#N/A</v>
      </c>
      <c r="N664" s="3" t="str">
        <f t="shared" si="51"/>
        <v/>
      </c>
    </row>
    <row r="665" spans="1:14" x14ac:dyDescent="0.2">
      <c r="A665" s="193"/>
      <c r="B665" s="199" t="e">
        <f>VLOOKUP(A665,Adr!A:B,2,FALSE)</f>
        <v>#N/A</v>
      </c>
      <c r="C665" s="164"/>
      <c r="D665" s="167"/>
      <c r="E665" s="168"/>
      <c r="F665" s="161"/>
      <c r="G665" s="164"/>
      <c r="H665" s="164"/>
      <c r="I665" s="187"/>
      <c r="J665" s="162"/>
      <c r="K665" s="5"/>
      <c r="L665" s="162" t="str">
        <f t="shared" si="52"/>
        <v/>
      </c>
      <c r="M665" s="5" t="e">
        <f t="shared" si="53"/>
        <v>#N/A</v>
      </c>
      <c r="N665" s="3" t="str">
        <f t="shared" si="51"/>
        <v/>
      </c>
    </row>
    <row r="666" spans="1:14" x14ac:dyDescent="0.2">
      <c r="A666" s="197"/>
      <c r="B666" s="199" t="e">
        <f>VLOOKUP(A666,Adr!A:B,2,FALSE)</f>
        <v>#N/A</v>
      </c>
      <c r="C666" s="164"/>
      <c r="D666" s="167"/>
      <c r="E666" s="168"/>
      <c r="F666" s="161"/>
      <c r="G666" s="164"/>
      <c r="H666" s="164"/>
      <c r="I666" s="187"/>
      <c r="J666" s="162"/>
      <c r="K666" s="5"/>
      <c r="L666" s="162" t="str">
        <f t="shared" si="52"/>
        <v/>
      </c>
      <c r="M666" s="5" t="e">
        <f t="shared" si="53"/>
        <v>#N/A</v>
      </c>
      <c r="N666" s="3" t="str">
        <f t="shared" si="51"/>
        <v/>
      </c>
    </row>
    <row r="667" spans="1:14" x14ac:dyDescent="0.2">
      <c r="A667" s="161"/>
      <c r="B667" s="199" t="e">
        <f>VLOOKUP(A667,Adr!A:B,2,FALSE)</f>
        <v>#N/A</v>
      </c>
      <c r="C667" s="164"/>
      <c r="D667" s="167"/>
      <c r="E667" s="168"/>
      <c r="F667" s="161"/>
      <c r="G667" s="164"/>
      <c r="H667" s="164"/>
      <c r="I667" s="187"/>
      <c r="J667" s="162"/>
      <c r="K667" s="5"/>
      <c r="L667" s="162" t="str">
        <f t="shared" si="52"/>
        <v/>
      </c>
      <c r="M667" s="5" t="e">
        <f t="shared" si="53"/>
        <v>#N/A</v>
      </c>
      <c r="N667" s="3" t="str">
        <f t="shared" si="51"/>
        <v/>
      </c>
    </row>
    <row r="668" spans="1:14" x14ac:dyDescent="0.2">
      <c r="A668" s="161"/>
      <c r="B668" s="199" t="e">
        <f>VLOOKUP(A668,Adr!A:B,2,FALSE)</f>
        <v>#N/A</v>
      </c>
      <c r="C668" s="191"/>
      <c r="D668" s="182"/>
      <c r="E668" s="168"/>
      <c r="F668" s="177"/>
      <c r="G668" s="180"/>
      <c r="H668" s="180"/>
      <c r="I668" s="162"/>
      <c r="J668" s="162"/>
      <c r="K668" s="5"/>
      <c r="L668" s="162" t="str">
        <f t="shared" si="52"/>
        <v/>
      </c>
      <c r="M668" s="5" t="e">
        <f t="shared" si="53"/>
        <v>#N/A</v>
      </c>
      <c r="N668" s="3" t="str">
        <f t="shared" si="51"/>
        <v/>
      </c>
    </row>
    <row r="669" spans="1:14" x14ac:dyDescent="0.2">
      <c r="A669" s="161"/>
      <c r="B669" s="199" t="e">
        <f>VLOOKUP(A669,Adr!A:B,2,FALSE)</f>
        <v>#N/A</v>
      </c>
      <c r="C669" s="191"/>
      <c r="D669" s="182"/>
      <c r="E669" s="168"/>
      <c r="F669" s="177"/>
      <c r="G669" s="180"/>
      <c r="H669" s="180"/>
      <c r="I669" s="162"/>
      <c r="J669" s="162"/>
      <c r="K669" s="5"/>
      <c r="L669" s="162" t="str">
        <f t="shared" si="52"/>
        <v/>
      </c>
      <c r="M669" s="5" t="e">
        <f t="shared" si="53"/>
        <v>#N/A</v>
      </c>
      <c r="N669" s="3" t="str">
        <f t="shared" si="51"/>
        <v/>
      </c>
    </row>
    <row r="670" spans="1:14" x14ac:dyDescent="0.2">
      <c r="A670" s="161"/>
      <c r="B670" s="199" t="e">
        <f>VLOOKUP(A670,Adr!A:B,2,FALSE)</f>
        <v>#N/A</v>
      </c>
      <c r="C670" s="191"/>
      <c r="D670" s="181"/>
      <c r="E670" s="168"/>
      <c r="F670" s="161"/>
      <c r="G670" s="164"/>
      <c r="H670" s="164"/>
      <c r="I670" s="162"/>
      <c r="J670" s="162"/>
      <c r="K670" s="5"/>
      <c r="L670" s="162" t="str">
        <f t="shared" si="52"/>
        <v/>
      </c>
      <c r="M670" s="5" t="e">
        <f t="shared" si="53"/>
        <v>#N/A</v>
      </c>
      <c r="N670" s="3" t="str">
        <f t="shared" si="51"/>
        <v/>
      </c>
    </row>
    <row r="671" spans="1:14" x14ac:dyDescent="0.2">
      <c r="A671" s="161"/>
      <c r="B671" s="199" t="e">
        <f>VLOOKUP(A671,Adr!A:B,2,FALSE)</f>
        <v>#N/A</v>
      </c>
      <c r="C671" s="191"/>
      <c r="D671" s="181"/>
      <c r="E671" s="168"/>
      <c r="F671" s="161"/>
      <c r="G671" s="164"/>
      <c r="H671" s="164"/>
      <c r="I671" s="162"/>
      <c r="J671" s="162"/>
      <c r="K671" s="5"/>
      <c r="L671" s="162" t="str">
        <f t="shared" si="52"/>
        <v/>
      </c>
      <c r="M671" s="5" t="e">
        <f t="shared" si="53"/>
        <v>#N/A</v>
      </c>
      <c r="N671" s="3" t="str">
        <f t="shared" si="51"/>
        <v/>
      </c>
    </row>
    <row r="672" spans="1:14" x14ac:dyDescent="0.2">
      <c r="A672" s="161"/>
      <c r="B672" s="199" t="e">
        <f>VLOOKUP(A672,Adr!A:B,2,FALSE)</f>
        <v>#N/A</v>
      </c>
      <c r="C672" s="164"/>
      <c r="D672" s="167"/>
      <c r="E672" s="168"/>
      <c r="F672" s="161"/>
      <c r="G672" s="164"/>
      <c r="H672" s="164"/>
      <c r="I672" s="187"/>
      <c r="J672" s="162"/>
      <c r="K672" s="5"/>
      <c r="L672" s="162" t="str">
        <f t="shared" si="52"/>
        <v/>
      </c>
      <c r="M672" s="5" t="e">
        <f t="shared" si="53"/>
        <v>#N/A</v>
      </c>
      <c r="N672" s="3" t="str">
        <f t="shared" si="51"/>
        <v/>
      </c>
    </row>
    <row r="673" spans="1:14" x14ac:dyDescent="0.2">
      <c r="A673" s="161"/>
      <c r="B673" s="199" t="e">
        <f>VLOOKUP(A673,Adr!A:B,2,FALSE)</f>
        <v>#N/A</v>
      </c>
      <c r="C673" s="164"/>
      <c r="D673" s="167"/>
      <c r="E673" s="168"/>
      <c r="F673" s="161"/>
      <c r="G673" s="164"/>
      <c r="H673" s="164"/>
      <c r="I673" s="187"/>
      <c r="J673" s="162"/>
      <c r="K673" s="5"/>
      <c r="L673" s="162" t="str">
        <f t="shared" si="52"/>
        <v/>
      </c>
      <c r="M673" s="5" t="e">
        <f t="shared" si="53"/>
        <v>#N/A</v>
      </c>
      <c r="N673" s="3" t="str">
        <f t="shared" si="51"/>
        <v/>
      </c>
    </row>
    <row r="674" spans="1:14" x14ac:dyDescent="0.2">
      <c r="A674" s="161"/>
      <c r="B674" s="199" t="e">
        <f>VLOOKUP(A674,Adr!A:B,2,FALSE)</f>
        <v>#N/A</v>
      </c>
      <c r="C674" s="164"/>
      <c r="D674" s="167"/>
      <c r="E674" s="168"/>
      <c r="F674" s="161"/>
      <c r="G674" s="164"/>
      <c r="H674" s="164"/>
      <c r="I674" s="187"/>
      <c r="J674" s="162"/>
      <c r="K674" s="5"/>
      <c r="L674" s="162" t="str">
        <f t="shared" si="52"/>
        <v/>
      </c>
      <c r="M674" s="5" t="e">
        <f t="shared" si="53"/>
        <v>#N/A</v>
      </c>
      <c r="N674" s="3" t="str">
        <f t="shared" si="51"/>
        <v/>
      </c>
    </row>
    <row r="675" spans="1:14" x14ac:dyDescent="0.2">
      <c r="A675" s="161"/>
      <c r="B675" s="199" t="e">
        <f>VLOOKUP(A675,Adr!A:B,2,FALSE)</f>
        <v>#N/A</v>
      </c>
      <c r="C675" s="164"/>
      <c r="D675" s="167"/>
      <c r="E675" s="168"/>
      <c r="F675" s="161"/>
      <c r="G675" s="164"/>
      <c r="H675" s="164"/>
      <c r="I675" s="187"/>
      <c r="J675" s="162"/>
      <c r="K675" s="5"/>
      <c r="L675" s="162" t="str">
        <f t="shared" si="52"/>
        <v/>
      </c>
      <c r="M675" s="5" t="e">
        <f t="shared" si="53"/>
        <v>#N/A</v>
      </c>
      <c r="N675" s="3" t="str">
        <f t="shared" si="51"/>
        <v/>
      </c>
    </row>
    <row r="676" spans="1:14" x14ac:dyDescent="0.2">
      <c r="A676" s="161"/>
      <c r="B676" s="199" t="e">
        <f>VLOOKUP(A676,Adr!A:B,2,FALSE)</f>
        <v>#N/A</v>
      </c>
      <c r="C676" s="191"/>
      <c r="D676" s="181"/>
      <c r="E676" s="168"/>
      <c r="F676" s="161"/>
      <c r="G676" s="164"/>
      <c r="H676" s="164"/>
      <c r="I676" s="162"/>
      <c r="J676" s="162"/>
      <c r="K676" s="5"/>
      <c r="L676" s="162" t="str">
        <f t="shared" si="52"/>
        <v/>
      </c>
      <c r="M676" s="5" t="e">
        <f t="shared" si="53"/>
        <v>#N/A</v>
      </c>
      <c r="N676" s="3" t="str">
        <f t="shared" si="51"/>
        <v/>
      </c>
    </row>
    <row r="677" spans="1:14" x14ac:dyDescent="0.2">
      <c r="A677" s="161"/>
      <c r="B677" s="199" t="e">
        <f>VLOOKUP(A677,Adr!A:B,2,FALSE)</f>
        <v>#N/A</v>
      </c>
      <c r="C677" s="164"/>
      <c r="D677" s="167"/>
      <c r="E677" s="168"/>
      <c r="F677" s="161"/>
      <c r="G677" s="164"/>
      <c r="H677" s="164"/>
      <c r="I677" s="187"/>
      <c r="J677" s="162"/>
      <c r="K677" s="5"/>
      <c r="L677" s="162" t="str">
        <f t="shared" si="52"/>
        <v/>
      </c>
      <c r="M677" s="5" t="e">
        <f t="shared" si="53"/>
        <v>#N/A</v>
      </c>
      <c r="N677" s="3" t="str">
        <f t="shared" si="51"/>
        <v/>
      </c>
    </row>
    <row r="678" spans="1:14" x14ac:dyDescent="0.2">
      <c r="A678" s="161"/>
      <c r="B678" s="199" t="e">
        <f>VLOOKUP(A678,Adr!A:B,2,FALSE)</f>
        <v>#N/A</v>
      </c>
      <c r="C678" s="164"/>
      <c r="D678" s="167"/>
      <c r="E678" s="168"/>
      <c r="F678" s="161"/>
      <c r="G678" s="164"/>
      <c r="H678" s="164"/>
      <c r="I678" s="187"/>
      <c r="J678" s="162"/>
      <c r="K678" s="5"/>
      <c r="L678" s="162" t="str">
        <f t="shared" si="52"/>
        <v/>
      </c>
      <c r="M678" s="5" t="e">
        <f t="shared" si="53"/>
        <v>#N/A</v>
      </c>
      <c r="N678" s="3" t="str">
        <f t="shared" si="51"/>
        <v/>
      </c>
    </row>
    <row r="679" spans="1:14" x14ac:dyDescent="0.2">
      <c r="A679" s="161"/>
      <c r="B679" s="199" t="e">
        <f>VLOOKUP(A679,Adr!A:B,2,FALSE)</f>
        <v>#N/A</v>
      </c>
      <c r="C679" s="164"/>
      <c r="D679" s="167"/>
      <c r="E679" s="168"/>
      <c r="F679" s="161"/>
      <c r="G679" s="164"/>
      <c r="H679" s="164"/>
      <c r="I679" s="187"/>
      <c r="J679" s="162"/>
      <c r="K679" s="5"/>
      <c r="L679" s="162" t="str">
        <f t="shared" si="52"/>
        <v/>
      </c>
      <c r="M679" s="5" t="e">
        <f t="shared" si="53"/>
        <v>#N/A</v>
      </c>
      <c r="N679" s="3" t="str">
        <f t="shared" si="51"/>
        <v/>
      </c>
    </row>
    <row r="680" spans="1:14" x14ac:dyDescent="0.2">
      <c r="A680" s="161"/>
      <c r="B680" s="199" t="e">
        <f>VLOOKUP(A680,Adr!A:B,2,FALSE)</f>
        <v>#N/A</v>
      </c>
      <c r="C680" s="191"/>
      <c r="D680" s="182"/>
      <c r="E680" s="168"/>
      <c r="F680" s="177"/>
      <c r="G680" s="180"/>
      <c r="H680" s="180"/>
      <c r="I680" s="162"/>
      <c r="J680" s="162"/>
      <c r="K680" s="5"/>
      <c r="L680" s="162" t="str">
        <f t="shared" si="52"/>
        <v/>
      </c>
      <c r="M680" s="5" t="e">
        <f t="shared" si="53"/>
        <v>#N/A</v>
      </c>
      <c r="N680" s="3" t="str">
        <f t="shared" si="51"/>
        <v/>
      </c>
    </row>
    <row r="681" spans="1:14" x14ac:dyDescent="0.2">
      <c r="A681" s="161"/>
      <c r="B681" s="199" t="e">
        <f>VLOOKUP(A681,Adr!A:B,2,FALSE)</f>
        <v>#N/A</v>
      </c>
      <c r="C681" s="191"/>
      <c r="D681" s="182"/>
      <c r="E681" s="168"/>
      <c r="F681" s="177"/>
      <c r="G681" s="180"/>
      <c r="H681" s="180"/>
      <c r="I681" s="162"/>
      <c r="J681" s="162"/>
      <c r="K681" s="5"/>
      <c r="L681" s="162" t="str">
        <f t="shared" si="52"/>
        <v/>
      </c>
      <c r="M681" s="5" t="e">
        <f t="shared" si="53"/>
        <v>#N/A</v>
      </c>
      <c r="N681" s="3" t="str">
        <f t="shared" si="51"/>
        <v/>
      </c>
    </row>
    <row r="682" spans="1:14" x14ac:dyDescent="0.2">
      <c r="A682" s="161"/>
      <c r="B682" s="199" t="e">
        <f>VLOOKUP(A682,Adr!A:B,2,FALSE)</f>
        <v>#N/A</v>
      </c>
      <c r="C682" s="191"/>
      <c r="D682" s="182"/>
      <c r="E682" s="168"/>
      <c r="F682" s="177"/>
      <c r="G682" s="180"/>
      <c r="H682" s="180"/>
      <c r="I682" s="162"/>
      <c r="J682" s="162"/>
      <c r="K682" s="5"/>
      <c r="L682" s="162" t="str">
        <f t="shared" si="52"/>
        <v/>
      </c>
      <c r="M682" s="5" t="e">
        <f t="shared" si="53"/>
        <v>#N/A</v>
      </c>
      <c r="N682" s="3" t="str">
        <f t="shared" si="51"/>
        <v/>
      </c>
    </row>
    <row r="683" spans="1:14" x14ac:dyDescent="0.2">
      <c r="A683" s="161"/>
      <c r="B683" s="199" t="e">
        <f>VLOOKUP(A683,Adr!A:B,2,FALSE)</f>
        <v>#N/A</v>
      </c>
      <c r="C683" s="191"/>
      <c r="D683" s="182"/>
      <c r="E683" s="168"/>
      <c r="F683" s="177"/>
      <c r="G683" s="180"/>
      <c r="H683" s="180"/>
      <c r="I683" s="162"/>
      <c r="J683" s="162"/>
      <c r="K683" s="5"/>
      <c r="L683" s="162" t="str">
        <f t="shared" si="52"/>
        <v/>
      </c>
      <c r="M683" s="5" t="e">
        <f t="shared" si="53"/>
        <v>#N/A</v>
      </c>
      <c r="N683" s="3" t="str">
        <f t="shared" si="51"/>
        <v/>
      </c>
    </row>
    <row r="684" spans="1:14" x14ac:dyDescent="0.2">
      <c r="A684" s="161"/>
      <c r="B684" s="199" t="e">
        <f>VLOOKUP(A684,Adr!A:B,2,FALSE)</f>
        <v>#N/A</v>
      </c>
      <c r="C684" s="191"/>
      <c r="D684" s="181"/>
      <c r="E684" s="168"/>
      <c r="F684" s="161"/>
      <c r="G684" s="164"/>
      <c r="H684" s="164"/>
      <c r="I684" s="162"/>
      <c r="J684" s="162"/>
      <c r="K684" s="5"/>
      <c r="L684" s="162" t="str">
        <f t="shared" si="52"/>
        <v/>
      </c>
      <c r="M684" s="5" t="e">
        <f t="shared" si="53"/>
        <v>#N/A</v>
      </c>
      <c r="N684" s="3" t="str">
        <f t="shared" si="51"/>
        <v/>
      </c>
    </row>
    <row r="685" spans="1:14" x14ac:dyDescent="0.2">
      <c r="A685" s="161"/>
      <c r="B685" s="199" t="e">
        <f>VLOOKUP(A685,Adr!A:B,2,FALSE)</f>
        <v>#N/A</v>
      </c>
      <c r="C685" s="191"/>
      <c r="D685" s="181"/>
      <c r="E685" s="168"/>
      <c r="F685" s="161"/>
      <c r="G685" s="164"/>
      <c r="H685" s="164"/>
      <c r="I685" s="162"/>
      <c r="J685" s="162"/>
      <c r="K685" s="5"/>
      <c r="L685" s="162" t="str">
        <f t="shared" si="52"/>
        <v/>
      </c>
      <c r="M685" s="5" t="e">
        <f t="shared" si="53"/>
        <v>#N/A</v>
      </c>
      <c r="N685" s="3" t="str">
        <f t="shared" si="51"/>
        <v/>
      </c>
    </row>
    <row r="686" spans="1:14" x14ac:dyDescent="0.2">
      <c r="A686" s="161"/>
      <c r="B686" s="199" t="e">
        <f>VLOOKUP(A686,Adr!A:B,2,FALSE)</f>
        <v>#N/A</v>
      </c>
      <c r="C686" s="191"/>
      <c r="D686" s="182"/>
      <c r="E686" s="168"/>
      <c r="F686" s="177"/>
      <c r="G686" s="180"/>
      <c r="H686" s="180"/>
      <c r="I686" s="162"/>
      <c r="J686" s="162"/>
      <c r="K686" s="5"/>
      <c r="L686" s="162" t="str">
        <f t="shared" si="52"/>
        <v/>
      </c>
      <c r="M686" s="5" t="e">
        <f t="shared" si="53"/>
        <v>#N/A</v>
      </c>
      <c r="N686" s="3" t="str">
        <f t="shared" si="51"/>
        <v/>
      </c>
    </row>
    <row r="687" spans="1:14" x14ac:dyDescent="0.2">
      <c r="A687" s="161"/>
      <c r="B687" s="199" t="e">
        <f>VLOOKUP(A687,Adr!A:B,2,FALSE)</f>
        <v>#N/A</v>
      </c>
      <c r="C687" s="185"/>
      <c r="D687" s="167"/>
      <c r="E687" s="168"/>
      <c r="F687" s="177"/>
      <c r="G687" s="180"/>
      <c r="H687" s="180"/>
      <c r="I687" s="162"/>
      <c r="J687" s="162"/>
      <c r="K687" s="5"/>
      <c r="L687" s="162" t="str">
        <f t="shared" si="52"/>
        <v/>
      </c>
      <c r="M687" s="5" t="e">
        <f t="shared" si="53"/>
        <v>#N/A</v>
      </c>
      <c r="N687" s="3" t="str">
        <f t="shared" si="51"/>
        <v/>
      </c>
    </row>
    <row r="688" spans="1:14" x14ac:dyDescent="0.2">
      <c r="A688" s="161"/>
      <c r="B688" s="199" t="e">
        <f>VLOOKUP(A688,Adr!A:B,2,FALSE)</f>
        <v>#N/A</v>
      </c>
      <c r="C688" s="185"/>
      <c r="D688" s="167"/>
      <c r="E688" s="168"/>
      <c r="F688" s="177"/>
      <c r="G688" s="180"/>
      <c r="H688" s="180"/>
      <c r="I688" s="162"/>
      <c r="J688" s="162"/>
      <c r="K688" s="5"/>
      <c r="L688" s="162" t="str">
        <f t="shared" si="52"/>
        <v/>
      </c>
      <c r="M688" s="5" t="e">
        <f t="shared" si="53"/>
        <v>#N/A</v>
      </c>
      <c r="N688" s="3" t="str">
        <f t="shared" si="51"/>
        <v/>
      </c>
    </row>
    <row r="689" spans="1:14" x14ac:dyDescent="0.2">
      <c r="A689" s="161"/>
      <c r="B689" s="199" t="e">
        <f>VLOOKUP(A689,Adr!A:B,2,FALSE)</f>
        <v>#N/A</v>
      </c>
      <c r="C689" s="191"/>
      <c r="D689" s="182"/>
      <c r="E689" s="168"/>
      <c r="F689" s="177"/>
      <c r="G689" s="180"/>
      <c r="H689" s="180"/>
      <c r="I689" s="162"/>
      <c r="J689" s="162"/>
      <c r="K689" s="5"/>
      <c r="L689" s="162" t="str">
        <f t="shared" si="52"/>
        <v/>
      </c>
      <c r="M689" s="5" t="e">
        <f t="shared" si="53"/>
        <v>#N/A</v>
      </c>
      <c r="N689" s="3" t="str">
        <f t="shared" si="51"/>
        <v/>
      </c>
    </row>
    <row r="690" spans="1:14" x14ac:dyDescent="0.2">
      <c r="A690" s="161"/>
      <c r="B690" s="199" t="e">
        <f>VLOOKUP(A690,Adr!A:B,2,FALSE)</f>
        <v>#N/A</v>
      </c>
      <c r="C690" s="191"/>
      <c r="D690" s="182"/>
      <c r="E690" s="168"/>
      <c r="F690" s="177"/>
      <c r="G690" s="180"/>
      <c r="H690" s="180"/>
      <c r="I690" s="162"/>
      <c r="J690" s="162"/>
      <c r="K690" s="5"/>
      <c r="L690" s="162" t="str">
        <f t="shared" si="52"/>
        <v/>
      </c>
      <c r="M690" s="5" t="e">
        <f t="shared" si="53"/>
        <v>#N/A</v>
      </c>
      <c r="N690" s="3" t="str">
        <f t="shared" si="51"/>
        <v/>
      </c>
    </row>
    <row r="691" spans="1:14" x14ac:dyDescent="0.2">
      <c r="A691" s="161"/>
      <c r="B691" s="199" t="e">
        <f>VLOOKUP(A691,Adr!A:B,2,FALSE)</f>
        <v>#N/A</v>
      </c>
      <c r="C691" s="191"/>
      <c r="D691" s="182"/>
      <c r="E691" s="168"/>
      <c r="F691" s="177"/>
      <c r="G691" s="180"/>
      <c r="H691" s="180"/>
      <c r="I691" s="162"/>
      <c r="J691" s="162"/>
      <c r="K691" s="5"/>
      <c r="L691" s="162" t="str">
        <f t="shared" si="52"/>
        <v/>
      </c>
      <c r="M691" s="5" t="e">
        <f t="shared" si="53"/>
        <v>#N/A</v>
      </c>
      <c r="N691" s="3" t="str">
        <f t="shared" si="51"/>
        <v/>
      </c>
    </row>
    <row r="692" spans="1:14" x14ac:dyDescent="0.2">
      <c r="A692" s="161"/>
      <c r="B692" s="199" t="e">
        <f>VLOOKUP(A692,Adr!A:B,2,FALSE)</f>
        <v>#N/A</v>
      </c>
      <c r="C692" s="191"/>
      <c r="D692" s="182"/>
      <c r="E692" s="168"/>
      <c r="F692" s="177"/>
      <c r="G692" s="180"/>
      <c r="H692" s="180"/>
      <c r="I692" s="162"/>
      <c r="J692" s="162"/>
      <c r="K692" s="5"/>
      <c r="L692" s="162" t="str">
        <f t="shared" si="52"/>
        <v/>
      </c>
      <c r="M692" s="5" t="e">
        <f t="shared" si="53"/>
        <v>#N/A</v>
      </c>
      <c r="N692" s="3" t="str">
        <f t="shared" si="51"/>
        <v/>
      </c>
    </row>
    <row r="693" spans="1:14" x14ac:dyDescent="0.2">
      <c r="A693" s="161"/>
      <c r="B693" s="199" t="e">
        <f>VLOOKUP(A693,Adr!A:B,2,FALSE)</f>
        <v>#N/A</v>
      </c>
      <c r="C693" s="191"/>
      <c r="D693" s="182"/>
      <c r="E693" s="168"/>
      <c r="F693" s="177"/>
      <c r="G693" s="180"/>
      <c r="H693" s="180"/>
      <c r="I693" s="162"/>
      <c r="J693" s="162"/>
      <c r="K693" s="5"/>
      <c r="L693" s="162" t="str">
        <f t="shared" si="52"/>
        <v/>
      </c>
      <c r="M693" s="5" t="e">
        <f t="shared" si="53"/>
        <v>#N/A</v>
      </c>
      <c r="N693" s="3" t="str">
        <f t="shared" si="51"/>
        <v/>
      </c>
    </row>
    <row r="694" spans="1:14" x14ac:dyDescent="0.2">
      <c r="A694" s="177"/>
      <c r="B694" s="199" t="e">
        <f>VLOOKUP(A694,Adr!A:B,2,FALSE)</f>
        <v>#N/A</v>
      </c>
      <c r="C694" s="180"/>
      <c r="D694" s="182"/>
      <c r="E694" s="226"/>
      <c r="F694" s="177"/>
      <c r="G694" s="180"/>
      <c r="H694" s="180"/>
      <c r="I694" s="187"/>
      <c r="J694" s="162"/>
      <c r="K694" s="5"/>
      <c r="L694" s="162" t="str">
        <f t="shared" si="52"/>
        <v/>
      </c>
      <c r="M694" s="5" t="e">
        <f t="shared" si="53"/>
        <v>#N/A</v>
      </c>
      <c r="N694" s="3" t="str">
        <f t="shared" si="51"/>
        <v/>
      </c>
    </row>
    <row r="695" spans="1:14" x14ac:dyDescent="0.2">
      <c r="A695" s="161"/>
      <c r="B695" s="199" t="e">
        <f>VLOOKUP(A695,Adr!A:B,2,FALSE)</f>
        <v>#N/A</v>
      </c>
      <c r="C695" s="185"/>
      <c r="D695" s="167"/>
      <c r="E695" s="168"/>
      <c r="F695" s="161"/>
      <c r="G695" s="164"/>
      <c r="H695" s="164"/>
      <c r="I695" s="187"/>
      <c r="J695" s="162"/>
      <c r="K695" s="5"/>
      <c r="L695" s="162" t="str">
        <f t="shared" si="52"/>
        <v/>
      </c>
      <c r="M695" s="5" t="e">
        <f t="shared" si="53"/>
        <v>#N/A</v>
      </c>
      <c r="N695" s="3" t="str">
        <f t="shared" si="51"/>
        <v/>
      </c>
    </row>
    <row r="696" spans="1:14" x14ac:dyDescent="0.2">
      <c r="A696" s="161"/>
      <c r="B696" s="199" t="e">
        <f>VLOOKUP(A696,Adr!A:B,2,FALSE)</f>
        <v>#N/A</v>
      </c>
      <c r="C696" s="191"/>
      <c r="D696" s="182"/>
      <c r="E696" s="168"/>
      <c r="F696" s="161"/>
      <c r="G696" s="164"/>
      <c r="H696" s="164"/>
      <c r="I696" s="187"/>
      <c r="J696" s="162"/>
      <c r="K696" s="5"/>
      <c r="L696" s="162" t="str">
        <f t="shared" si="52"/>
        <v/>
      </c>
      <c r="M696" s="5" t="e">
        <f t="shared" si="53"/>
        <v>#N/A</v>
      </c>
      <c r="N696" s="3" t="str">
        <f t="shared" si="51"/>
        <v/>
      </c>
    </row>
    <row r="697" spans="1:14" x14ac:dyDescent="0.2">
      <c r="A697" s="161"/>
      <c r="B697" s="199" t="e">
        <f>VLOOKUP(A697,Adr!A:B,2,FALSE)</f>
        <v>#N/A</v>
      </c>
      <c r="C697" s="191"/>
      <c r="D697" s="182"/>
      <c r="E697" s="168"/>
      <c r="F697" s="161"/>
      <c r="G697" s="164"/>
      <c r="H697" s="164"/>
      <c r="I697" s="187"/>
      <c r="J697" s="162"/>
      <c r="K697" s="5"/>
      <c r="L697" s="162" t="str">
        <f t="shared" si="52"/>
        <v/>
      </c>
      <c r="M697" s="5" t="e">
        <f t="shared" si="53"/>
        <v>#N/A</v>
      </c>
      <c r="N697" s="3" t="str">
        <f t="shared" ref="N697:N760" si="54">+I697&amp;H697</f>
        <v/>
      </c>
    </row>
    <row r="698" spans="1:14" x14ac:dyDescent="0.2">
      <c r="A698" s="161"/>
      <c r="B698" s="199" t="e">
        <f>VLOOKUP(A698,Adr!A:B,2,FALSE)</f>
        <v>#N/A</v>
      </c>
      <c r="C698" s="191"/>
      <c r="D698" s="182"/>
      <c r="E698" s="168"/>
      <c r="F698" s="161"/>
      <c r="G698" s="164"/>
      <c r="H698" s="164"/>
      <c r="I698" s="187"/>
      <c r="J698" s="162"/>
      <c r="K698" s="5"/>
      <c r="L698" s="162" t="str">
        <f t="shared" si="52"/>
        <v/>
      </c>
      <c r="M698" s="5" t="e">
        <f t="shared" si="53"/>
        <v>#N/A</v>
      </c>
      <c r="N698" s="3" t="str">
        <f t="shared" si="54"/>
        <v/>
      </c>
    </row>
    <row r="699" spans="1:14" x14ac:dyDescent="0.2">
      <c r="A699" s="161"/>
      <c r="B699" s="199" t="e">
        <f>VLOOKUP(A699,Adr!A:B,2,FALSE)</f>
        <v>#N/A</v>
      </c>
      <c r="C699" s="191"/>
      <c r="D699" s="182"/>
      <c r="E699" s="168"/>
      <c r="F699" s="161"/>
      <c r="G699" s="164"/>
      <c r="H699" s="164"/>
      <c r="I699" s="187"/>
      <c r="J699" s="162"/>
      <c r="K699" s="5"/>
      <c r="L699" s="162" t="str">
        <f t="shared" si="52"/>
        <v/>
      </c>
      <c r="M699" s="5" t="e">
        <f t="shared" si="53"/>
        <v>#N/A</v>
      </c>
      <c r="N699" s="3" t="str">
        <f t="shared" si="54"/>
        <v/>
      </c>
    </row>
    <row r="700" spans="1:14" x14ac:dyDescent="0.2">
      <c r="A700" s="161"/>
      <c r="B700" s="199" t="e">
        <f>VLOOKUP(A700,Adr!A:B,2,FALSE)</f>
        <v>#N/A</v>
      </c>
      <c r="C700" s="191"/>
      <c r="D700" s="182"/>
      <c r="E700" s="168"/>
      <c r="F700" s="161"/>
      <c r="G700" s="164"/>
      <c r="H700" s="164"/>
      <c r="I700" s="187"/>
      <c r="J700" s="162"/>
      <c r="K700" s="5"/>
      <c r="L700" s="162" t="str">
        <f t="shared" si="52"/>
        <v/>
      </c>
      <c r="M700" s="5" t="e">
        <f t="shared" si="53"/>
        <v>#N/A</v>
      </c>
      <c r="N700" s="3" t="str">
        <f t="shared" si="54"/>
        <v/>
      </c>
    </row>
    <row r="701" spans="1:14" x14ac:dyDescent="0.2">
      <c r="A701" s="161"/>
      <c r="B701" s="199" t="e">
        <f>VLOOKUP(A701,Adr!A:B,2,FALSE)</f>
        <v>#N/A</v>
      </c>
      <c r="C701" s="185"/>
      <c r="D701" s="167"/>
      <c r="E701" s="168"/>
      <c r="F701" s="161"/>
      <c r="G701" s="164"/>
      <c r="H701" s="164"/>
      <c r="I701" s="187"/>
      <c r="J701" s="162"/>
      <c r="K701" s="5"/>
      <c r="L701" s="162" t="str">
        <f t="shared" si="52"/>
        <v/>
      </c>
      <c r="M701" s="5" t="e">
        <f t="shared" si="53"/>
        <v>#N/A</v>
      </c>
      <c r="N701" s="3" t="str">
        <f t="shared" si="54"/>
        <v/>
      </c>
    </row>
    <row r="702" spans="1:14" x14ac:dyDescent="0.2">
      <c r="A702" s="193"/>
      <c r="B702" s="199" t="e">
        <f>VLOOKUP(A702,Adr!A:B,2,FALSE)</f>
        <v>#N/A</v>
      </c>
      <c r="C702" s="164"/>
      <c r="D702" s="167"/>
      <c r="E702" s="168"/>
      <c r="F702" s="161"/>
      <c r="G702" s="164"/>
      <c r="H702" s="164"/>
      <c r="I702" s="187"/>
      <c r="J702" s="162"/>
      <c r="K702" s="5"/>
      <c r="L702" s="162" t="str">
        <f t="shared" si="52"/>
        <v/>
      </c>
      <c r="M702" s="5" t="e">
        <f t="shared" si="53"/>
        <v>#N/A</v>
      </c>
      <c r="N702" s="3" t="str">
        <f t="shared" si="54"/>
        <v/>
      </c>
    </row>
    <row r="703" spans="1:14" x14ac:dyDescent="0.2">
      <c r="A703" s="161"/>
      <c r="B703" s="199" t="e">
        <f>VLOOKUP(A703,Adr!A:B,2,FALSE)</f>
        <v>#N/A</v>
      </c>
      <c r="C703" s="191"/>
      <c r="D703" s="182"/>
      <c r="E703" s="168"/>
      <c r="F703" s="161"/>
      <c r="G703" s="164"/>
      <c r="H703" s="164"/>
      <c r="I703" s="187"/>
      <c r="J703" s="162"/>
      <c r="K703" s="5"/>
      <c r="L703" s="162" t="str">
        <f t="shared" si="52"/>
        <v/>
      </c>
      <c r="M703" s="5" t="e">
        <f t="shared" si="53"/>
        <v>#N/A</v>
      </c>
      <c r="N703" s="3" t="str">
        <f t="shared" si="54"/>
        <v/>
      </c>
    </row>
    <row r="704" spans="1:14" x14ac:dyDescent="0.2">
      <c r="A704" s="161"/>
      <c r="B704" s="199" t="e">
        <f>VLOOKUP(A704,Adr!A:B,2,FALSE)</f>
        <v>#N/A</v>
      </c>
      <c r="C704" s="191"/>
      <c r="D704" s="182"/>
      <c r="E704" s="168"/>
      <c r="F704" s="161"/>
      <c r="G704" s="164"/>
      <c r="H704" s="164"/>
      <c r="I704" s="187"/>
      <c r="J704" s="162"/>
      <c r="K704" s="5"/>
      <c r="L704" s="162" t="str">
        <f t="shared" si="52"/>
        <v/>
      </c>
      <c r="M704" s="5" t="e">
        <f t="shared" si="53"/>
        <v>#N/A</v>
      </c>
      <c r="N704" s="3" t="str">
        <f t="shared" si="54"/>
        <v/>
      </c>
    </row>
    <row r="705" spans="1:14" x14ac:dyDescent="0.2">
      <c r="A705" s="197"/>
      <c r="B705" s="199" t="e">
        <f>VLOOKUP(A705,Adr!A:B,2,FALSE)</f>
        <v>#N/A</v>
      </c>
      <c r="C705" s="164"/>
      <c r="D705" s="167"/>
      <c r="E705" s="168"/>
      <c r="F705" s="161"/>
      <c r="G705" s="164"/>
      <c r="H705" s="164"/>
      <c r="I705" s="187"/>
      <c r="J705" s="162"/>
      <c r="K705" s="5"/>
      <c r="L705" s="162" t="str">
        <f t="shared" si="52"/>
        <v/>
      </c>
      <c r="M705" s="5" t="e">
        <f t="shared" si="53"/>
        <v>#N/A</v>
      </c>
      <c r="N705" s="3" t="str">
        <f t="shared" si="54"/>
        <v/>
      </c>
    </row>
    <row r="706" spans="1:14" x14ac:dyDescent="0.2">
      <c r="A706" s="161"/>
      <c r="B706" s="199" t="e">
        <f>VLOOKUP(A706,Adr!A:B,2,FALSE)</f>
        <v>#N/A</v>
      </c>
      <c r="C706" s="185"/>
      <c r="D706" s="167"/>
      <c r="E706" s="168"/>
      <c r="F706" s="161"/>
      <c r="G706" s="164"/>
      <c r="H706" s="164"/>
      <c r="I706" s="187"/>
      <c r="J706" s="162"/>
      <c r="K706" s="5"/>
      <c r="L706" s="162" t="str">
        <f t="shared" ref="L706:L769" si="55">A706&amp;G706&amp;H706</f>
        <v/>
      </c>
      <c r="M706" s="5" t="e">
        <f t="shared" ref="M706:M769" si="56">B706&amp;F706&amp;H706&amp;C706</f>
        <v>#N/A</v>
      </c>
      <c r="N706" s="3" t="str">
        <f t="shared" si="54"/>
        <v/>
      </c>
    </row>
    <row r="707" spans="1:14" x14ac:dyDescent="0.2">
      <c r="A707" s="161"/>
      <c r="B707" s="199" t="e">
        <f>VLOOKUP(A707,Adr!A:B,2,FALSE)</f>
        <v>#N/A</v>
      </c>
      <c r="C707" s="191"/>
      <c r="D707" s="182"/>
      <c r="E707" s="168"/>
      <c r="F707" s="161"/>
      <c r="G707" s="164"/>
      <c r="H707" s="164"/>
      <c r="I707" s="187"/>
      <c r="J707" s="162"/>
      <c r="K707" s="5"/>
      <c r="L707" s="162" t="str">
        <f t="shared" si="55"/>
        <v/>
      </c>
      <c r="M707" s="5" t="e">
        <f t="shared" si="56"/>
        <v>#N/A</v>
      </c>
      <c r="N707" s="3" t="str">
        <f t="shared" si="54"/>
        <v/>
      </c>
    </row>
    <row r="708" spans="1:14" x14ac:dyDescent="0.2">
      <c r="A708" s="161"/>
      <c r="B708" s="199" t="e">
        <f>VLOOKUP(A708,Adr!A:B,2,FALSE)</f>
        <v>#N/A</v>
      </c>
      <c r="C708" s="185"/>
      <c r="D708" s="167"/>
      <c r="E708" s="168"/>
      <c r="F708" s="161"/>
      <c r="G708" s="164"/>
      <c r="H708" s="164"/>
      <c r="I708" s="187"/>
      <c r="J708" s="162"/>
      <c r="K708" s="5"/>
      <c r="L708" s="162" t="str">
        <f t="shared" si="55"/>
        <v/>
      </c>
      <c r="M708" s="5" t="e">
        <f t="shared" si="56"/>
        <v>#N/A</v>
      </c>
      <c r="N708" s="3" t="str">
        <f t="shared" si="54"/>
        <v/>
      </c>
    </row>
    <row r="709" spans="1:14" x14ac:dyDescent="0.2">
      <c r="A709" s="161"/>
      <c r="B709" s="199" t="e">
        <f>VLOOKUP(A709,Adr!A:B,2,FALSE)</f>
        <v>#N/A</v>
      </c>
      <c r="C709" s="185"/>
      <c r="D709" s="167"/>
      <c r="E709" s="168"/>
      <c r="F709" s="161"/>
      <c r="G709" s="164"/>
      <c r="H709" s="164"/>
      <c r="I709" s="187"/>
      <c r="J709" s="162"/>
      <c r="K709" s="5"/>
      <c r="L709" s="162" t="str">
        <f t="shared" si="55"/>
        <v/>
      </c>
      <c r="M709" s="5" t="e">
        <f t="shared" si="56"/>
        <v>#N/A</v>
      </c>
      <c r="N709" s="3" t="str">
        <f t="shared" si="54"/>
        <v/>
      </c>
    </row>
    <row r="710" spans="1:14" x14ac:dyDescent="0.2">
      <c r="A710" s="161"/>
      <c r="B710" s="199" t="e">
        <f>VLOOKUP(A710,Adr!A:B,2,FALSE)</f>
        <v>#N/A</v>
      </c>
      <c r="C710" s="191"/>
      <c r="D710" s="182"/>
      <c r="E710" s="168"/>
      <c r="F710" s="161"/>
      <c r="G710" s="164"/>
      <c r="H710" s="164"/>
      <c r="I710" s="187"/>
      <c r="J710" s="162"/>
      <c r="K710" s="5"/>
      <c r="L710" s="162" t="str">
        <f t="shared" si="55"/>
        <v/>
      </c>
      <c r="M710" s="5" t="e">
        <f t="shared" si="56"/>
        <v>#N/A</v>
      </c>
      <c r="N710" s="3" t="str">
        <f t="shared" si="54"/>
        <v/>
      </c>
    </row>
    <row r="711" spans="1:14" x14ac:dyDescent="0.2">
      <c r="A711" s="161"/>
      <c r="B711" s="199" t="e">
        <f>VLOOKUP(A711,Adr!A:B,2,FALSE)</f>
        <v>#N/A</v>
      </c>
      <c r="C711" s="185"/>
      <c r="D711" s="167"/>
      <c r="E711" s="168"/>
      <c r="F711" s="161"/>
      <c r="G711" s="164"/>
      <c r="H711" s="164"/>
      <c r="I711" s="187"/>
      <c r="J711" s="162"/>
      <c r="K711" s="5"/>
      <c r="L711" s="162" t="str">
        <f t="shared" si="55"/>
        <v/>
      </c>
      <c r="M711" s="5" t="e">
        <f t="shared" si="56"/>
        <v>#N/A</v>
      </c>
      <c r="N711" s="3" t="str">
        <f t="shared" si="54"/>
        <v/>
      </c>
    </row>
    <row r="712" spans="1:14" x14ac:dyDescent="0.2">
      <c r="A712" s="193"/>
      <c r="B712" s="199" t="e">
        <f>VLOOKUP(A712,Adr!A:B,2,FALSE)</f>
        <v>#N/A</v>
      </c>
      <c r="C712" s="164"/>
      <c r="D712" s="167"/>
      <c r="E712" s="168"/>
      <c r="F712" s="161"/>
      <c r="G712" s="164"/>
      <c r="H712" s="164"/>
      <c r="I712" s="187"/>
      <c r="J712" s="162"/>
      <c r="K712" s="5"/>
      <c r="L712" s="162" t="str">
        <f t="shared" si="55"/>
        <v/>
      </c>
      <c r="M712" s="5" t="e">
        <f t="shared" si="56"/>
        <v>#N/A</v>
      </c>
      <c r="N712" s="3" t="str">
        <f t="shared" si="54"/>
        <v/>
      </c>
    </row>
    <row r="713" spans="1:14" x14ac:dyDescent="0.2">
      <c r="A713" s="161"/>
      <c r="B713" s="199" t="e">
        <f>VLOOKUP(A713,Adr!A:B,2,FALSE)</f>
        <v>#N/A</v>
      </c>
      <c r="C713" s="164"/>
      <c r="D713" s="167"/>
      <c r="E713" s="168"/>
      <c r="F713" s="161"/>
      <c r="G713" s="164"/>
      <c r="H713" s="164"/>
      <c r="I713" s="187"/>
      <c r="J713" s="162"/>
      <c r="K713" s="5"/>
      <c r="L713" s="162" t="str">
        <f t="shared" si="55"/>
        <v/>
      </c>
      <c r="M713" s="5" t="e">
        <f t="shared" si="56"/>
        <v>#N/A</v>
      </c>
      <c r="N713" s="3" t="str">
        <f t="shared" si="54"/>
        <v/>
      </c>
    </row>
    <row r="714" spans="1:14" x14ac:dyDescent="0.2">
      <c r="A714" s="161"/>
      <c r="B714" s="199" t="e">
        <f>VLOOKUP(A714,Adr!A:B,2,FALSE)</f>
        <v>#N/A</v>
      </c>
      <c r="C714" s="180"/>
      <c r="D714" s="182"/>
      <c r="E714" s="168"/>
      <c r="F714" s="177"/>
      <c r="G714" s="180"/>
      <c r="H714" s="180"/>
      <c r="I714" s="187"/>
      <c r="J714" s="162"/>
      <c r="K714" s="5"/>
      <c r="L714" s="162" t="str">
        <f t="shared" si="55"/>
        <v/>
      </c>
      <c r="M714" s="5" t="e">
        <f t="shared" si="56"/>
        <v>#N/A</v>
      </c>
      <c r="N714" s="3" t="str">
        <f t="shared" si="54"/>
        <v/>
      </c>
    </row>
    <row r="715" spans="1:14" x14ac:dyDescent="0.2">
      <c r="A715" s="161"/>
      <c r="B715" s="199" t="e">
        <f>VLOOKUP(A715,Adr!A:B,2,FALSE)</f>
        <v>#N/A</v>
      </c>
      <c r="C715" s="180"/>
      <c r="D715" s="182"/>
      <c r="E715" s="168"/>
      <c r="F715" s="177"/>
      <c r="G715" s="180"/>
      <c r="H715" s="180"/>
      <c r="I715" s="187"/>
      <c r="J715" s="162"/>
      <c r="K715" s="5"/>
      <c r="L715" s="162" t="str">
        <f t="shared" si="55"/>
        <v/>
      </c>
      <c r="M715" s="5" t="e">
        <f t="shared" si="56"/>
        <v>#N/A</v>
      </c>
      <c r="N715" s="3" t="str">
        <f t="shared" si="54"/>
        <v/>
      </c>
    </row>
    <row r="716" spans="1:14" x14ac:dyDescent="0.2">
      <c r="A716" s="161"/>
      <c r="B716" s="199" t="e">
        <f>VLOOKUP(A716,Adr!A:B,2,FALSE)</f>
        <v>#N/A</v>
      </c>
      <c r="C716" s="164"/>
      <c r="D716" s="167"/>
      <c r="E716" s="168"/>
      <c r="F716" s="161"/>
      <c r="G716" s="164"/>
      <c r="H716" s="164"/>
      <c r="I716" s="187"/>
      <c r="J716" s="162"/>
      <c r="K716" s="5"/>
      <c r="L716" s="162" t="str">
        <f t="shared" si="55"/>
        <v/>
      </c>
      <c r="M716" s="5" t="e">
        <f t="shared" si="56"/>
        <v>#N/A</v>
      </c>
      <c r="N716" s="3" t="str">
        <f t="shared" si="54"/>
        <v/>
      </c>
    </row>
    <row r="717" spans="1:14" x14ac:dyDescent="0.2">
      <c r="A717" s="177"/>
      <c r="B717" s="199" t="e">
        <f>VLOOKUP(A717,Adr!A:B,2,FALSE)</f>
        <v>#N/A</v>
      </c>
      <c r="C717" s="180"/>
      <c r="D717" s="182"/>
      <c r="E717" s="168"/>
      <c r="F717" s="177"/>
      <c r="G717" s="164"/>
      <c r="H717" s="180"/>
      <c r="I717" s="187"/>
      <c r="J717" s="162"/>
      <c r="K717" s="5"/>
      <c r="L717" s="162" t="str">
        <f t="shared" si="55"/>
        <v/>
      </c>
      <c r="M717" s="5" t="e">
        <f t="shared" si="56"/>
        <v>#N/A</v>
      </c>
      <c r="N717" s="3" t="str">
        <f t="shared" si="54"/>
        <v/>
      </c>
    </row>
    <row r="718" spans="1:14" x14ac:dyDescent="0.2">
      <c r="A718" s="161"/>
      <c r="B718" s="199" t="e">
        <f>VLOOKUP(A718,Adr!A:B,2,FALSE)</f>
        <v>#N/A</v>
      </c>
      <c r="C718" s="180"/>
      <c r="D718" s="182"/>
      <c r="E718" s="168"/>
      <c r="F718" s="177"/>
      <c r="G718" s="180"/>
      <c r="H718" s="180"/>
      <c r="I718" s="187"/>
      <c r="J718" s="162"/>
      <c r="K718" s="5"/>
      <c r="L718" s="162" t="str">
        <f t="shared" si="55"/>
        <v/>
      </c>
      <c r="M718" s="5" t="e">
        <f t="shared" si="56"/>
        <v>#N/A</v>
      </c>
      <c r="N718" s="3" t="str">
        <f t="shared" si="54"/>
        <v/>
      </c>
    </row>
    <row r="719" spans="1:14" x14ac:dyDescent="0.2">
      <c r="A719" s="161"/>
      <c r="B719" s="199" t="e">
        <f>VLOOKUP(A719,Adr!A:B,2,FALSE)</f>
        <v>#N/A</v>
      </c>
      <c r="C719" s="185"/>
      <c r="D719" s="167"/>
      <c r="E719" s="168"/>
      <c r="F719" s="177"/>
      <c r="G719" s="180"/>
      <c r="H719" s="180"/>
      <c r="I719" s="162"/>
      <c r="J719" s="162"/>
      <c r="K719" s="5"/>
      <c r="L719" s="162" t="str">
        <f t="shared" si="55"/>
        <v/>
      </c>
      <c r="M719" s="5" t="e">
        <f t="shared" si="56"/>
        <v>#N/A</v>
      </c>
      <c r="N719" s="3" t="str">
        <f t="shared" si="54"/>
        <v/>
      </c>
    </row>
    <row r="720" spans="1:14" x14ac:dyDescent="0.2">
      <c r="A720" s="161"/>
      <c r="B720" s="199" t="e">
        <f>VLOOKUP(A720,Adr!A:B,2,FALSE)</f>
        <v>#N/A</v>
      </c>
      <c r="C720" s="185"/>
      <c r="D720" s="167"/>
      <c r="E720" s="168"/>
      <c r="F720" s="177"/>
      <c r="G720" s="180"/>
      <c r="H720" s="180"/>
      <c r="I720" s="162"/>
      <c r="J720" s="162"/>
      <c r="K720" s="5"/>
      <c r="L720" s="162" t="str">
        <f t="shared" si="55"/>
        <v/>
      </c>
      <c r="M720" s="5" t="e">
        <f t="shared" si="56"/>
        <v>#N/A</v>
      </c>
      <c r="N720" s="3" t="str">
        <f t="shared" si="54"/>
        <v/>
      </c>
    </row>
    <row r="721" spans="1:14" x14ac:dyDescent="0.2">
      <c r="A721" s="161"/>
      <c r="B721" s="199" t="e">
        <f>VLOOKUP(A721,Adr!A:B,2,FALSE)</f>
        <v>#N/A</v>
      </c>
      <c r="C721" s="191"/>
      <c r="D721" s="181"/>
      <c r="E721" s="168"/>
      <c r="F721" s="161"/>
      <c r="G721" s="164"/>
      <c r="H721" s="164"/>
      <c r="I721" s="162"/>
      <c r="J721" s="162"/>
      <c r="K721" s="5"/>
      <c r="L721" s="162" t="str">
        <f t="shared" si="55"/>
        <v/>
      </c>
      <c r="M721" s="5" t="e">
        <f t="shared" si="56"/>
        <v>#N/A</v>
      </c>
      <c r="N721" s="3" t="str">
        <f t="shared" si="54"/>
        <v/>
      </c>
    </row>
    <row r="722" spans="1:14" x14ac:dyDescent="0.2">
      <c r="A722" s="161"/>
      <c r="B722" s="199" t="e">
        <f>VLOOKUP(A722,Adr!A:B,2,FALSE)</f>
        <v>#N/A</v>
      </c>
      <c r="C722" s="191"/>
      <c r="D722" s="181"/>
      <c r="E722" s="168"/>
      <c r="F722" s="161"/>
      <c r="G722" s="164"/>
      <c r="H722" s="164"/>
      <c r="I722" s="162"/>
      <c r="J722" s="162"/>
      <c r="K722" s="5"/>
      <c r="L722" s="162" t="str">
        <f t="shared" si="55"/>
        <v/>
      </c>
      <c r="M722" s="5" t="e">
        <f t="shared" si="56"/>
        <v>#N/A</v>
      </c>
      <c r="N722" s="3" t="str">
        <f t="shared" si="54"/>
        <v/>
      </c>
    </row>
    <row r="723" spans="1:14" x14ac:dyDescent="0.2">
      <c r="A723" s="161"/>
      <c r="B723" s="199" t="e">
        <f>VLOOKUP(A723,Adr!A:B,2,FALSE)</f>
        <v>#N/A</v>
      </c>
      <c r="C723" s="185"/>
      <c r="D723" s="167"/>
      <c r="E723" s="168"/>
      <c r="F723" s="161"/>
      <c r="G723" s="164"/>
      <c r="H723" s="164"/>
      <c r="I723" s="187"/>
      <c r="J723" s="162"/>
      <c r="K723" s="5"/>
      <c r="L723" s="162" t="str">
        <f t="shared" si="55"/>
        <v/>
      </c>
      <c r="M723" s="5" t="e">
        <f t="shared" si="56"/>
        <v>#N/A</v>
      </c>
      <c r="N723" s="3" t="str">
        <f t="shared" si="54"/>
        <v/>
      </c>
    </row>
    <row r="724" spans="1:14" x14ac:dyDescent="0.2">
      <c r="A724" s="161"/>
      <c r="B724" s="199" t="e">
        <f>VLOOKUP(A724,Adr!A:B,2,FALSE)</f>
        <v>#N/A</v>
      </c>
      <c r="C724" s="180"/>
      <c r="D724" s="182"/>
      <c r="E724" s="168"/>
      <c r="F724" s="177"/>
      <c r="G724" s="180"/>
      <c r="H724" s="180"/>
      <c r="I724" s="187"/>
      <c r="J724" s="162"/>
      <c r="K724" s="5"/>
      <c r="L724" s="162" t="str">
        <f t="shared" si="55"/>
        <v/>
      </c>
      <c r="M724" s="5" t="e">
        <f t="shared" si="56"/>
        <v>#N/A</v>
      </c>
      <c r="N724" s="3" t="str">
        <f t="shared" si="54"/>
        <v/>
      </c>
    </row>
    <row r="725" spans="1:14" x14ac:dyDescent="0.2">
      <c r="A725" s="161"/>
      <c r="B725" s="199" t="e">
        <f>VLOOKUP(A725,Adr!A:B,2,FALSE)</f>
        <v>#N/A</v>
      </c>
      <c r="C725" s="180"/>
      <c r="D725" s="182"/>
      <c r="E725" s="168"/>
      <c r="F725" s="177"/>
      <c r="G725" s="180"/>
      <c r="H725" s="180"/>
      <c r="I725" s="187"/>
      <c r="J725" s="162"/>
      <c r="K725" s="5"/>
      <c r="L725" s="162" t="str">
        <f t="shared" si="55"/>
        <v/>
      </c>
      <c r="M725" s="5" t="e">
        <f t="shared" si="56"/>
        <v>#N/A</v>
      </c>
      <c r="N725" s="3" t="str">
        <f t="shared" si="54"/>
        <v/>
      </c>
    </row>
    <row r="726" spans="1:14" x14ac:dyDescent="0.2">
      <c r="A726" s="161"/>
      <c r="B726" s="199" t="e">
        <f>VLOOKUP(A726,Adr!A:B,2,FALSE)</f>
        <v>#N/A</v>
      </c>
      <c r="C726" s="185"/>
      <c r="D726" s="167"/>
      <c r="E726" s="168"/>
      <c r="F726" s="177"/>
      <c r="G726" s="180"/>
      <c r="H726" s="180"/>
      <c r="I726" s="162"/>
      <c r="J726" s="162"/>
      <c r="K726" s="5"/>
      <c r="L726" s="162" t="str">
        <f t="shared" si="55"/>
        <v/>
      </c>
      <c r="M726" s="5" t="e">
        <f t="shared" si="56"/>
        <v>#N/A</v>
      </c>
      <c r="N726" s="3" t="str">
        <f t="shared" si="54"/>
        <v/>
      </c>
    </row>
    <row r="727" spans="1:14" x14ac:dyDescent="0.2">
      <c r="A727" s="161"/>
      <c r="B727" s="199" t="e">
        <f>VLOOKUP(A727,Adr!A:B,2,FALSE)</f>
        <v>#N/A</v>
      </c>
      <c r="C727" s="180"/>
      <c r="D727" s="182"/>
      <c r="E727" s="168"/>
      <c r="F727" s="177"/>
      <c r="G727" s="180"/>
      <c r="H727" s="180"/>
      <c r="I727" s="187"/>
      <c r="J727" s="162"/>
      <c r="K727" s="5"/>
      <c r="L727" s="162" t="str">
        <f t="shared" si="55"/>
        <v/>
      </c>
      <c r="M727" s="5" t="e">
        <f t="shared" si="56"/>
        <v>#N/A</v>
      </c>
      <c r="N727" s="3" t="str">
        <f t="shared" si="54"/>
        <v/>
      </c>
    </row>
    <row r="728" spans="1:14" x14ac:dyDescent="0.2">
      <c r="A728" s="161"/>
      <c r="B728" s="199" t="e">
        <f>VLOOKUP(A728,Adr!A:B,2,FALSE)</f>
        <v>#N/A</v>
      </c>
      <c r="C728" s="180"/>
      <c r="D728" s="182"/>
      <c r="E728" s="168"/>
      <c r="F728" s="177"/>
      <c r="G728" s="180"/>
      <c r="H728" s="180"/>
      <c r="I728" s="187"/>
      <c r="J728" s="162"/>
      <c r="K728" s="5"/>
      <c r="L728" s="162" t="str">
        <f t="shared" si="55"/>
        <v/>
      </c>
      <c r="M728" s="5" t="e">
        <f t="shared" si="56"/>
        <v>#N/A</v>
      </c>
      <c r="N728" s="3" t="str">
        <f t="shared" si="54"/>
        <v/>
      </c>
    </row>
    <row r="729" spans="1:14" x14ac:dyDescent="0.2">
      <c r="A729" s="161"/>
      <c r="B729" s="199" t="e">
        <f>VLOOKUP(A729,Adr!A:B,2,FALSE)</f>
        <v>#N/A</v>
      </c>
      <c r="C729" s="180"/>
      <c r="D729" s="182"/>
      <c r="E729" s="168"/>
      <c r="F729" s="177"/>
      <c r="G729" s="180"/>
      <c r="H729" s="180"/>
      <c r="I729" s="187"/>
      <c r="J729" s="162"/>
      <c r="K729" s="5"/>
      <c r="L729" s="162" t="str">
        <f t="shared" si="55"/>
        <v/>
      </c>
      <c r="M729" s="5" t="e">
        <f t="shared" si="56"/>
        <v>#N/A</v>
      </c>
      <c r="N729" s="3" t="str">
        <f t="shared" si="54"/>
        <v/>
      </c>
    </row>
    <row r="730" spans="1:14" x14ac:dyDescent="0.2">
      <c r="A730" s="161"/>
      <c r="B730" s="199" t="e">
        <f>VLOOKUP(A730,Adr!A:B,2,FALSE)</f>
        <v>#N/A</v>
      </c>
      <c r="C730" s="180"/>
      <c r="D730" s="182"/>
      <c r="E730" s="168"/>
      <c r="F730" s="177"/>
      <c r="G730" s="180"/>
      <c r="H730" s="180"/>
      <c r="I730" s="187"/>
      <c r="J730" s="162"/>
      <c r="K730" s="5"/>
      <c r="L730" s="162" t="str">
        <f t="shared" si="55"/>
        <v/>
      </c>
      <c r="M730" s="5" t="e">
        <f t="shared" si="56"/>
        <v>#N/A</v>
      </c>
      <c r="N730" s="3" t="str">
        <f t="shared" si="54"/>
        <v/>
      </c>
    </row>
    <row r="731" spans="1:14" x14ac:dyDescent="0.2">
      <c r="A731" s="161"/>
      <c r="B731" s="199" t="e">
        <f>VLOOKUP(A731,Adr!A:B,2,FALSE)</f>
        <v>#N/A</v>
      </c>
      <c r="C731" s="185"/>
      <c r="D731" s="167"/>
      <c r="E731" s="168"/>
      <c r="F731" s="177"/>
      <c r="G731" s="180"/>
      <c r="H731" s="180"/>
      <c r="I731" s="162"/>
      <c r="J731" s="162"/>
      <c r="K731" s="5"/>
      <c r="L731" s="162" t="str">
        <f t="shared" si="55"/>
        <v/>
      </c>
      <c r="M731" s="5" t="e">
        <f t="shared" si="56"/>
        <v>#N/A</v>
      </c>
      <c r="N731" s="3" t="str">
        <f t="shared" si="54"/>
        <v/>
      </c>
    </row>
    <row r="732" spans="1:14" x14ac:dyDescent="0.2">
      <c r="A732" s="161"/>
      <c r="B732" s="199" t="e">
        <f>VLOOKUP(A732,Adr!A:B,2,FALSE)</f>
        <v>#N/A</v>
      </c>
      <c r="C732" s="180"/>
      <c r="D732" s="182"/>
      <c r="E732" s="168"/>
      <c r="F732" s="177"/>
      <c r="G732" s="180"/>
      <c r="H732" s="180"/>
      <c r="I732" s="187"/>
      <c r="J732" s="162"/>
      <c r="K732" s="5"/>
      <c r="L732" s="162" t="str">
        <f t="shared" si="55"/>
        <v/>
      </c>
      <c r="M732" s="5" t="e">
        <f t="shared" si="56"/>
        <v>#N/A</v>
      </c>
      <c r="N732" s="3" t="str">
        <f t="shared" si="54"/>
        <v/>
      </c>
    </row>
    <row r="733" spans="1:14" x14ac:dyDescent="0.2">
      <c r="A733" s="161"/>
      <c r="B733" s="199" t="e">
        <f>VLOOKUP(A733,Adr!A:B,2,FALSE)</f>
        <v>#N/A</v>
      </c>
      <c r="C733" s="191"/>
      <c r="D733" s="181"/>
      <c r="E733" s="168"/>
      <c r="F733" s="161"/>
      <c r="G733" s="164"/>
      <c r="H733" s="164"/>
      <c r="I733" s="162"/>
      <c r="J733" s="162"/>
      <c r="K733" s="5"/>
      <c r="L733" s="162" t="str">
        <f t="shared" si="55"/>
        <v/>
      </c>
      <c r="M733" s="5" t="e">
        <f t="shared" si="56"/>
        <v>#N/A</v>
      </c>
      <c r="N733" s="3" t="str">
        <f t="shared" si="54"/>
        <v/>
      </c>
    </row>
    <row r="734" spans="1:14" x14ac:dyDescent="0.2">
      <c r="A734" s="161"/>
      <c r="B734" s="199" t="e">
        <f>VLOOKUP(A734,Adr!A:B,2,FALSE)</f>
        <v>#N/A</v>
      </c>
      <c r="C734" s="185"/>
      <c r="D734" s="167"/>
      <c r="E734" s="168"/>
      <c r="F734" s="161"/>
      <c r="G734" s="164"/>
      <c r="H734" s="164"/>
      <c r="I734" s="187"/>
      <c r="J734" s="162"/>
      <c r="K734" s="5"/>
      <c r="L734" s="162" t="str">
        <f t="shared" si="55"/>
        <v/>
      </c>
      <c r="M734" s="5" t="e">
        <f t="shared" si="56"/>
        <v>#N/A</v>
      </c>
      <c r="N734" s="3" t="str">
        <f t="shared" si="54"/>
        <v/>
      </c>
    </row>
    <row r="735" spans="1:14" x14ac:dyDescent="0.2">
      <c r="A735" s="161"/>
      <c r="B735" s="199" t="e">
        <f>VLOOKUP(A735,Adr!A:B,2,FALSE)</f>
        <v>#N/A</v>
      </c>
      <c r="C735" s="191"/>
      <c r="D735" s="182"/>
      <c r="E735" s="168"/>
      <c r="F735" s="161"/>
      <c r="G735" s="164"/>
      <c r="H735" s="164"/>
      <c r="I735" s="187"/>
      <c r="J735" s="162"/>
      <c r="K735" s="5"/>
      <c r="L735" s="162" t="str">
        <f t="shared" si="55"/>
        <v/>
      </c>
      <c r="M735" s="5" t="e">
        <f t="shared" si="56"/>
        <v>#N/A</v>
      </c>
      <c r="N735" s="3" t="str">
        <f t="shared" si="54"/>
        <v/>
      </c>
    </row>
    <row r="736" spans="1:14" x14ac:dyDescent="0.2">
      <c r="A736" s="161"/>
      <c r="B736" s="199" t="e">
        <f>VLOOKUP(A736,Adr!A:B,2,FALSE)</f>
        <v>#N/A</v>
      </c>
      <c r="C736" s="185"/>
      <c r="D736" s="167"/>
      <c r="E736" s="168"/>
      <c r="F736" s="177"/>
      <c r="G736" s="180"/>
      <c r="H736" s="180"/>
      <c r="I736" s="162"/>
      <c r="J736" s="162"/>
      <c r="K736" s="5"/>
      <c r="L736" s="162" t="str">
        <f t="shared" si="55"/>
        <v/>
      </c>
      <c r="M736" s="5" t="e">
        <f t="shared" si="56"/>
        <v>#N/A</v>
      </c>
      <c r="N736" s="3" t="str">
        <f t="shared" si="54"/>
        <v/>
      </c>
    </row>
    <row r="737" spans="1:14" x14ac:dyDescent="0.2">
      <c r="A737" s="161"/>
      <c r="B737" s="199" t="e">
        <f>VLOOKUP(A737,Adr!A:B,2,FALSE)</f>
        <v>#N/A</v>
      </c>
      <c r="C737" s="185"/>
      <c r="D737" s="167"/>
      <c r="E737" s="168"/>
      <c r="F737" s="177"/>
      <c r="G737" s="180"/>
      <c r="H737" s="180"/>
      <c r="I737" s="162"/>
      <c r="J737" s="162"/>
      <c r="K737" s="5"/>
      <c r="L737" s="162" t="str">
        <f t="shared" si="55"/>
        <v/>
      </c>
      <c r="M737" s="5" t="e">
        <f t="shared" si="56"/>
        <v>#N/A</v>
      </c>
      <c r="N737" s="3" t="str">
        <f t="shared" si="54"/>
        <v/>
      </c>
    </row>
    <row r="738" spans="1:14" x14ac:dyDescent="0.2">
      <c r="A738" s="161"/>
      <c r="B738" s="199" t="e">
        <f>VLOOKUP(A738,Adr!A:B,2,FALSE)</f>
        <v>#N/A</v>
      </c>
      <c r="C738" s="180"/>
      <c r="D738" s="182"/>
      <c r="E738" s="168"/>
      <c r="F738" s="177"/>
      <c r="G738" s="180"/>
      <c r="H738" s="180"/>
      <c r="I738" s="187"/>
      <c r="J738" s="162"/>
      <c r="K738" s="5"/>
      <c r="L738" s="162" t="str">
        <f t="shared" si="55"/>
        <v/>
      </c>
      <c r="M738" s="5" t="e">
        <f t="shared" si="56"/>
        <v>#N/A</v>
      </c>
      <c r="N738" s="3" t="str">
        <f t="shared" si="54"/>
        <v/>
      </c>
    </row>
    <row r="739" spans="1:14" x14ac:dyDescent="0.2">
      <c r="A739" s="161"/>
      <c r="B739" s="199" t="e">
        <f>VLOOKUP(A739,Adr!A:B,2,FALSE)</f>
        <v>#N/A</v>
      </c>
      <c r="C739" s="164"/>
      <c r="D739" s="167"/>
      <c r="E739" s="168"/>
      <c r="F739" s="161"/>
      <c r="G739" s="164"/>
      <c r="H739" s="164"/>
      <c r="I739" s="187"/>
      <c r="J739" s="162"/>
      <c r="K739" s="5"/>
      <c r="L739" s="162" t="str">
        <f t="shared" si="55"/>
        <v/>
      </c>
      <c r="M739" s="5" t="e">
        <f t="shared" si="56"/>
        <v>#N/A</v>
      </c>
      <c r="N739" s="3" t="str">
        <f t="shared" si="54"/>
        <v/>
      </c>
    </row>
    <row r="740" spans="1:14" x14ac:dyDescent="0.2">
      <c r="A740" s="161"/>
      <c r="B740" s="199" t="e">
        <f>VLOOKUP(A740,Adr!A:B,2,FALSE)</f>
        <v>#N/A</v>
      </c>
      <c r="C740" s="191"/>
      <c r="D740" s="181"/>
      <c r="E740" s="168"/>
      <c r="F740" s="161"/>
      <c r="G740" s="164"/>
      <c r="H740" s="164"/>
      <c r="I740" s="162"/>
      <c r="J740" s="162"/>
      <c r="K740" s="5"/>
      <c r="L740" s="162" t="str">
        <f t="shared" si="55"/>
        <v/>
      </c>
      <c r="M740" s="5" t="e">
        <f t="shared" si="56"/>
        <v>#N/A</v>
      </c>
      <c r="N740" s="3" t="str">
        <f t="shared" si="54"/>
        <v/>
      </c>
    </row>
    <row r="741" spans="1:14" x14ac:dyDescent="0.2">
      <c r="A741" s="161"/>
      <c r="B741" s="199" t="e">
        <f>VLOOKUP(A741,Adr!A:B,2,FALSE)</f>
        <v>#N/A</v>
      </c>
      <c r="C741" s="191"/>
      <c r="D741" s="181"/>
      <c r="E741" s="168"/>
      <c r="F741" s="161"/>
      <c r="G741" s="164"/>
      <c r="H741" s="164"/>
      <c r="I741" s="162"/>
      <c r="J741" s="162"/>
      <c r="K741" s="5"/>
      <c r="L741" s="162" t="str">
        <f t="shared" si="55"/>
        <v/>
      </c>
      <c r="M741" s="5" t="e">
        <f t="shared" si="56"/>
        <v>#N/A</v>
      </c>
      <c r="N741" s="3" t="str">
        <f t="shared" si="54"/>
        <v/>
      </c>
    </row>
    <row r="742" spans="1:14" x14ac:dyDescent="0.2">
      <c r="A742" s="177"/>
      <c r="B742" s="199" t="e">
        <f>VLOOKUP(A742,Adr!A:B,2,FALSE)</f>
        <v>#N/A</v>
      </c>
      <c r="C742" s="180"/>
      <c r="D742" s="182"/>
      <c r="E742" s="168"/>
      <c r="F742" s="177"/>
      <c r="G742" s="180"/>
      <c r="H742" s="180"/>
      <c r="I742" s="187"/>
      <c r="J742" s="162"/>
      <c r="K742" s="5"/>
      <c r="L742" s="162" t="str">
        <f t="shared" si="55"/>
        <v/>
      </c>
      <c r="M742" s="5" t="e">
        <f t="shared" si="56"/>
        <v>#N/A</v>
      </c>
      <c r="N742" s="3" t="str">
        <f t="shared" si="54"/>
        <v/>
      </c>
    </row>
    <row r="743" spans="1:14" x14ac:dyDescent="0.2">
      <c r="A743" s="197"/>
      <c r="B743" s="199" t="e">
        <f>VLOOKUP(A743,Adr!A:B,2,FALSE)</f>
        <v>#N/A</v>
      </c>
      <c r="C743" s="164"/>
      <c r="D743" s="167"/>
      <c r="E743" s="168"/>
      <c r="F743" s="161"/>
      <c r="G743" s="164"/>
      <c r="H743" s="164"/>
      <c r="I743" s="187"/>
      <c r="J743" s="162"/>
      <c r="K743" s="5"/>
      <c r="L743" s="162" t="str">
        <f t="shared" si="55"/>
        <v/>
      </c>
      <c r="M743" s="5" t="e">
        <f t="shared" si="56"/>
        <v>#N/A</v>
      </c>
      <c r="N743" s="3" t="str">
        <f t="shared" si="54"/>
        <v/>
      </c>
    </row>
    <row r="744" spans="1:14" x14ac:dyDescent="0.2">
      <c r="A744" s="161"/>
      <c r="B744" s="199" t="e">
        <f>VLOOKUP(A744,Adr!A:B,2,FALSE)</f>
        <v>#N/A</v>
      </c>
      <c r="C744" s="185"/>
      <c r="D744" s="167"/>
      <c r="E744" s="168"/>
      <c r="F744" s="161"/>
      <c r="G744" s="164"/>
      <c r="H744" s="164"/>
      <c r="I744" s="187"/>
      <c r="J744" s="162"/>
      <c r="K744" s="5"/>
      <c r="L744" s="162" t="str">
        <f t="shared" si="55"/>
        <v/>
      </c>
      <c r="M744" s="5" t="e">
        <f t="shared" si="56"/>
        <v>#N/A</v>
      </c>
      <c r="N744" s="3" t="str">
        <f t="shared" si="54"/>
        <v/>
      </c>
    </row>
    <row r="745" spans="1:14" x14ac:dyDescent="0.2">
      <c r="A745" s="193"/>
      <c r="B745" s="199" t="e">
        <f>VLOOKUP(A745,Adr!A:B,2,FALSE)</f>
        <v>#N/A</v>
      </c>
      <c r="C745" s="164"/>
      <c r="D745" s="167"/>
      <c r="E745" s="168"/>
      <c r="F745" s="161"/>
      <c r="G745" s="164"/>
      <c r="H745" s="164"/>
      <c r="I745" s="187"/>
      <c r="J745" s="162"/>
      <c r="K745" s="5"/>
      <c r="L745" s="162" t="str">
        <f t="shared" si="55"/>
        <v/>
      </c>
      <c r="M745" s="5" t="e">
        <f t="shared" si="56"/>
        <v>#N/A</v>
      </c>
      <c r="N745" s="3" t="str">
        <f t="shared" si="54"/>
        <v/>
      </c>
    </row>
    <row r="746" spans="1:14" x14ac:dyDescent="0.2">
      <c r="A746" s="193"/>
      <c r="B746" s="199" t="e">
        <f>VLOOKUP(A746,Adr!A:B,2,FALSE)</f>
        <v>#N/A</v>
      </c>
      <c r="C746" s="164"/>
      <c r="D746" s="167"/>
      <c r="E746" s="168"/>
      <c r="F746" s="161"/>
      <c r="G746" s="164"/>
      <c r="H746" s="164"/>
      <c r="I746" s="187"/>
      <c r="J746" s="162"/>
      <c r="K746" s="5"/>
      <c r="L746" s="162" t="str">
        <f t="shared" si="55"/>
        <v/>
      </c>
      <c r="M746" s="5" t="e">
        <f t="shared" si="56"/>
        <v>#N/A</v>
      </c>
      <c r="N746" s="3" t="str">
        <f t="shared" si="54"/>
        <v/>
      </c>
    </row>
    <row r="747" spans="1:14" x14ac:dyDescent="0.2">
      <c r="A747" s="177"/>
      <c r="B747" s="199" t="e">
        <f>VLOOKUP(A747,Adr!A:B,2,FALSE)</f>
        <v>#N/A</v>
      </c>
      <c r="C747" s="180"/>
      <c r="D747" s="182"/>
      <c r="E747" s="168"/>
      <c r="F747" s="177"/>
      <c r="G747" s="180"/>
      <c r="H747" s="180"/>
      <c r="I747" s="187"/>
      <c r="J747" s="162"/>
      <c r="K747" s="5"/>
      <c r="L747" s="162" t="str">
        <f t="shared" si="55"/>
        <v/>
      </c>
      <c r="M747" s="5" t="e">
        <f t="shared" si="56"/>
        <v>#N/A</v>
      </c>
      <c r="N747" s="3" t="str">
        <f t="shared" si="54"/>
        <v/>
      </c>
    </row>
    <row r="748" spans="1:14" x14ac:dyDescent="0.2">
      <c r="A748" s="161"/>
      <c r="B748" s="199" t="e">
        <f>VLOOKUP(A748,Adr!A:B,2,FALSE)</f>
        <v>#N/A</v>
      </c>
      <c r="C748" s="185"/>
      <c r="D748" s="167"/>
      <c r="E748" s="168"/>
      <c r="F748" s="177"/>
      <c r="G748" s="180"/>
      <c r="H748" s="180"/>
      <c r="I748" s="162"/>
      <c r="J748" s="162"/>
      <c r="K748" s="5"/>
      <c r="L748" s="162" t="str">
        <f t="shared" si="55"/>
        <v/>
      </c>
      <c r="M748" s="5" t="e">
        <f t="shared" si="56"/>
        <v>#N/A</v>
      </c>
      <c r="N748" s="3" t="str">
        <f t="shared" si="54"/>
        <v/>
      </c>
    </row>
    <row r="749" spans="1:14" x14ac:dyDescent="0.2">
      <c r="A749" s="161"/>
      <c r="B749" s="199" t="e">
        <f>VLOOKUP(A749,Adr!A:B,2,FALSE)</f>
        <v>#N/A</v>
      </c>
      <c r="C749" s="185"/>
      <c r="D749" s="167"/>
      <c r="E749" s="168"/>
      <c r="F749" s="177"/>
      <c r="G749" s="180"/>
      <c r="H749" s="180"/>
      <c r="I749" s="162"/>
      <c r="J749" s="162"/>
      <c r="K749" s="5"/>
      <c r="L749" s="162" t="str">
        <f t="shared" si="55"/>
        <v/>
      </c>
      <c r="M749" s="5" t="e">
        <f t="shared" si="56"/>
        <v>#N/A</v>
      </c>
      <c r="N749" s="3" t="str">
        <f t="shared" si="54"/>
        <v/>
      </c>
    </row>
    <row r="750" spans="1:14" x14ac:dyDescent="0.2">
      <c r="A750" s="161"/>
      <c r="B750" s="199" t="e">
        <f>VLOOKUP(A750,Adr!A:B,2,FALSE)</f>
        <v>#N/A</v>
      </c>
      <c r="C750" s="164"/>
      <c r="D750" s="167"/>
      <c r="E750" s="168"/>
      <c r="F750" s="161"/>
      <c r="G750" s="164"/>
      <c r="H750" s="164"/>
      <c r="I750" s="187"/>
      <c r="J750" s="162"/>
      <c r="K750" s="5"/>
      <c r="L750" s="162" t="str">
        <f t="shared" si="55"/>
        <v/>
      </c>
      <c r="M750" s="5" t="e">
        <f t="shared" si="56"/>
        <v>#N/A</v>
      </c>
      <c r="N750" s="3" t="str">
        <f t="shared" si="54"/>
        <v/>
      </c>
    </row>
    <row r="751" spans="1:14" x14ac:dyDescent="0.2">
      <c r="A751" s="161"/>
      <c r="B751" s="199" t="e">
        <f>VLOOKUP(A751,Adr!A:B,2,FALSE)</f>
        <v>#N/A</v>
      </c>
      <c r="C751" s="180"/>
      <c r="D751" s="182"/>
      <c r="E751" s="168"/>
      <c r="F751" s="177"/>
      <c r="G751" s="180"/>
      <c r="H751" s="180"/>
      <c r="I751" s="187"/>
      <c r="J751" s="162"/>
      <c r="K751" s="5"/>
      <c r="L751" s="162" t="str">
        <f t="shared" si="55"/>
        <v/>
      </c>
      <c r="M751" s="5" t="e">
        <f t="shared" si="56"/>
        <v>#N/A</v>
      </c>
      <c r="N751" s="3" t="str">
        <f t="shared" si="54"/>
        <v/>
      </c>
    </row>
    <row r="752" spans="1:14" x14ac:dyDescent="0.2">
      <c r="A752" s="161"/>
      <c r="B752" s="199" t="e">
        <f>VLOOKUP(A752,Adr!A:B,2,FALSE)</f>
        <v>#N/A</v>
      </c>
      <c r="C752" s="180"/>
      <c r="D752" s="182"/>
      <c r="E752" s="168"/>
      <c r="F752" s="177"/>
      <c r="G752" s="180"/>
      <c r="H752" s="180"/>
      <c r="I752" s="187"/>
      <c r="J752" s="162"/>
      <c r="K752" s="5"/>
      <c r="L752" s="162" t="str">
        <f t="shared" si="55"/>
        <v/>
      </c>
      <c r="M752" s="5" t="e">
        <f t="shared" si="56"/>
        <v>#N/A</v>
      </c>
      <c r="N752" s="3" t="str">
        <f t="shared" si="54"/>
        <v/>
      </c>
    </row>
    <row r="753" spans="1:14" x14ac:dyDescent="0.2">
      <c r="A753" s="161"/>
      <c r="B753" s="199" t="e">
        <f>VLOOKUP(A753,Adr!A:B,2,FALSE)</f>
        <v>#N/A</v>
      </c>
      <c r="C753" s="185"/>
      <c r="D753" s="167"/>
      <c r="E753" s="168"/>
      <c r="F753" s="177"/>
      <c r="G753" s="180"/>
      <c r="H753" s="180"/>
      <c r="I753" s="162"/>
      <c r="J753" s="162"/>
      <c r="K753" s="5"/>
      <c r="L753" s="162" t="str">
        <f t="shared" si="55"/>
        <v/>
      </c>
      <c r="M753" s="5" t="e">
        <f t="shared" si="56"/>
        <v>#N/A</v>
      </c>
      <c r="N753" s="3" t="str">
        <f t="shared" si="54"/>
        <v/>
      </c>
    </row>
    <row r="754" spans="1:14" x14ac:dyDescent="0.2">
      <c r="A754" s="177"/>
      <c r="B754" s="199" t="e">
        <f>VLOOKUP(A754,Adr!A:B,2,FALSE)</f>
        <v>#N/A</v>
      </c>
      <c r="C754" s="180"/>
      <c r="D754" s="182"/>
      <c r="E754" s="226"/>
      <c r="F754" s="177"/>
      <c r="G754" s="180"/>
      <c r="H754" s="180"/>
      <c r="I754" s="187"/>
      <c r="J754" s="162"/>
      <c r="K754" s="5"/>
      <c r="L754" s="162" t="str">
        <f t="shared" si="55"/>
        <v/>
      </c>
      <c r="M754" s="5" t="e">
        <f t="shared" si="56"/>
        <v>#N/A</v>
      </c>
      <c r="N754" s="3" t="str">
        <f t="shared" si="54"/>
        <v/>
      </c>
    </row>
    <row r="755" spans="1:14" x14ac:dyDescent="0.2">
      <c r="A755" s="177"/>
      <c r="B755" s="199" t="e">
        <f>VLOOKUP(A755,Adr!A:B,2,FALSE)</f>
        <v>#N/A</v>
      </c>
      <c r="C755" s="180"/>
      <c r="D755" s="182"/>
      <c r="E755" s="226"/>
      <c r="F755" s="177"/>
      <c r="G755" s="180"/>
      <c r="H755" s="180"/>
      <c r="I755" s="187"/>
      <c r="J755" s="162"/>
      <c r="K755" s="5"/>
      <c r="L755" s="162" t="str">
        <f t="shared" si="55"/>
        <v/>
      </c>
      <c r="M755" s="5" t="e">
        <f t="shared" si="56"/>
        <v>#N/A</v>
      </c>
      <c r="N755" s="3" t="str">
        <f t="shared" si="54"/>
        <v/>
      </c>
    </row>
    <row r="756" spans="1:14" x14ac:dyDescent="0.2">
      <c r="A756" s="177"/>
      <c r="B756" s="199" t="e">
        <f>VLOOKUP(A756,Adr!A:B,2,FALSE)</f>
        <v>#N/A</v>
      </c>
      <c r="C756" s="180"/>
      <c r="D756" s="182"/>
      <c r="E756" s="226"/>
      <c r="F756" s="177"/>
      <c r="G756" s="180"/>
      <c r="H756" s="180"/>
      <c r="I756" s="187"/>
      <c r="J756" s="162"/>
      <c r="K756" s="5"/>
      <c r="L756" s="162" t="str">
        <f t="shared" si="55"/>
        <v/>
      </c>
      <c r="M756" s="5" t="e">
        <f t="shared" si="56"/>
        <v>#N/A</v>
      </c>
      <c r="N756" s="3" t="str">
        <f t="shared" si="54"/>
        <v/>
      </c>
    </row>
    <row r="757" spans="1:14" x14ac:dyDescent="0.2">
      <c r="A757" s="177"/>
      <c r="B757" s="199" t="e">
        <f>VLOOKUP(A757,Adr!A:B,2,FALSE)</f>
        <v>#N/A</v>
      </c>
      <c r="C757" s="180"/>
      <c r="D757" s="182"/>
      <c r="E757" s="226"/>
      <c r="F757" s="177"/>
      <c r="G757" s="180"/>
      <c r="H757" s="180"/>
      <c r="I757" s="187"/>
      <c r="J757" s="162"/>
      <c r="K757" s="5"/>
      <c r="L757" s="162" t="str">
        <f t="shared" si="55"/>
        <v/>
      </c>
      <c r="M757" s="5" t="e">
        <f t="shared" si="56"/>
        <v>#N/A</v>
      </c>
      <c r="N757" s="3" t="str">
        <f t="shared" si="54"/>
        <v/>
      </c>
    </row>
    <row r="758" spans="1:14" x14ac:dyDescent="0.2">
      <c r="A758" s="177"/>
      <c r="B758" s="199" t="e">
        <f>VLOOKUP(A758,Adr!A:B,2,FALSE)</f>
        <v>#N/A</v>
      </c>
      <c r="C758" s="180"/>
      <c r="D758" s="182"/>
      <c r="E758" s="226"/>
      <c r="F758" s="177"/>
      <c r="G758" s="180"/>
      <c r="H758" s="180"/>
      <c r="I758" s="187"/>
      <c r="J758" s="162"/>
      <c r="K758" s="5"/>
      <c r="L758" s="162" t="str">
        <f t="shared" si="55"/>
        <v/>
      </c>
      <c r="M758" s="5" t="e">
        <f t="shared" si="56"/>
        <v>#N/A</v>
      </c>
      <c r="N758" s="3" t="str">
        <f t="shared" si="54"/>
        <v/>
      </c>
    </row>
    <row r="759" spans="1:14" x14ac:dyDescent="0.2">
      <c r="A759" s="177"/>
      <c r="B759" s="199" t="e">
        <f>VLOOKUP(A759,Adr!A:B,2,FALSE)</f>
        <v>#N/A</v>
      </c>
      <c r="C759" s="180"/>
      <c r="D759" s="182"/>
      <c r="E759" s="226"/>
      <c r="F759" s="177"/>
      <c r="G759" s="180"/>
      <c r="H759" s="180"/>
      <c r="I759" s="187"/>
      <c r="J759" s="162"/>
      <c r="K759" s="5"/>
      <c r="L759" s="162" t="str">
        <f t="shared" si="55"/>
        <v/>
      </c>
      <c r="M759" s="5" t="e">
        <f t="shared" si="56"/>
        <v>#N/A</v>
      </c>
      <c r="N759" s="3" t="str">
        <f t="shared" si="54"/>
        <v/>
      </c>
    </row>
    <row r="760" spans="1:14" x14ac:dyDescent="0.2">
      <c r="A760" s="177"/>
      <c r="B760" s="199" t="e">
        <f>VLOOKUP(A760,Adr!A:B,2,FALSE)</f>
        <v>#N/A</v>
      </c>
      <c r="C760" s="180"/>
      <c r="D760" s="182"/>
      <c r="E760" s="226"/>
      <c r="F760" s="177"/>
      <c r="G760" s="180"/>
      <c r="H760" s="180"/>
      <c r="I760" s="187"/>
      <c r="J760" s="162"/>
      <c r="K760" s="5"/>
      <c r="L760" s="162" t="str">
        <f t="shared" si="55"/>
        <v/>
      </c>
      <c r="M760" s="5" t="e">
        <f t="shared" si="56"/>
        <v>#N/A</v>
      </c>
      <c r="N760" s="3" t="str">
        <f t="shared" si="54"/>
        <v/>
      </c>
    </row>
    <row r="761" spans="1:14" x14ac:dyDescent="0.2">
      <c r="A761" s="177"/>
      <c r="B761" s="199" t="e">
        <f>VLOOKUP(A761,Adr!A:B,2,FALSE)</f>
        <v>#N/A</v>
      </c>
      <c r="C761" s="180"/>
      <c r="D761" s="182"/>
      <c r="E761" s="226"/>
      <c r="F761" s="177"/>
      <c r="G761" s="180"/>
      <c r="H761" s="180"/>
      <c r="I761" s="187"/>
      <c r="J761" s="162"/>
      <c r="K761" s="5"/>
      <c r="L761" s="162" t="str">
        <f t="shared" si="55"/>
        <v/>
      </c>
      <c r="M761" s="5" t="e">
        <f t="shared" si="56"/>
        <v>#N/A</v>
      </c>
      <c r="N761" s="3" t="str">
        <f t="shared" ref="N761:N788" si="57">+I761&amp;H761</f>
        <v/>
      </c>
    </row>
    <row r="762" spans="1:14" x14ac:dyDescent="0.2">
      <c r="A762" s="177"/>
      <c r="B762" s="199" t="e">
        <f>VLOOKUP(A762,Adr!A:B,2,FALSE)</f>
        <v>#N/A</v>
      </c>
      <c r="C762" s="180"/>
      <c r="D762" s="182"/>
      <c r="E762" s="226"/>
      <c r="F762" s="177"/>
      <c r="G762" s="180"/>
      <c r="H762" s="180"/>
      <c r="I762" s="187"/>
      <c r="J762" s="162"/>
      <c r="K762" s="5"/>
      <c r="L762" s="162" t="str">
        <f t="shared" si="55"/>
        <v/>
      </c>
      <c r="M762" s="5" t="e">
        <f t="shared" si="56"/>
        <v>#N/A</v>
      </c>
      <c r="N762" s="3" t="str">
        <f t="shared" si="57"/>
        <v/>
      </c>
    </row>
    <row r="763" spans="1:14" x14ac:dyDescent="0.2">
      <c r="A763" s="177"/>
      <c r="B763" s="199" t="e">
        <f>VLOOKUP(A763,Adr!A:B,2,FALSE)</f>
        <v>#N/A</v>
      </c>
      <c r="C763" s="180"/>
      <c r="D763" s="182"/>
      <c r="E763" s="226"/>
      <c r="F763" s="177"/>
      <c r="G763" s="180"/>
      <c r="H763" s="180"/>
      <c r="I763" s="187"/>
      <c r="J763" s="162"/>
      <c r="K763" s="5"/>
      <c r="L763" s="162" t="str">
        <f t="shared" si="55"/>
        <v/>
      </c>
      <c r="M763" s="5" t="e">
        <f t="shared" si="56"/>
        <v>#N/A</v>
      </c>
      <c r="N763" s="3" t="str">
        <f t="shared" si="57"/>
        <v/>
      </c>
    </row>
    <row r="764" spans="1:14" x14ac:dyDescent="0.2">
      <c r="A764" s="177"/>
      <c r="B764" s="199" t="e">
        <f>VLOOKUP(A764,Adr!A:B,2,FALSE)</f>
        <v>#N/A</v>
      </c>
      <c r="C764" s="180"/>
      <c r="D764" s="182"/>
      <c r="E764" s="226"/>
      <c r="F764" s="177"/>
      <c r="G764" s="180"/>
      <c r="H764" s="180"/>
      <c r="I764" s="187"/>
      <c r="J764" s="162"/>
      <c r="K764" s="5"/>
      <c r="L764" s="162" t="str">
        <f t="shared" si="55"/>
        <v/>
      </c>
      <c r="M764" s="5" t="e">
        <f t="shared" si="56"/>
        <v>#N/A</v>
      </c>
      <c r="N764" s="3" t="str">
        <f t="shared" si="57"/>
        <v/>
      </c>
    </row>
    <row r="765" spans="1:14" x14ac:dyDescent="0.2">
      <c r="A765" s="177"/>
      <c r="B765" s="199" t="e">
        <f>VLOOKUP(A765,Adr!A:B,2,FALSE)</f>
        <v>#N/A</v>
      </c>
      <c r="C765" s="180"/>
      <c r="D765" s="182"/>
      <c r="E765" s="226"/>
      <c r="F765" s="177"/>
      <c r="G765" s="180"/>
      <c r="H765" s="180"/>
      <c r="I765" s="187"/>
      <c r="J765" s="162"/>
      <c r="K765" s="5"/>
      <c r="L765" s="162" t="str">
        <f t="shared" si="55"/>
        <v/>
      </c>
      <c r="M765" s="5" t="e">
        <f t="shared" si="56"/>
        <v>#N/A</v>
      </c>
      <c r="N765" s="3" t="str">
        <f t="shared" si="57"/>
        <v/>
      </c>
    </row>
    <row r="766" spans="1:14" x14ac:dyDescent="0.2">
      <c r="A766" s="177"/>
      <c r="B766" s="199" t="e">
        <f>VLOOKUP(A766,Adr!A:B,2,FALSE)</f>
        <v>#N/A</v>
      </c>
      <c r="C766" s="180"/>
      <c r="D766" s="182"/>
      <c r="E766" s="226"/>
      <c r="F766" s="177"/>
      <c r="G766" s="180"/>
      <c r="H766" s="180"/>
      <c r="I766" s="187"/>
      <c r="J766" s="162"/>
      <c r="K766" s="5"/>
      <c r="L766" s="162" t="str">
        <f t="shared" si="55"/>
        <v/>
      </c>
      <c r="M766" s="5" t="e">
        <f t="shared" si="56"/>
        <v>#N/A</v>
      </c>
      <c r="N766" s="3" t="str">
        <f t="shared" si="57"/>
        <v/>
      </c>
    </row>
    <row r="767" spans="1:14" x14ac:dyDescent="0.2">
      <c r="A767" s="177"/>
      <c r="B767" s="199" t="e">
        <f>VLOOKUP(A767,Adr!A:B,2,FALSE)</f>
        <v>#N/A</v>
      </c>
      <c r="C767" s="180"/>
      <c r="D767" s="182"/>
      <c r="E767" s="226"/>
      <c r="F767" s="177"/>
      <c r="G767" s="180"/>
      <c r="H767" s="180"/>
      <c r="I767" s="187"/>
      <c r="J767" s="162"/>
      <c r="K767" s="5"/>
      <c r="L767" s="162" t="str">
        <f t="shared" si="55"/>
        <v/>
      </c>
      <c r="M767" s="5" t="e">
        <f t="shared" si="56"/>
        <v>#N/A</v>
      </c>
      <c r="N767" s="3" t="str">
        <f t="shared" si="57"/>
        <v/>
      </c>
    </row>
    <row r="768" spans="1:14" x14ac:dyDescent="0.2">
      <c r="A768" s="177"/>
      <c r="B768" s="199" t="e">
        <f>VLOOKUP(A768,Adr!A:B,2,FALSE)</f>
        <v>#N/A</v>
      </c>
      <c r="C768" s="180"/>
      <c r="D768" s="182"/>
      <c r="E768" s="226"/>
      <c r="F768" s="177"/>
      <c r="G768" s="180"/>
      <c r="H768" s="180"/>
      <c r="I768" s="187"/>
      <c r="J768" s="162"/>
      <c r="K768" s="5"/>
      <c r="L768" s="162" t="str">
        <f t="shared" si="55"/>
        <v/>
      </c>
      <c r="M768" s="5" t="e">
        <f t="shared" si="56"/>
        <v>#N/A</v>
      </c>
      <c r="N768" s="3" t="str">
        <f t="shared" si="57"/>
        <v/>
      </c>
    </row>
    <row r="769" spans="1:14" x14ac:dyDescent="0.2">
      <c r="A769" s="177"/>
      <c r="B769" s="199" t="e">
        <f>VLOOKUP(A769,Adr!A:B,2,FALSE)</f>
        <v>#N/A</v>
      </c>
      <c r="C769" s="180"/>
      <c r="D769" s="182"/>
      <c r="E769" s="226"/>
      <c r="F769" s="177"/>
      <c r="G769" s="180"/>
      <c r="H769" s="180"/>
      <c r="I769" s="187"/>
      <c r="J769" s="162"/>
      <c r="K769" s="5"/>
      <c r="L769" s="162" t="str">
        <f t="shared" si="55"/>
        <v/>
      </c>
      <c r="M769" s="5" t="e">
        <f t="shared" si="56"/>
        <v>#N/A</v>
      </c>
      <c r="N769" s="3" t="str">
        <f t="shared" si="57"/>
        <v/>
      </c>
    </row>
    <row r="770" spans="1:14" x14ac:dyDescent="0.2">
      <c r="A770" s="177"/>
      <c r="B770" s="199" t="e">
        <f>VLOOKUP(A770,Adr!A:B,2,FALSE)</f>
        <v>#N/A</v>
      </c>
      <c r="C770" s="180"/>
      <c r="D770" s="182"/>
      <c r="E770" s="226"/>
      <c r="F770" s="177"/>
      <c r="G770" s="180"/>
      <c r="H770" s="180"/>
      <c r="I770" s="187"/>
      <c r="J770" s="162"/>
      <c r="K770" s="5"/>
      <c r="L770" s="162" t="str">
        <f t="shared" ref="L770:L788" si="58">A770&amp;G770&amp;H770</f>
        <v/>
      </c>
      <c r="M770" s="5" t="e">
        <f t="shared" ref="M770:M788" si="59">B770&amp;F770&amp;H770&amp;C770</f>
        <v>#N/A</v>
      </c>
      <c r="N770" s="3" t="str">
        <f t="shared" si="57"/>
        <v/>
      </c>
    </row>
    <row r="771" spans="1:14" x14ac:dyDescent="0.2">
      <c r="A771" s="177"/>
      <c r="B771" s="199" t="e">
        <f>VLOOKUP(A771,Adr!A:B,2,FALSE)</f>
        <v>#N/A</v>
      </c>
      <c r="C771" s="180"/>
      <c r="D771" s="182"/>
      <c r="E771" s="226"/>
      <c r="F771" s="177"/>
      <c r="G771" s="180"/>
      <c r="H771" s="180"/>
      <c r="I771" s="187"/>
      <c r="J771" s="162"/>
      <c r="K771" s="5"/>
      <c r="L771" s="162" t="str">
        <f t="shared" si="58"/>
        <v/>
      </c>
      <c r="M771" s="5" t="e">
        <f t="shared" si="59"/>
        <v>#N/A</v>
      </c>
      <c r="N771" s="3" t="str">
        <f t="shared" si="57"/>
        <v/>
      </c>
    </row>
    <row r="772" spans="1:14" x14ac:dyDescent="0.2">
      <c r="A772" s="177"/>
      <c r="B772" s="199" t="e">
        <f>VLOOKUP(A772,Adr!A:B,2,FALSE)</f>
        <v>#N/A</v>
      </c>
      <c r="C772" s="180"/>
      <c r="D772" s="182"/>
      <c r="E772" s="226"/>
      <c r="F772" s="177"/>
      <c r="G772" s="180"/>
      <c r="H772" s="180"/>
      <c r="I772" s="187"/>
      <c r="J772" s="162"/>
      <c r="K772" s="5"/>
      <c r="L772" s="162" t="str">
        <f t="shared" si="58"/>
        <v/>
      </c>
      <c r="M772" s="5" t="e">
        <f t="shared" si="59"/>
        <v>#N/A</v>
      </c>
      <c r="N772" s="3" t="str">
        <f t="shared" si="57"/>
        <v/>
      </c>
    </row>
    <row r="773" spans="1:14" x14ac:dyDescent="0.2">
      <c r="A773" s="177"/>
      <c r="B773" s="199" t="e">
        <f>VLOOKUP(A773,Adr!A:B,2,FALSE)</f>
        <v>#N/A</v>
      </c>
      <c r="C773" s="180"/>
      <c r="D773" s="182"/>
      <c r="E773" s="226"/>
      <c r="F773" s="177"/>
      <c r="G773" s="180"/>
      <c r="H773" s="180"/>
      <c r="I773" s="187"/>
      <c r="J773" s="162"/>
      <c r="K773" s="5"/>
      <c r="L773" s="162" t="str">
        <f t="shared" si="58"/>
        <v/>
      </c>
      <c r="M773" s="5" t="e">
        <f t="shared" si="59"/>
        <v>#N/A</v>
      </c>
      <c r="N773" s="3" t="str">
        <f t="shared" si="57"/>
        <v/>
      </c>
    </row>
    <row r="774" spans="1:14" x14ac:dyDescent="0.2">
      <c r="A774" s="177"/>
      <c r="B774" s="199" t="e">
        <f>VLOOKUP(A774,Adr!A:B,2,FALSE)</f>
        <v>#N/A</v>
      </c>
      <c r="C774" s="180"/>
      <c r="D774" s="182"/>
      <c r="E774" s="226"/>
      <c r="F774" s="177"/>
      <c r="G774" s="180"/>
      <c r="H774" s="180"/>
      <c r="I774" s="187"/>
      <c r="J774" s="162"/>
      <c r="K774" s="5"/>
      <c r="L774" s="162" t="str">
        <f t="shared" si="58"/>
        <v/>
      </c>
      <c r="M774" s="5" t="e">
        <f t="shared" si="59"/>
        <v>#N/A</v>
      </c>
      <c r="N774" s="3" t="str">
        <f t="shared" si="57"/>
        <v/>
      </c>
    </row>
    <row r="775" spans="1:14" x14ac:dyDescent="0.2">
      <c r="A775" s="177"/>
      <c r="B775" s="199" t="e">
        <f>VLOOKUP(A775,Adr!A:B,2,FALSE)</f>
        <v>#N/A</v>
      </c>
      <c r="C775" s="180"/>
      <c r="D775" s="182"/>
      <c r="E775" s="226"/>
      <c r="F775" s="177"/>
      <c r="G775" s="180"/>
      <c r="H775" s="180"/>
      <c r="I775" s="187"/>
      <c r="J775" s="162"/>
      <c r="K775" s="5"/>
      <c r="L775" s="162" t="str">
        <f t="shared" si="58"/>
        <v/>
      </c>
      <c r="M775" s="5" t="e">
        <f t="shared" si="59"/>
        <v>#N/A</v>
      </c>
      <c r="N775" s="3" t="str">
        <f t="shared" si="57"/>
        <v/>
      </c>
    </row>
    <row r="776" spans="1:14" x14ac:dyDescent="0.2">
      <c r="A776" s="177"/>
      <c r="B776" s="199" t="e">
        <f>VLOOKUP(A776,Adr!A:B,2,FALSE)</f>
        <v>#N/A</v>
      </c>
      <c r="C776" s="180"/>
      <c r="D776" s="182"/>
      <c r="E776" s="226"/>
      <c r="F776" s="177"/>
      <c r="G776" s="180"/>
      <c r="H776" s="180"/>
      <c r="I776" s="187"/>
      <c r="J776" s="162"/>
      <c r="K776" s="5"/>
      <c r="L776" s="162" t="str">
        <f t="shared" si="58"/>
        <v/>
      </c>
      <c r="M776" s="5" t="e">
        <f t="shared" si="59"/>
        <v>#N/A</v>
      </c>
      <c r="N776" s="3" t="str">
        <f t="shared" si="57"/>
        <v/>
      </c>
    </row>
    <row r="777" spans="1:14" x14ac:dyDescent="0.2">
      <c r="A777" s="177"/>
      <c r="B777" s="199" t="e">
        <f>VLOOKUP(A777,Adr!A:B,2,FALSE)</f>
        <v>#N/A</v>
      </c>
      <c r="C777" s="180"/>
      <c r="D777" s="182"/>
      <c r="E777" s="226"/>
      <c r="F777" s="177"/>
      <c r="G777" s="180"/>
      <c r="H777" s="180"/>
      <c r="I777" s="187"/>
      <c r="J777" s="162"/>
      <c r="K777" s="5"/>
      <c r="L777" s="162" t="str">
        <f t="shared" si="58"/>
        <v/>
      </c>
      <c r="M777" s="5" t="e">
        <f t="shared" si="59"/>
        <v>#N/A</v>
      </c>
      <c r="N777" s="3" t="str">
        <f t="shared" si="57"/>
        <v/>
      </c>
    </row>
    <row r="778" spans="1:14" x14ac:dyDescent="0.2">
      <c r="A778" s="161"/>
      <c r="B778" s="199" t="e">
        <f>VLOOKUP(A778,Adr!A:B,2,FALSE)</f>
        <v>#N/A</v>
      </c>
      <c r="C778" s="191"/>
      <c r="D778" s="181"/>
      <c r="E778" s="168"/>
      <c r="F778" s="161"/>
      <c r="G778" s="164"/>
      <c r="H778" s="164"/>
      <c r="I778" s="162"/>
      <c r="J778" s="162"/>
      <c r="K778" s="5"/>
      <c r="L778" s="162" t="str">
        <f t="shared" si="58"/>
        <v/>
      </c>
      <c r="M778" s="5" t="e">
        <f t="shared" si="59"/>
        <v>#N/A</v>
      </c>
      <c r="N778" s="3" t="str">
        <f t="shared" si="57"/>
        <v/>
      </c>
    </row>
    <row r="779" spans="1:14" x14ac:dyDescent="0.2">
      <c r="A779" s="161"/>
      <c r="B779" s="199" t="e">
        <f>VLOOKUP(A779,Adr!A:B,2,FALSE)</f>
        <v>#N/A</v>
      </c>
      <c r="C779" s="191"/>
      <c r="D779" s="181"/>
      <c r="E779" s="168"/>
      <c r="F779" s="161"/>
      <c r="G779" s="164"/>
      <c r="H779" s="164"/>
      <c r="I779" s="162"/>
      <c r="J779" s="162"/>
      <c r="K779" s="5"/>
      <c r="L779" s="162" t="str">
        <f t="shared" si="58"/>
        <v/>
      </c>
      <c r="M779" s="5" t="e">
        <f t="shared" si="59"/>
        <v>#N/A</v>
      </c>
      <c r="N779" s="3" t="str">
        <f t="shared" si="57"/>
        <v/>
      </c>
    </row>
    <row r="780" spans="1:14" x14ac:dyDescent="0.2">
      <c r="A780" s="161"/>
      <c r="B780" s="199" t="e">
        <f>VLOOKUP(A780,Adr!A:B,2,FALSE)</f>
        <v>#N/A</v>
      </c>
      <c r="C780" s="191"/>
      <c r="D780" s="181"/>
      <c r="E780" s="168"/>
      <c r="F780" s="161"/>
      <c r="G780" s="164"/>
      <c r="H780" s="164"/>
      <c r="I780" s="162"/>
      <c r="J780" s="162"/>
      <c r="K780" s="5"/>
      <c r="L780" s="162" t="str">
        <f t="shared" si="58"/>
        <v/>
      </c>
      <c r="M780" s="5" t="e">
        <f t="shared" si="59"/>
        <v>#N/A</v>
      </c>
      <c r="N780" s="3" t="str">
        <f t="shared" si="57"/>
        <v/>
      </c>
    </row>
    <row r="781" spans="1:14" x14ac:dyDescent="0.2">
      <c r="A781" s="161"/>
      <c r="B781" s="199" t="e">
        <f>VLOOKUP(A781,Adr!A:B,2,FALSE)</f>
        <v>#N/A</v>
      </c>
      <c r="C781" s="191"/>
      <c r="D781" s="181"/>
      <c r="E781" s="168"/>
      <c r="F781" s="161"/>
      <c r="G781" s="164"/>
      <c r="H781" s="164"/>
      <c r="I781" s="162"/>
      <c r="J781" s="162"/>
      <c r="K781" s="5"/>
      <c r="L781" s="162" t="str">
        <f t="shared" si="58"/>
        <v/>
      </c>
      <c r="M781" s="5" t="e">
        <f t="shared" si="59"/>
        <v>#N/A</v>
      </c>
      <c r="N781" s="3" t="str">
        <f t="shared" si="57"/>
        <v/>
      </c>
    </row>
    <row r="782" spans="1:14" x14ac:dyDescent="0.2">
      <c r="A782" s="177"/>
      <c r="B782" s="199" t="e">
        <f>VLOOKUP(A782,Adr!A:B,2,FALSE)</f>
        <v>#N/A</v>
      </c>
      <c r="C782" s="180"/>
      <c r="D782" s="182"/>
      <c r="E782" s="168"/>
      <c r="F782" s="177"/>
      <c r="G782" s="180"/>
      <c r="H782" s="180"/>
      <c r="I782" s="187"/>
      <c r="J782" s="162"/>
      <c r="K782" s="5"/>
      <c r="L782" s="162" t="str">
        <f t="shared" si="58"/>
        <v/>
      </c>
      <c r="M782" s="5" t="e">
        <f t="shared" si="59"/>
        <v>#N/A</v>
      </c>
      <c r="N782" s="3" t="str">
        <f t="shared" si="57"/>
        <v/>
      </c>
    </row>
    <row r="783" spans="1:14" x14ac:dyDescent="0.2">
      <c r="A783" s="161"/>
      <c r="B783" s="199" t="e">
        <f>VLOOKUP(A783,Adr!A:B,2,FALSE)</f>
        <v>#N/A</v>
      </c>
      <c r="C783" s="185"/>
      <c r="D783" s="167"/>
      <c r="E783" s="168"/>
      <c r="F783" s="177"/>
      <c r="G783" s="180"/>
      <c r="H783" s="180"/>
      <c r="I783" s="162"/>
      <c r="J783" s="162"/>
      <c r="K783" s="5"/>
      <c r="L783" s="162" t="str">
        <f t="shared" si="58"/>
        <v/>
      </c>
      <c r="M783" s="5" t="e">
        <f t="shared" si="59"/>
        <v>#N/A</v>
      </c>
      <c r="N783" s="3" t="str">
        <f t="shared" si="57"/>
        <v/>
      </c>
    </row>
    <row r="784" spans="1:14" x14ac:dyDescent="0.2">
      <c r="A784" s="161"/>
      <c r="B784" s="199" t="e">
        <f>VLOOKUP(A784,Adr!A:B,2,FALSE)</f>
        <v>#N/A</v>
      </c>
      <c r="C784" s="185"/>
      <c r="D784" s="167"/>
      <c r="E784" s="168"/>
      <c r="F784" s="177"/>
      <c r="G784" s="180"/>
      <c r="H784" s="180"/>
      <c r="I784" s="162"/>
      <c r="J784" s="162"/>
      <c r="K784" s="5"/>
      <c r="L784" s="162" t="str">
        <f t="shared" si="58"/>
        <v/>
      </c>
      <c r="M784" s="5" t="e">
        <f t="shared" si="59"/>
        <v>#N/A</v>
      </c>
      <c r="N784" s="3" t="str">
        <f t="shared" si="57"/>
        <v/>
      </c>
    </row>
    <row r="785" spans="1:14" x14ac:dyDescent="0.2">
      <c r="A785" s="161"/>
      <c r="B785" s="199" t="e">
        <f>VLOOKUP(A785,Adr!A:B,2,FALSE)</f>
        <v>#N/A</v>
      </c>
      <c r="C785" s="180"/>
      <c r="D785" s="182"/>
      <c r="E785" s="168"/>
      <c r="F785" s="177"/>
      <c r="G785" s="180"/>
      <c r="H785" s="180"/>
      <c r="I785" s="187"/>
      <c r="J785" s="162"/>
      <c r="K785" s="5"/>
      <c r="L785" s="162" t="str">
        <f t="shared" si="58"/>
        <v/>
      </c>
      <c r="M785" s="5" t="e">
        <f t="shared" si="59"/>
        <v>#N/A</v>
      </c>
      <c r="N785" s="3" t="str">
        <f t="shared" si="57"/>
        <v/>
      </c>
    </row>
    <row r="786" spans="1:14" x14ac:dyDescent="0.2">
      <c r="A786" s="161"/>
      <c r="B786" s="199" t="e">
        <f>VLOOKUP(A786,Adr!A:B,2,FALSE)</f>
        <v>#N/A</v>
      </c>
      <c r="C786" s="180"/>
      <c r="D786" s="182"/>
      <c r="E786" s="168"/>
      <c r="F786" s="177"/>
      <c r="G786" s="180"/>
      <c r="H786" s="180"/>
      <c r="I786" s="187"/>
      <c r="J786" s="162"/>
      <c r="K786" s="5"/>
      <c r="L786" s="162" t="str">
        <f t="shared" si="58"/>
        <v/>
      </c>
      <c r="M786" s="5" t="e">
        <f t="shared" si="59"/>
        <v>#N/A</v>
      </c>
      <c r="N786" s="3" t="str">
        <f t="shared" si="57"/>
        <v/>
      </c>
    </row>
    <row r="787" spans="1:14" x14ac:dyDescent="0.2">
      <c r="A787" s="161"/>
      <c r="B787" s="199" t="e">
        <f>VLOOKUP(A787,Adr!A:B,2,FALSE)</f>
        <v>#N/A</v>
      </c>
      <c r="C787" s="180"/>
      <c r="D787" s="182"/>
      <c r="E787" s="168"/>
      <c r="F787" s="177"/>
      <c r="G787" s="180"/>
      <c r="H787" s="180"/>
      <c r="I787" s="187"/>
      <c r="J787" s="162"/>
      <c r="K787" s="5"/>
      <c r="L787" s="162" t="str">
        <f t="shared" si="58"/>
        <v/>
      </c>
      <c r="M787" s="5" t="e">
        <f t="shared" si="59"/>
        <v>#N/A</v>
      </c>
      <c r="N787" s="3" t="str">
        <f t="shared" si="57"/>
        <v/>
      </c>
    </row>
    <row r="788" spans="1:14" x14ac:dyDescent="0.2">
      <c r="A788" s="177"/>
      <c r="B788" s="199" t="e">
        <f>VLOOKUP(A788,Adr!A:B,2,FALSE)</f>
        <v>#N/A</v>
      </c>
      <c r="C788" s="180"/>
      <c r="D788" s="182"/>
      <c r="E788" s="226"/>
      <c r="F788" s="177"/>
      <c r="G788" s="180"/>
      <c r="H788" s="180"/>
      <c r="I788" s="187"/>
      <c r="J788" s="162"/>
      <c r="K788" s="5"/>
      <c r="L788" s="162" t="str">
        <f t="shared" si="58"/>
        <v/>
      </c>
      <c r="M788" s="5" t="e">
        <f t="shared" si="59"/>
        <v>#N/A</v>
      </c>
      <c r="N788" s="3" t="str">
        <f t="shared" si="57"/>
        <v/>
      </c>
    </row>
    <row r="789" spans="1:14" x14ac:dyDescent="0.2">
      <c r="C789" s="191"/>
      <c r="G789" s="180"/>
      <c r="H789" s="180"/>
    </row>
    <row r="790" spans="1:14" x14ac:dyDescent="0.2">
      <c r="C790" s="191"/>
      <c r="G790" s="180"/>
      <c r="H790" s="180"/>
    </row>
    <row r="791" spans="1:14" x14ac:dyDescent="0.2">
      <c r="G791" s="180"/>
      <c r="H791" s="180"/>
    </row>
    <row r="792" spans="1:14" x14ac:dyDescent="0.2">
      <c r="G792" s="180"/>
      <c r="H792" s="180"/>
    </row>
    <row r="793" spans="1:14" x14ac:dyDescent="0.2">
      <c r="G793" s="180"/>
      <c r="H793" s="180"/>
    </row>
    <row r="794" spans="1:14" x14ac:dyDescent="0.2">
      <c r="G794" s="180"/>
      <c r="H794" s="180"/>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6328125" bestFit="1" customWidth="1"/>
    <col min="7" max="7" width="41.6328125" bestFit="1" customWidth="1"/>
    <col min="8" max="8" width="2" customWidth="1"/>
    <col min="9" max="9" width="6.54296875" bestFit="1" customWidth="1"/>
    <col min="10" max="10" width="41.08984375" bestFit="1" customWidth="1"/>
  </cols>
  <sheetData>
    <row r="1" spans="1:14" s="1" customFormat="1" ht="13" x14ac:dyDescent="0.3">
      <c r="A1" s="2" t="s">
        <v>2</v>
      </c>
      <c r="B1" s="2"/>
      <c r="C1" s="2" t="s">
        <v>3</v>
      </c>
      <c r="D1" s="2" t="s">
        <v>234</v>
      </c>
      <c r="E1" s="2" t="s">
        <v>240</v>
      </c>
      <c r="F1" s="2" t="s">
        <v>4</v>
      </c>
      <c r="G1" s="2" t="s">
        <v>149</v>
      </c>
      <c r="H1" s="2"/>
      <c r="I1" s="2" t="s">
        <v>4</v>
      </c>
      <c r="J1" s="2" t="s">
        <v>150</v>
      </c>
      <c r="K1" s="2"/>
      <c r="L1" s="2"/>
      <c r="M1" s="2"/>
      <c r="N1" s="2"/>
    </row>
    <row r="2" spans="1:14" ht="13.25" x14ac:dyDescent="0.25">
      <c r="A2" t="s">
        <v>151</v>
      </c>
      <c r="C2" t="s">
        <v>200</v>
      </c>
      <c r="D2" t="s">
        <v>226</v>
      </c>
      <c r="E2">
        <v>1</v>
      </c>
      <c r="F2" t="s">
        <v>6</v>
      </c>
      <c r="G2" t="s">
        <v>427</v>
      </c>
      <c r="I2" t="s">
        <v>7</v>
      </c>
      <c r="J2" t="s">
        <v>195</v>
      </c>
    </row>
    <row r="3" spans="1:14" ht="13.25" x14ac:dyDescent="0.25">
      <c r="A3" t="s">
        <v>17</v>
      </c>
      <c r="C3" t="s">
        <v>201</v>
      </c>
      <c r="D3" t="s">
        <v>227</v>
      </c>
      <c r="E3">
        <v>1</v>
      </c>
      <c r="F3" t="s">
        <v>6</v>
      </c>
      <c r="G3" t="s">
        <v>427</v>
      </c>
      <c r="I3" t="s">
        <v>6</v>
      </c>
      <c r="J3" t="s">
        <v>196</v>
      </c>
    </row>
    <row r="4" spans="1:14" ht="13.25" x14ac:dyDescent="0.25">
      <c r="A4" t="s">
        <v>8</v>
      </c>
      <c r="C4" t="s">
        <v>202</v>
      </c>
      <c r="D4" t="s">
        <v>228</v>
      </c>
      <c r="E4">
        <v>1</v>
      </c>
      <c r="F4" t="s">
        <v>6</v>
      </c>
      <c r="G4" t="s">
        <v>427</v>
      </c>
      <c r="I4" t="s">
        <v>10</v>
      </c>
      <c r="J4" t="s">
        <v>197</v>
      </c>
    </row>
    <row r="5" spans="1:14" ht="13.25" x14ac:dyDescent="0.25">
      <c r="A5" t="s">
        <v>16</v>
      </c>
      <c r="C5" t="s">
        <v>203</v>
      </c>
      <c r="D5" t="s">
        <v>229</v>
      </c>
      <c r="E5">
        <v>1</v>
      </c>
      <c r="F5" t="s">
        <v>6</v>
      </c>
      <c r="G5" t="s">
        <v>427</v>
      </c>
      <c r="I5" t="s">
        <v>9</v>
      </c>
      <c r="J5" t="s">
        <v>198</v>
      </c>
    </row>
    <row r="6" spans="1:14" ht="13.25" x14ac:dyDescent="0.25">
      <c r="A6" t="s">
        <v>152</v>
      </c>
      <c r="C6" t="s">
        <v>204</v>
      </c>
      <c r="D6" t="s">
        <v>233</v>
      </c>
      <c r="E6">
        <v>1</v>
      </c>
      <c r="F6" t="s">
        <v>6</v>
      </c>
      <c r="G6" t="s">
        <v>427</v>
      </c>
      <c r="I6" t="s">
        <v>12</v>
      </c>
      <c r="J6" t="s">
        <v>199</v>
      </c>
    </row>
    <row r="7" spans="1:14" ht="13.25" x14ac:dyDescent="0.25">
      <c r="A7" t="s">
        <v>153</v>
      </c>
      <c r="C7" t="s">
        <v>205</v>
      </c>
      <c r="D7" t="s">
        <v>230</v>
      </c>
      <c r="E7">
        <v>2</v>
      </c>
      <c r="F7" t="s">
        <v>10</v>
      </c>
      <c r="G7" t="s">
        <v>428</v>
      </c>
    </row>
    <row r="8" spans="1:14" ht="13.25" x14ac:dyDescent="0.25">
      <c r="A8" t="s">
        <v>37</v>
      </c>
      <c r="C8" t="s">
        <v>206</v>
      </c>
      <c r="D8" t="s">
        <v>231</v>
      </c>
      <c r="E8">
        <v>3</v>
      </c>
      <c r="F8" t="s">
        <v>10</v>
      </c>
      <c r="G8" t="s">
        <v>429</v>
      </c>
    </row>
    <row r="9" spans="1:14" ht="13.25" x14ac:dyDescent="0.25">
      <c r="A9" t="s">
        <v>154</v>
      </c>
      <c r="C9" t="s">
        <v>207</v>
      </c>
      <c r="D9" t="s">
        <v>232</v>
      </c>
      <c r="E9">
        <v>3</v>
      </c>
      <c r="F9" t="s">
        <v>10</v>
      </c>
      <c r="G9" t="s">
        <v>430</v>
      </c>
    </row>
    <row r="10" spans="1:14" ht="13.25" x14ac:dyDescent="0.25">
      <c r="A10" t="s">
        <v>103</v>
      </c>
      <c r="C10" t="s">
        <v>208</v>
      </c>
      <c r="D10" t="s">
        <v>235</v>
      </c>
      <c r="E10">
        <v>4</v>
      </c>
      <c r="F10" t="s">
        <v>10</v>
      </c>
      <c r="G10" t="s">
        <v>431</v>
      </c>
    </row>
    <row r="11" spans="1:14" ht="13.25" x14ac:dyDescent="0.25">
      <c r="A11" t="s">
        <v>106</v>
      </c>
      <c r="C11" t="s">
        <v>209</v>
      </c>
      <c r="D11" t="s">
        <v>236</v>
      </c>
      <c r="E11">
        <v>4</v>
      </c>
      <c r="F11" t="s">
        <v>7</v>
      </c>
      <c r="G11" t="s">
        <v>431</v>
      </c>
    </row>
    <row r="12" spans="1:14" ht="13.25" x14ac:dyDescent="0.25">
      <c r="A12" t="s">
        <v>64</v>
      </c>
      <c r="C12" t="s">
        <v>210</v>
      </c>
      <c r="D12" t="s">
        <v>237</v>
      </c>
      <c r="E12">
        <v>4</v>
      </c>
      <c r="F12" t="s">
        <v>7</v>
      </c>
      <c r="G12" t="s">
        <v>431</v>
      </c>
    </row>
    <row r="13" spans="1:14" ht="13.25" x14ac:dyDescent="0.25">
      <c r="A13" t="s">
        <v>155</v>
      </c>
      <c r="C13" t="s">
        <v>211</v>
      </c>
      <c r="D13" t="s">
        <v>238</v>
      </c>
      <c r="E13">
        <v>4</v>
      </c>
      <c r="F13" t="s">
        <v>12</v>
      </c>
      <c r="G13" t="s">
        <v>431</v>
      </c>
    </row>
    <row r="14" spans="1:14" ht="13.25" x14ac:dyDescent="0.25">
      <c r="A14" t="s">
        <v>156</v>
      </c>
      <c r="C14" t="s">
        <v>212</v>
      </c>
      <c r="D14" t="s">
        <v>239</v>
      </c>
      <c r="E14">
        <v>4</v>
      </c>
      <c r="F14" t="s">
        <v>10</v>
      </c>
      <c r="G14" t="s">
        <v>431</v>
      </c>
    </row>
    <row r="15" spans="1:14" ht="13.25" x14ac:dyDescent="0.25">
      <c r="A15" t="s">
        <v>157</v>
      </c>
      <c r="C15" t="s">
        <v>213</v>
      </c>
    </row>
    <row r="16" spans="1:14" ht="13.25" x14ac:dyDescent="0.25">
      <c r="A16" t="s">
        <v>158</v>
      </c>
      <c r="C16" t="s">
        <v>214</v>
      </c>
    </row>
    <row r="17" spans="1:3" ht="13.25" x14ac:dyDescent="0.25">
      <c r="A17" t="s">
        <v>40</v>
      </c>
      <c r="C17" t="s">
        <v>215</v>
      </c>
    </row>
    <row r="18" spans="1:3" ht="13.25" x14ac:dyDescent="0.25">
      <c r="A18" t="s">
        <v>68</v>
      </c>
      <c r="C18" t="s">
        <v>216</v>
      </c>
    </row>
    <row r="19" spans="1:3" ht="13.25" x14ac:dyDescent="0.25">
      <c r="A19" t="s">
        <v>70</v>
      </c>
      <c r="C19" t="s">
        <v>217</v>
      </c>
    </row>
    <row r="20" spans="1:3" ht="13.25" x14ac:dyDescent="0.25">
      <c r="A20" t="s">
        <v>5</v>
      </c>
      <c r="C20" t="s">
        <v>218</v>
      </c>
    </row>
    <row r="21" spans="1:3" ht="13.25" x14ac:dyDescent="0.25">
      <c r="A21" t="s">
        <v>159</v>
      </c>
      <c r="C21" t="s">
        <v>219</v>
      </c>
    </row>
    <row r="22" spans="1:3" ht="13.25" x14ac:dyDescent="0.25">
      <c r="A22" t="s">
        <v>160</v>
      </c>
      <c r="C22" t="s">
        <v>220</v>
      </c>
    </row>
    <row r="23" spans="1:3" ht="13.25" x14ac:dyDescent="0.25">
      <c r="A23" t="s">
        <v>111</v>
      </c>
      <c r="C23" t="s">
        <v>221</v>
      </c>
    </row>
    <row r="24" spans="1:3" ht="13.25" x14ac:dyDescent="0.25">
      <c r="A24" t="s">
        <v>161</v>
      </c>
      <c r="C24" t="s">
        <v>222</v>
      </c>
    </row>
    <row r="25" spans="1:3" ht="13.25" x14ac:dyDescent="0.25">
      <c r="A25" t="s">
        <v>31</v>
      </c>
      <c r="C25" t="s">
        <v>223</v>
      </c>
    </row>
    <row r="26" spans="1:3" ht="13.25" x14ac:dyDescent="0.25">
      <c r="A26" t="s">
        <v>13</v>
      </c>
      <c r="C26" t="s">
        <v>224</v>
      </c>
    </row>
    <row r="27" spans="1:3" ht="13.25" x14ac:dyDescent="0.25">
      <c r="A27" t="s">
        <v>24</v>
      </c>
      <c r="C27" t="s">
        <v>225</v>
      </c>
    </row>
    <row r="28" spans="1:3" ht="13.25" x14ac:dyDescent="0.25">
      <c r="A28" t="s">
        <v>42</v>
      </c>
    </row>
    <row r="29" spans="1:3" ht="13.25" x14ac:dyDescent="0.25">
      <c r="A29" t="s">
        <v>45</v>
      </c>
    </row>
    <row r="30" spans="1:3" ht="13.25" x14ac:dyDescent="0.25">
      <c r="A30" t="s">
        <v>114</v>
      </c>
    </row>
    <row r="31" spans="1:3" ht="13.25" x14ac:dyDescent="0.25">
      <c r="A31" t="s">
        <v>73</v>
      </c>
    </row>
    <row r="32" spans="1:3" ht="13.25" x14ac:dyDescent="0.25">
      <c r="A32" t="s">
        <v>116</v>
      </c>
    </row>
    <row r="33" spans="1:1" ht="13.25" x14ac:dyDescent="0.25">
      <c r="A33" t="s">
        <v>11</v>
      </c>
    </row>
    <row r="34" spans="1:1" ht="13.25" x14ac:dyDescent="0.25">
      <c r="A34" t="s">
        <v>162</v>
      </c>
    </row>
    <row r="35" spans="1:1" ht="13.25" x14ac:dyDescent="0.25">
      <c r="A35" t="s">
        <v>163</v>
      </c>
    </row>
    <row r="36" spans="1:1" ht="13.25" x14ac:dyDescent="0.25">
      <c r="A36" t="s">
        <v>118</v>
      </c>
    </row>
    <row r="37" spans="1:1" ht="13.25" x14ac:dyDescent="0.25">
      <c r="A37" t="s">
        <v>41</v>
      </c>
    </row>
    <row r="38" spans="1:1" ht="13.25" x14ac:dyDescent="0.25">
      <c r="A38" t="s">
        <v>164</v>
      </c>
    </row>
    <row r="39" spans="1:1" ht="13.25" x14ac:dyDescent="0.25">
      <c r="A39" t="s">
        <v>122</v>
      </c>
    </row>
    <row r="40" spans="1:1" ht="13.25" x14ac:dyDescent="0.25">
      <c r="A40" t="s">
        <v>165</v>
      </c>
    </row>
    <row r="41" spans="1:1" ht="13.25" x14ac:dyDescent="0.25">
      <c r="A41" t="s">
        <v>27</v>
      </c>
    </row>
    <row r="42" spans="1:1" ht="13.25" x14ac:dyDescent="0.25">
      <c r="A42" t="s">
        <v>166</v>
      </c>
    </row>
    <row r="43" spans="1:1" ht="13.25" x14ac:dyDescent="0.25">
      <c r="A43" t="s">
        <v>167</v>
      </c>
    </row>
    <row r="44" spans="1:1" ht="13.25" x14ac:dyDescent="0.25">
      <c r="A44" t="s">
        <v>168</v>
      </c>
    </row>
    <row r="45" spans="1:1" ht="13.25" x14ac:dyDescent="0.25">
      <c r="A45" t="s">
        <v>169</v>
      </c>
    </row>
    <row r="46" spans="1:1" ht="13.25" x14ac:dyDescent="0.25">
      <c r="A46" t="s">
        <v>34</v>
      </c>
    </row>
    <row r="47" spans="1:1" ht="13.25" x14ac:dyDescent="0.25">
      <c r="A47" t="s">
        <v>170</v>
      </c>
    </row>
    <row r="48" spans="1:1" ht="13.25" x14ac:dyDescent="0.25">
      <c r="A48" t="s">
        <v>79</v>
      </c>
    </row>
    <row r="49" spans="1:1" ht="13.25" x14ac:dyDescent="0.25">
      <c r="A49" t="s">
        <v>77</v>
      </c>
    </row>
    <row r="50" spans="1:1" x14ac:dyDescent="0.25">
      <c r="A50" t="s">
        <v>15</v>
      </c>
    </row>
    <row r="51" spans="1:1" x14ac:dyDescent="0.25">
      <c r="A51" t="s">
        <v>124</v>
      </c>
    </row>
    <row r="52" spans="1:1" x14ac:dyDescent="0.25">
      <c r="A52" t="s">
        <v>46</v>
      </c>
    </row>
    <row r="53" spans="1:1" x14ac:dyDescent="0.25">
      <c r="A53" t="s">
        <v>171</v>
      </c>
    </row>
    <row r="54" spans="1:1" x14ac:dyDescent="0.25">
      <c r="A54" t="s">
        <v>30</v>
      </c>
    </row>
    <row r="55" spans="1:1" x14ac:dyDescent="0.25">
      <c r="A55" t="s">
        <v>172</v>
      </c>
    </row>
    <row r="56" spans="1:1" x14ac:dyDescent="0.25">
      <c r="A56" t="s">
        <v>49</v>
      </c>
    </row>
    <row r="57" spans="1:1" x14ac:dyDescent="0.25">
      <c r="A57" t="s">
        <v>173</v>
      </c>
    </row>
    <row r="58" spans="1:1" x14ac:dyDescent="0.25">
      <c r="A58" t="s">
        <v>174</v>
      </c>
    </row>
    <row r="59" spans="1:1" x14ac:dyDescent="0.25">
      <c r="A59" t="s">
        <v>175</v>
      </c>
    </row>
    <row r="60" spans="1:1" x14ac:dyDescent="0.25">
      <c r="A60" t="s">
        <v>129</v>
      </c>
    </row>
    <row r="61" spans="1:1" x14ac:dyDescent="0.25">
      <c r="A61" t="s">
        <v>176</v>
      </c>
    </row>
    <row r="62" spans="1:1" x14ac:dyDescent="0.25">
      <c r="A62" t="s">
        <v>130</v>
      </c>
    </row>
    <row r="63" spans="1:1" x14ac:dyDescent="0.25">
      <c r="A63" t="s">
        <v>177</v>
      </c>
    </row>
    <row r="64" spans="1:1" x14ac:dyDescent="0.25">
      <c r="A64" t="s">
        <v>178</v>
      </c>
    </row>
    <row r="65" spans="1:1" x14ac:dyDescent="0.25">
      <c r="A65" t="s">
        <v>133</v>
      </c>
    </row>
    <row r="66" spans="1:1" x14ac:dyDescent="0.25">
      <c r="A66" t="s">
        <v>179</v>
      </c>
    </row>
    <row r="67" spans="1:1" x14ac:dyDescent="0.25">
      <c r="A67" t="s">
        <v>180</v>
      </c>
    </row>
    <row r="68" spans="1:1" x14ac:dyDescent="0.25">
      <c r="A68" t="s">
        <v>181</v>
      </c>
    </row>
    <row r="69" spans="1:1" x14ac:dyDescent="0.25">
      <c r="A69" t="s">
        <v>182</v>
      </c>
    </row>
    <row r="70" spans="1:1" x14ac:dyDescent="0.25">
      <c r="A70" t="s">
        <v>183</v>
      </c>
    </row>
    <row r="71" spans="1:1" x14ac:dyDescent="0.25">
      <c r="A71" t="s">
        <v>184</v>
      </c>
    </row>
    <row r="72" spans="1:1" x14ac:dyDescent="0.25">
      <c r="A72" t="s">
        <v>53</v>
      </c>
    </row>
    <row r="73" spans="1:1" x14ac:dyDescent="0.25">
      <c r="A73" t="s">
        <v>185</v>
      </c>
    </row>
    <row r="74" spans="1:1" x14ac:dyDescent="0.25">
      <c r="A74" t="s">
        <v>186</v>
      </c>
    </row>
    <row r="75" spans="1:1" x14ac:dyDescent="0.25">
      <c r="A75" t="s">
        <v>187</v>
      </c>
    </row>
    <row r="76" spans="1:1" x14ac:dyDescent="0.25">
      <c r="A76" t="s">
        <v>87</v>
      </c>
    </row>
    <row r="77" spans="1:1" x14ac:dyDescent="0.25">
      <c r="A77" t="s">
        <v>89</v>
      </c>
    </row>
    <row r="78" spans="1:1" x14ac:dyDescent="0.25">
      <c r="A78" t="s">
        <v>188</v>
      </c>
    </row>
    <row r="79" spans="1:1" x14ac:dyDescent="0.25">
      <c r="A79" t="s">
        <v>189</v>
      </c>
    </row>
    <row r="80" spans="1:1" x14ac:dyDescent="0.25">
      <c r="A80" t="s">
        <v>14</v>
      </c>
    </row>
    <row r="81" spans="1:1" x14ac:dyDescent="0.25">
      <c r="A81" t="s">
        <v>92</v>
      </c>
    </row>
    <row r="82" spans="1:1" x14ac:dyDescent="0.25">
      <c r="A82" t="s">
        <v>146</v>
      </c>
    </row>
    <row r="83" spans="1:1" x14ac:dyDescent="0.25">
      <c r="A83" t="s">
        <v>190</v>
      </c>
    </row>
    <row r="84" spans="1:1" x14ac:dyDescent="0.25">
      <c r="A84" t="s">
        <v>191</v>
      </c>
    </row>
    <row r="85" spans="1:1" x14ac:dyDescent="0.25">
      <c r="A85" t="s">
        <v>192</v>
      </c>
    </row>
    <row r="86" spans="1:1" x14ac:dyDescent="0.25">
      <c r="A86" t="s">
        <v>33</v>
      </c>
    </row>
    <row r="87" spans="1:1" x14ac:dyDescent="0.25">
      <c r="A87" t="s">
        <v>101</v>
      </c>
    </row>
    <row r="88" spans="1:1" x14ac:dyDescent="0.25">
      <c r="A88" t="s">
        <v>95</v>
      </c>
    </row>
    <row r="89" spans="1:1" x14ac:dyDescent="0.25">
      <c r="A89" t="s">
        <v>193</v>
      </c>
    </row>
    <row r="90" spans="1:1" x14ac:dyDescent="0.25">
      <c r="A90" t="s">
        <v>57</v>
      </c>
    </row>
    <row r="91" spans="1:1" x14ac:dyDescent="0.25">
      <c r="A91" t="s">
        <v>98</v>
      </c>
    </row>
    <row r="92" spans="1:1" x14ac:dyDescent="0.25">
      <c r="A92" t="s">
        <v>138</v>
      </c>
    </row>
    <row r="93" spans="1:1" x14ac:dyDescent="0.25">
      <c r="A93" t="s">
        <v>194</v>
      </c>
    </row>
    <row r="94" spans="1:1" x14ac:dyDescent="0.25">
      <c r="A94" t="s">
        <v>141</v>
      </c>
    </row>
    <row r="95" spans="1:1" x14ac:dyDescent="0.25">
      <c r="A95" t="s">
        <v>60</v>
      </c>
    </row>
    <row r="96" spans="1:1" x14ac:dyDescent="0.25">
      <c r="A96" t="s">
        <v>144</v>
      </c>
    </row>
    <row r="97" spans="1:1" x14ac:dyDescent="0.25">
      <c r="A97" t="s">
        <v>22</v>
      </c>
    </row>
    <row r="98" spans="1:1" x14ac:dyDescent="0.25">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21" sqref="B21"/>
    </sheetView>
  </sheetViews>
  <sheetFormatPr defaultColWidth="9.08984375" defaultRowHeight="15.5" x14ac:dyDescent="0.25"/>
  <cols>
    <col min="1" max="1" width="18.453125" style="134" customWidth="1"/>
    <col min="2" max="2" width="37" style="134" customWidth="1"/>
    <col min="3" max="3" width="37.6328125" style="134" customWidth="1"/>
    <col min="4" max="4" width="10.36328125" style="132" customWidth="1"/>
    <col min="5" max="5" width="37.6328125" style="132" customWidth="1"/>
    <col min="6" max="6" width="36.453125" style="132" customWidth="1"/>
    <col min="7" max="13" width="9.08984375" style="132"/>
    <col min="14" max="14" width="38.54296875" style="132" hidden="1" customWidth="1"/>
    <col min="15" max="16" width="9.08984375" style="132" hidden="1" customWidth="1"/>
    <col min="17" max="16384" width="9.08984375" style="132"/>
  </cols>
  <sheetData>
    <row r="1" spans="1:16" ht="37.5" customHeight="1" x14ac:dyDescent="0.25">
      <c r="A1" s="387" t="str">
        <f>Spolu!C3&amp;", "&amp;Spolu!C6</f>
        <v>Slovenský stolnotenisový zväz, Černockého 6, Bratislava, 831 53</v>
      </c>
      <c r="B1" s="387"/>
      <c r="C1" s="387"/>
      <c r="N1" s="132" t="str">
        <f>O1&amp;" - "&amp;P1</f>
        <v>a - príspevok uznaným športom</v>
      </c>
      <c r="O1" s="132" t="s">
        <v>200</v>
      </c>
      <c r="P1" s="132" t="s">
        <v>834</v>
      </c>
    </row>
    <row r="2" spans="1:16" x14ac:dyDescent="0.25">
      <c r="N2" s="132" t="str">
        <f t="shared" ref="N2:N18" si="0">O2&amp;" - "&amp;P2</f>
        <v>b - príspevok Slovenskému olympijskému a športovému výboru</v>
      </c>
      <c r="O2" s="132" t="s">
        <v>201</v>
      </c>
      <c r="P2" s="132" t="s">
        <v>853</v>
      </c>
    </row>
    <row r="3" spans="1:16" x14ac:dyDescent="0.25">
      <c r="E3" s="388" t="s">
        <v>745</v>
      </c>
      <c r="F3" s="389"/>
      <c r="N3" s="132" t="str">
        <f t="shared" si="0"/>
        <v>c - príspevok Slovenskému paralympijskému výboru</v>
      </c>
      <c r="O3" s="132" t="s">
        <v>202</v>
      </c>
      <c r="P3" s="132" t="s">
        <v>836</v>
      </c>
    </row>
    <row r="4" spans="1:16" ht="45.75" customHeight="1" x14ac:dyDescent="0.25">
      <c r="E4" s="389"/>
      <c r="F4" s="389"/>
      <c r="N4" s="132" t="str">
        <f t="shared" si="0"/>
        <v>d - príspevok športovcom top tímu</v>
      </c>
      <c r="O4" s="132" t="s">
        <v>203</v>
      </c>
      <c r="P4" s="132" t="s">
        <v>835</v>
      </c>
    </row>
    <row r="5" spans="1:16" ht="30.75" customHeight="1" x14ac:dyDescent="0.25">
      <c r="C5" s="133" t="s">
        <v>1639</v>
      </c>
      <c r="N5" s="132" t="str">
        <f t="shared" si="0"/>
        <v>e - rozvoj športov, ktoré nie sú uznanými podľa zákona č. 440/2015 Z. z.</v>
      </c>
      <c r="O5" s="132" t="s">
        <v>204</v>
      </c>
      <c r="P5" s="132" t="s">
        <v>837</v>
      </c>
    </row>
    <row r="6" spans="1:16" ht="31" x14ac:dyDescent="0.25">
      <c r="C6" s="133" t="s">
        <v>1642</v>
      </c>
      <c r="E6" s="135" t="s">
        <v>736</v>
      </c>
      <c r="F6" s="144"/>
      <c r="N6" s="132" t="str">
        <f t="shared" si="0"/>
        <v>f - organizovanie významných a tradičných športových podujatí na území SR v roku 2020</v>
      </c>
      <c r="O6" s="132" t="s">
        <v>205</v>
      </c>
      <c r="P6" s="132" t="s">
        <v>931</v>
      </c>
    </row>
    <row r="7" spans="1:16" x14ac:dyDescent="0.25">
      <c r="C7" s="133" t="s">
        <v>1643</v>
      </c>
      <c r="E7" s="135" t="s">
        <v>740</v>
      </c>
      <c r="F7" s="145"/>
      <c r="N7" s="132" t="str">
        <f t="shared" si="0"/>
        <v>g - projekty školského, univerzitného športu a športu pre všetkých</v>
      </c>
      <c r="O7" s="132" t="s">
        <v>206</v>
      </c>
      <c r="P7" s="132" t="s">
        <v>838</v>
      </c>
    </row>
    <row r="8" spans="1:16" x14ac:dyDescent="0.25">
      <c r="C8" s="133" t="s">
        <v>1644</v>
      </c>
      <c r="E8" s="135" t="s">
        <v>737</v>
      </c>
      <c r="F8" s="146"/>
      <c r="N8" s="132" t="str">
        <f t="shared" si="0"/>
        <v>h - podpora a rozvoj turistických a cykloturistických trás</v>
      </c>
      <c r="O8" s="132" t="s">
        <v>207</v>
      </c>
      <c r="P8" s="132" t="s">
        <v>932</v>
      </c>
    </row>
    <row r="9" spans="1:16" x14ac:dyDescent="0.25">
      <c r="E9" s="135" t="s">
        <v>739</v>
      </c>
      <c r="F9" s="144"/>
      <c r="N9" s="132" t="str">
        <f t="shared" si="0"/>
        <v>i - finančné odmeny športovcom za výsledky dosiahnuté v roku 2019 a trénerom mládeže za dosiahnuté výsledky ich športovcov v roku 2019 a za celoživotnú prácu s mládežou</v>
      </c>
      <c r="O9" s="132" t="s">
        <v>208</v>
      </c>
      <c r="P9" s="132" t="s">
        <v>933</v>
      </c>
    </row>
    <row r="10" spans="1:16" x14ac:dyDescent="0.25">
      <c r="N10" s="132" t="str">
        <f t="shared" si="0"/>
        <v>j - projekty pre popularizáciu pohybových aktivít detí, mládeže a seniorov</v>
      </c>
      <c r="O10" s="132" t="s">
        <v>209</v>
      </c>
      <c r="P10" s="132" t="s">
        <v>934</v>
      </c>
    </row>
    <row r="11" spans="1:16" x14ac:dyDescent="0.25">
      <c r="N11" s="132" t="str">
        <f t="shared" si="0"/>
        <v>k - výstavba, modernizácia a rekonštrukcia športovej infraštruktúry národného významu</v>
      </c>
      <c r="O11" s="132" t="s">
        <v>210</v>
      </c>
      <c r="P11" s="132" t="s">
        <v>935</v>
      </c>
    </row>
    <row r="12" spans="1:16" ht="54.75" customHeight="1" x14ac:dyDescent="0.35">
      <c r="A12" s="390" t="s">
        <v>746</v>
      </c>
      <c r="B12" s="390"/>
      <c r="C12" s="390"/>
      <c r="D12" s="133"/>
      <c r="E12" s="133"/>
      <c r="F12" s="136"/>
      <c r="G12" s="133"/>
      <c r="N12" s="132" t="str">
        <f t="shared" si="0"/>
        <v>l - podpora zdravotne postihnutých športovcov</v>
      </c>
      <c r="O12" s="132" t="s">
        <v>211</v>
      </c>
      <c r="P12" s="132" t="s">
        <v>936</v>
      </c>
    </row>
    <row r="13" spans="1:16" ht="45" customHeight="1" x14ac:dyDescent="0.25">
      <c r="F13" s="136"/>
      <c r="N13" s="132" t="str">
        <f t="shared" si="0"/>
        <v>m - plnenie úloh verejného záujmu v športe národnými športovými organizáciami</v>
      </c>
      <c r="O13" s="132" t="s">
        <v>212</v>
      </c>
      <c r="P13" s="132" t="s">
        <v>937</v>
      </c>
    </row>
    <row r="14" spans="1:16" ht="45" customHeight="1" x14ac:dyDescent="0.25">
      <c r="A14" s="391"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91"/>
      <c r="C14" s="391"/>
      <c r="F14" s="136"/>
      <c r="N14" s="132" t="str">
        <f t="shared" si="0"/>
        <v>n - organizovanie významnej súťaže podľa § 55 ods. 1 písm. b)</v>
      </c>
      <c r="O14" s="132" t="s">
        <v>213</v>
      </c>
      <c r="P14" s="132" t="s">
        <v>874</v>
      </c>
    </row>
    <row r="15" spans="1:16" ht="32.15" customHeight="1" thickBot="1" x14ac:dyDescent="0.3">
      <c r="A15" s="134" t="s">
        <v>732</v>
      </c>
      <c r="B15" s="392" t="s">
        <v>990</v>
      </c>
      <c r="C15" s="393"/>
      <c r="N15" s="132" t="str">
        <f t="shared" si="0"/>
        <v>o - účasť na významnej súťaži podľa § 3 písm. h) druhého až štvrtého bodu Zákona o športe vrátane prípravy na túto súťaž</v>
      </c>
      <c r="O15" s="132" t="s">
        <v>214</v>
      </c>
      <c r="P15" s="132" t="s">
        <v>938</v>
      </c>
    </row>
    <row r="16" spans="1:16" x14ac:dyDescent="0.25">
      <c r="A16" s="134" t="s">
        <v>734</v>
      </c>
      <c r="B16" s="137">
        <f>F8</f>
        <v>0</v>
      </c>
      <c r="E16" s="140" t="s">
        <v>744</v>
      </c>
      <c r="F16" s="141"/>
      <c r="N16" s="132" t="str">
        <f t="shared" si="0"/>
        <v>p - účasť na významnej súťaži podľa § 3 písm. h) prvého bodu Zákona o športe</v>
      </c>
      <c r="O16" s="132" t="s">
        <v>215</v>
      </c>
      <c r="P16" s="132" t="s">
        <v>939</v>
      </c>
    </row>
    <row r="17" spans="1:16" x14ac:dyDescent="0.25">
      <c r="A17" s="134" t="s">
        <v>735</v>
      </c>
      <c r="B17" s="246" t="s">
        <v>2191</v>
      </c>
      <c r="C17" s="189">
        <v>31</v>
      </c>
      <c r="E17" s="142" t="s">
        <v>1103</v>
      </c>
      <c r="F17" s="285">
        <v>421947749445</v>
      </c>
      <c r="N17" s="132" t="str">
        <f t="shared" si="0"/>
        <v xml:space="preserve">q - </v>
      </c>
      <c r="O17" s="132" t="s">
        <v>216</v>
      </c>
    </row>
    <row r="18" spans="1:16" x14ac:dyDescent="0.25">
      <c r="B18" s="188" t="s">
        <v>851</v>
      </c>
      <c r="C18" s="137" t="str">
        <f>Spolu!C4</f>
        <v>30806836</v>
      </c>
      <c r="E18" s="142" t="s">
        <v>875</v>
      </c>
      <c r="F18" s="285">
        <v>421947749446</v>
      </c>
      <c r="N18" s="132" t="str">
        <f t="shared" si="0"/>
        <v xml:space="preserve">r - </v>
      </c>
      <c r="O18" s="132" t="s">
        <v>217</v>
      </c>
    </row>
    <row r="19" spans="1:16" x14ac:dyDescent="0.25">
      <c r="E19" s="142" t="s">
        <v>2513</v>
      </c>
      <c r="F19" s="285">
        <v>421947749717</v>
      </c>
    </row>
    <row r="20" spans="1:16" ht="16" thickBot="1" x14ac:dyDescent="0.3">
      <c r="A20" s="134" t="s">
        <v>698</v>
      </c>
      <c r="B20" s="138">
        <f>F6</f>
        <v>0</v>
      </c>
      <c r="E20" s="203"/>
      <c r="F20" s="286"/>
    </row>
    <row r="21" spans="1:16" ht="189" customHeight="1" x14ac:dyDescent="0.25">
      <c r="B21" s="206"/>
      <c r="C21" s="139"/>
    </row>
    <row r="22" spans="1:16" ht="39.75" customHeight="1" x14ac:dyDescent="0.25">
      <c r="B22" s="386" t="s">
        <v>747</v>
      </c>
      <c r="C22" s="386"/>
      <c r="N22" s="132" t="str">
        <f>O22&amp;" - "&amp;P22</f>
        <v>026 01 - Šport pre všetkých, školský a univerzitný šport</v>
      </c>
      <c r="O22" s="132" t="s">
        <v>7</v>
      </c>
      <c r="P22" s="132" t="s">
        <v>845</v>
      </c>
    </row>
    <row r="23" spans="1:16" x14ac:dyDescent="0.25">
      <c r="N23" s="132" t="str">
        <f>O23&amp;" - "&amp;P23</f>
        <v>026 02 - Uznané športy</v>
      </c>
      <c r="O23" s="132" t="s">
        <v>6</v>
      </c>
      <c r="P23" s="132" t="s">
        <v>196</v>
      </c>
    </row>
    <row r="24" spans="1:16" x14ac:dyDescent="0.25">
      <c r="N24" s="132" t="str">
        <f>O24&amp;" - "&amp;P24</f>
        <v>026 03 - Národné športové projekty</v>
      </c>
      <c r="O24" s="132" t="s">
        <v>10</v>
      </c>
      <c r="P24" s="132" t="s">
        <v>197</v>
      </c>
    </row>
    <row r="25" spans="1:16" x14ac:dyDescent="0.25">
      <c r="N25" s="132" t="str">
        <f>O25&amp;" - "&amp;P25</f>
        <v>026 04 - Športová infraštruktúra</v>
      </c>
      <c r="O25" s="132" t="s">
        <v>9</v>
      </c>
      <c r="P25" s="132" t="s">
        <v>198</v>
      </c>
    </row>
    <row r="26" spans="1:16" x14ac:dyDescent="0.25">
      <c r="N26" s="132" t="str">
        <f>O26&amp;" - "&amp;P26</f>
        <v>026 05 - Prierezové činnosti v športe</v>
      </c>
      <c r="O26" s="132" t="s">
        <v>12</v>
      </c>
      <c r="P26" s="132" t="s">
        <v>691</v>
      </c>
    </row>
    <row r="28" spans="1:16" x14ac:dyDescent="0.25">
      <c r="N28" s="132" t="s">
        <v>741</v>
      </c>
    </row>
    <row r="29" spans="1:16" x14ac:dyDescent="0.25">
      <c r="N29" s="132" t="s">
        <v>742</v>
      </c>
    </row>
    <row r="30" spans="1:16" x14ac:dyDescent="0.25">
      <c r="N30" s="132" t="s">
        <v>743</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bdf28ae-65c4-4f6e-bc50-9bbd2c60ae30"/>
    <lcf76f155ced4ddcb4097134ff3c332f xmlns="1761cb37-c33f-42c7-9eeb-6f00cca254d3">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3D4147-FE39-43CF-886F-B9A23EC4D57E}">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4E086B-F590-4A9B-A730-8C8BE95F4176}">
  <ds:schemaRefs>
    <ds:schemaRef ds:uri="http://purl.org/dc/elements/1.1/"/>
    <ds:schemaRef ds:uri="http://schemas.microsoft.com/office/2006/documentManagement/types"/>
    <ds:schemaRef ds:uri="6bdf28ae-65c4-4f6e-bc50-9bbd2c60ae30"/>
    <ds:schemaRef ds:uri="http://purl.org/dc/terms/"/>
    <ds:schemaRef ds:uri="http://schemas.openxmlformats.org/package/2006/metadata/core-properties"/>
    <ds:schemaRef ds:uri="http://purl.org/dc/dcmitype/"/>
    <ds:schemaRef ds:uri="http://schemas.microsoft.com/office/infopath/2007/PartnerControls"/>
    <ds:schemaRef ds:uri="1761cb37-c33f-42c7-9eeb-6f00cca254d3"/>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F1768BC-B001-4960-99AC-D1E86C7EF7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Branislav Strečanský</dc:creator>
  <cp:lastModifiedBy>Mária Horáková</cp:lastModifiedBy>
  <cp:lastPrinted>2025-03-20T11:55:29Z</cp:lastPrinted>
  <dcterms:created xsi:type="dcterms:W3CDTF">2017-02-20T06:20:12Z</dcterms:created>
  <dcterms:modified xsi:type="dcterms:W3CDTF">2025-04-30T10:12:31Z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y fmtid="{D5CDD505-2E9C-101B-9397-08002B2CF9AE}" pid="13" name="MSIP_Label_defa4170-0d19-0005-0004-bc88714345d2_Enabled">
    <vt:lpwstr>true</vt:lpwstr>
  </property>
  <property fmtid="{D5CDD505-2E9C-101B-9397-08002B2CF9AE}" pid="14" name="MSIP_Label_defa4170-0d19-0005-0004-bc88714345d2_SetDate">
    <vt:lpwstr>2025-04-30T10:11:17Z</vt:lpwstr>
  </property>
  <property fmtid="{D5CDD505-2E9C-101B-9397-08002B2CF9AE}" pid="15" name="MSIP_Label_defa4170-0d19-0005-0004-bc88714345d2_Method">
    <vt:lpwstr>Standard</vt:lpwstr>
  </property>
  <property fmtid="{D5CDD505-2E9C-101B-9397-08002B2CF9AE}" pid="16" name="MSIP_Label_defa4170-0d19-0005-0004-bc88714345d2_Name">
    <vt:lpwstr>defa4170-0d19-0005-0004-bc88714345d2</vt:lpwstr>
  </property>
  <property fmtid="{D5CDD505-2E9C-101B-9397-08002B2CF9AE}" pid="17" name="MSIP_Label_defa4170-0d19-0005-0004-bc88714345d2_SiteId">
    <vt:lpwstr>8e9b86cd-3ff9-4412-b358-62fa272e1859</vt:lpwstr>
  </property>
  <property fmtid="{D5CDD505-2E9C-101B-9397-08002B2CF9AE}" pid="18" name="MSIP_Label_defa4170-0d19-0005-0004-bc88714345d2_ActionId">
    <vt:lpwstr>66aec485-cbb3-48f0-97e7-aae6e8c202e2</vt:lpwstr>
  </property>
  <property fmtid="{D5CDD505-2E9C-101B-9397-08002B2CF9AE}" pid="19" name="MSIP_Label_defa4170-0d19-0005-0004-bc88714345d2_ContentBits">
    <vt:lpwstr>0</vt:lpwstr>
  </property>
  <property fmtid="{D5CDD505-2E9C-101B-9397-08002B2CF9AE}" pid="20" name="MSIP_Label_defa4170-0d19-0005-0004-bc88714345d2_Tag">
    <vt:lpwstr>10, 3, 0, 1</vt:lpwstr>
  </property>
</Properties>
</file>