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en\Desktop\PUŠ\NA odoslanie PUŠ 2025\"/>
    </mc:Choice>
  </mc:AlternateContent>
  <xr:revisionPtr revIDLastSave="0" documentId="13_ncr:1_{BD162218-4A75-48B7-A3A3-568CB0C4DEAC}"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5" i="4" l="1"/>
  <c r="I95" i="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<sst xmlns="http://schemas.openxmlformats.org/spreadsheetml/2006/main" count="3473" uniqueCount="1974">
  <si>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</si>
  <si>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</si>
  <si>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</si>
  <si>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</si>
  <si>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</si>
  <si>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</si>
  <si>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</si>
  <si>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</si>
  <si>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</si>
  <si>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</si>
  <si>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</si>
  <si>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</si>
  <si>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</si>
  <si>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</si>
  <si>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</si>
  <si>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</si>
  <si>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</si>
  <si>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</si>
  <si>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</si>
  <si>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</si>
  <si>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</si>
  <si>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</si>
  <si>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</si>
  <si>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</si>
  <si>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</si>
  <si>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</si>
  <si>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</si>
  <si>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</si>
  <si>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</si>
  <si>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</si>
  <si>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</si>
  <si>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</si>
  <si>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</si>
  <si>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</si>
  <si>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</si>
  <si>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</si>
  <si>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</si>
  <si>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</si>
  <si>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</si>
  <si>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</si>
  <si>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</si>
  <si>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</si>
  <si>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</si>
  <si>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</si>
  <si>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</si>
  <si>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</si>
  <si>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</si>
  <si>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</si>
  <si>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</si>
  <si>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</si>
  <si>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</si>
  <si>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</si>
  <si>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</si>
  <si>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</si>
  <si>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</si>
  <si>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</si>
  <si>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</si>
  <si>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</si>
  <si>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</si>
  <si>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</si>
  <si>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</si>
  <si>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</si>
  <si>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</si>
  <si>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</si>
  <si>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</si>
  <si>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</si>
  <si>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</si>
  <si>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</si>
  <si>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</si>
  <si>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</si>
  <si>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</si>
  <si>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</si>
  <si>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</si>
  <si>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</si>
  <si>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</si>
  <si>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</si>
  <si>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</si>
  <si>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</si>
  <si>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</si>
  <si>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</si>
  <si>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</si>
  <si>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</si>
  <si>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</si>
  <si>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</si>
  <si>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</si>
  <si>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</si>
  <si>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</si>
  <si>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</si>
  <si>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</si>
  <si>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</si>
  <si>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</si>
  <si>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</si>
  <si>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</si>
  <si>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</si>
  <si>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</si>
  <si>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</si>
  <si>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</si>
  <si>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</si>
  <si>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</si>
  <si>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</si>
  <si>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</si>
  <si>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</si>
  <si>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</si>
  <si>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</si>
  <si>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</si>
  <si>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</si>
  <si>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</si>
  <si>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</si>
  <si>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</si>
  <si>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</si>
  <si>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</si>
  <si>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</si>
  <si>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</si>
  <si>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</si>
  <si>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</si>
  <si>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</si>
  <si>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</si>
  <si>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</si>
  <si>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</si>
  <si>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</si>
  <si>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</si>
  <si>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</si>
  <si>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</si>
  <si>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</si>
  <si>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</si>
  <si>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</si>
  <si>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</si>
  <si>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</si>
  <si>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</si>
  <si>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</si>
  <si>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</si>
  <si>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</si>
  <si>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</si>
  <si>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</si>
  <si>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</si>
  <si>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</si>
  <si>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</si>
  <si>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</si>
  <si>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</si>
  <si>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</si>
  <si>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</si>
  <si>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</si>
  <si>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</si>
  <si>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</si>
  <si>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</si>
  <si>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</si>
  <si>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</si>
  <si>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</si>
  <si>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</si>
  <si>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</si>
  <si>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</si>
  <si>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</si>
  <si>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</si>
  <si>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</si>
  <si>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</si>
  <si>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</si>
  <si>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</si>
  <si>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</si>
  <si>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</si>
  <si>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</si>
  <si>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</si>
  <si>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</si>
  <si>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</si>
  <si>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</si>
  <si>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</si>
  <si>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</si>
  <si>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</si>
  <si>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</si>
  <si>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</si>
  <si>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</si>
  <si>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</si>
  <si>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</si>
  <si>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</si>
  <si>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</si>
  <si>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</si>
  <si>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</si>
  <si>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</si>
  <si>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</si>
  <si>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</si>
  <si>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</si>
  <si>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</si>
  <si>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</si>
  <si>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</si>
  <si>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</si>
  <si>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</si>
  <si>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</si>
  <si>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</si>
  <si>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</si>
  <si>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</si>
  <si>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</si>
  <si>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</si>
  <si>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</si>
  <si>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</si>
  <si>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</si>
  <si>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</si>
  <si>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</si>
  <si>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</si>
  <si>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</si>
  <si>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</si>
  <si>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</si>
  <si>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</si>
  <si>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</si>
  <si>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</si>
  <si>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</si>
  <si>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</si>
  <si>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</si>
  <si>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</si>
  <si>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</si>
  <si>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</si>
  <si>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</si>
  <si>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</si>
  <si>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</si>
  <si>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</si>
  <si>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</si>
  <si>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</si>
  <si>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</si>
  <si>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</si>
  <si>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</si>
  <si>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</si>
  <si>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</si>
  <si>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</si>
  <si>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</si>
  <si>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</si>
  <si>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</si>
  <si>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</si>
  <si>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</si>
  <si>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</si>
  <si>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</si>
  <si>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</si>
  <si>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</si>
  <si>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</si>
  <si>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</si>
  <si>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</si>
  <si>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</si>
  <si>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</si>
  <si>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</si>
  <si>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</si>
  <si>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</si>
  <si>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</si>
  <si>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</si>
  <si>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</si>
  <si>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</si>
  <si>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</si>
  <si>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</si>
  <si>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</si>
  <si>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</si>
  <si>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</si>
  <si>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</si>
  <si>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</si>
  <si>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</si>
  <si>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</si>
  <si>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</si>
  <si>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</si>
  <si>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</si>
  <si>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</si>
  <si>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</si>
  <si>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</si>
  <si>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</si>
  <si>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</si>
  <si>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</si>
  <si>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</si>
  <si>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</si>
  <si>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</si>
  <si>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</si>
  <si>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</si>
  <si>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</si>
  <si>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</si>
  <si>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</si>
  <si>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</si>
  <si>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</si>
  <si>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</si>
  <si>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</si>
  <si>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</si>
  <si>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</si>
  <si>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</si>
  <si>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</si>
  <si>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</si>
  <si>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</si>
  <si>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</si>
  <si>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</si>
  <si>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</si>
  <si>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</si>
  <si>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</si>
  <si>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</si>
  <si>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</si>
  <si>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</si>
  <si>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</si>
  <si>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</si>
  <si>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</si>
  <si>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</si>
  <si>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</si>
  <si>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</si>
  <si>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</si>
  <si>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</si>
  <si>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</si>
  <si>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</si>
  <si>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</si>
  <si>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</si>
  <si>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</si>
  <si>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</si>
  <si>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</si>
  <si>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</si>
  <si>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</si>
  <si>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</si>
  <si>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</si>
  <si>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</si>
  <si>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</si>
  <si>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</si>
  <si>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</si>
  <si>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</si>
  <si>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</si>
  <si>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</si>
  <si>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</si>
  <si>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</si>
  <si>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</si>
  <si>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</si>
  <si>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</si>
  <si>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</si>
  <si>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</si>
  <si>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</si>
  <si>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</si>
  <si>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</si>
  <si>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</si>
  <si>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</si>
  <si>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</si>
  <si>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</si>
  <si>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</si>
  <si>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</si>
  <si>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</si>
  <si>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</si>
  <si>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</si>
  <si>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</si>
  <si>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</si>
  <si>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</si>
  <si>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</si>
  <si>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</si>
  <si>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</si>
  <si>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</si>
  <si>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</si>
  <si>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</si>
  <si>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</si>
  <si>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</si>
  <si>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</si>
  <si>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</si>
  <si>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</si>
  <si>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</si>
  <si>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</si>
  <si>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</si>
  <si>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</si>
  <si>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</si>
  <si>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</si>
  <si>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</si>
  <si>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</si>
  <si>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</si>
  <si>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</si>
  <si>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</si>
  <si>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</si>
  <si>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</si>
  <si>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</si>
  <si>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</si>
  <si>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</si>
  <si>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</si>
  <si>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</si>
  <si>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</si>
  <si>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</si>
  <si>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</si>
  <si>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</si>
  <si>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</si>
  <si>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</si>
  <si>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</si>
  <si>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</si>
  <si>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</si>
  <si>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</si>
  <si>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</si>
  <si>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</si>
  <si>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</si>
  <si>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</si>
  <si>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</si>
  <si>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</si>
  <si>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</si>
  <si>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</si>
  <si>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</si>
  <si>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</si>
  <si>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</si>
  <si>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</si>
  <si>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</si>
  <si>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</si>
  <si>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</si>
  <si>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</si>
  <si>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</si>
  <si>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</si>
  <si>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</si>
  <si>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</si>
  <si>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</si>
  <si>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</si>
  <si>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</si>
  <si>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</si>
  <si>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</si>
  <si>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</si>
  <si>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</si>
  <si>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</si>
  <si>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</si>
  <si>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</si>
  <si>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</si>
  <si>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</si>
  <si>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</si>
  <si>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</si>
  <si>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</si>
  <si>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</si>
  <si>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</si>
  <si>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</si>
  <si>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</si>
  <si>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</si>
  <si>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</si>
  <si>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</si>
  <si>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</si>
  <si>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</si>
  <si>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</si>
  <si>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</si>
  <si>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</si>
  <si>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</si>
  <si>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</si>
  <si>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</si>
  <si>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</si>
  <si>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</si>
  <si>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</si>
  <si>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</si>
  <si>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</si>
  <si>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</si>
  <si>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</si>
  <si>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</si>
  <si>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</si>
  <si>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</si>
  <si>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</si>
  <si>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</si>
  <si>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</si>
  <si>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</si>
  <si>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</si>
  <si>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</si>
  <si>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</si>
  <si>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</si>
  <si>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</si>
  <si>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</si>
  <si>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</si>
  <si>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</si>
  <si>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</si>
  <si>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</si>
  <si>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</si>
  <si>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</si>
  <si>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</si>
  <si>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</si>
  <si>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</si>
  <si>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</si>
  <si>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</si>
  <si>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</si>
  <si>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</si>
  <si>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</si>
  <si>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</si>
  <si>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</si>
  <si>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</si>
  <si>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</si>
  <si>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</si>
  <si>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</si>
  <si>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</si>
  <si>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</si>
  <si>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</si>
  <si>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</si>
  <si>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</si>
  <si>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</si>
  <si>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</si>
  <si>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</si>
  <si>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</si>
  <si>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</si>
  <si>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</si>
  <si>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</si>
  <si>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</si>
  <si>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</si>
  <si>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</si>
  <si>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</si>
  <si>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</si>
  <si>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</si>
  <si>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</si>
  <si>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</si>
  <si>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</si>
  <si>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</si>
  <si>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</si>
  <si>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</si>
  <si>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</si>
  <si>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</si>
  <si>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</si>
  <si>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</si>
  <si>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</si>
  <si>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</si>
  <si>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</si>
  <si>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</si>
  <si>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</si>
  <si>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</si>
  <si>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</si>
  <si>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</si>
  <si>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</si>
  <si>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</si>
  <si>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</si>
  <si>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</si>
  <si>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</si>
  <si>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</si>
  <si>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</si>
  <si>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</si>
  <si>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</si>
  <si>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</si>
  <si>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</si>
  <si>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</si>
  <si>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</si>
  <si>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</si>
  <si>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</si>
  <si>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</si>
  <si>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</si>
  <si>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</si>
  <si>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</si>
  <si>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</si>
  <si>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</si>
  <si>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</si>
  <si>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</si>
  <si>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</si>
  <si>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</si>
  <si>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</si>
  <si>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</si>
  <si>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</si>
  <si>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</si>
  <si>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</si>
  <si>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</si>
  <si>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</si>
  <si>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</si>
  <si>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</si>
  <si>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</si>
  <si>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</si>
  <si>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</si>
  <si>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</si>
  <si>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</si>
  <si>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</si>
  <si>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</si>
  <si>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</si>
  <si>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</si>
  <si>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</si>
  <si>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</si>
  <si>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</si>
  <si>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</si>
  <si>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</si>
  <si>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</si>
  <si>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</si>
  <si>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</si>
  <si>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</si>
  <si>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</si>
  <si>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</si>
  <si>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</si>
  <si>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</si>
  <si>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</si>
  <si>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</si>
  <si>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</si>
  <si>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</si>
  <si>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</si>
  <si>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</si>
  <si>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</si>
  <si>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</si>
  <si>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</si>
  <si>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</si>
  <si>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</si>
  <si>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</si>
  <si>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</si>
  <si>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</si>
  <si>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</si>
  <si>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</si>
  <si>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</si>
  <si>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</si>
  <si>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</si>
  <si>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</si>
  <si>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</si>
  <si>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</si>
  <si>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</si>
  <si>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</si>
  <si>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</si>
  <si>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</si>
  <si>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</si>
  <si>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</si>
  <si>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</si>
  <si>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</si>
  <si>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</si>
  <si>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</si>
  <si>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</si>
  <si>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</si>
  <si>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</si>
  <si>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</si>
  <si>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</si>
  <si>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</si>
  <si>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</si>
  <si>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</si>
  <si>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</si>
  <si>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</si>
  <si>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</si>
  <si>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</si>
  <si>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</si>
  <si>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</si>
  <si>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</si>
  <si>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</si>
  <si>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</si>
  <si>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</si>
  <si>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</si>
  <si>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</si>
  <si>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</si>
  <si>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</si>
  <si>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</si>
  <si>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</si>
  <si>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</si>
  <si>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</si>
  <si>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</si>
  <si>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</si>
  <si>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</si>
  <si>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</si>
  <si>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</si>
  <si>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</si>
  <si>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</si>
  <si>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</si>
  <si>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</si>
  <si>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</si>
  <si>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</si>
  <si>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</si>
  <si>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</si>
  <si>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</si>
  <si>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</si>
  <si>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</si>
  <si>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</si>
  <si>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</si>
  <si>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</si>
  <si>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</si>
  <si>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</si>
  <si>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</si>
  <si>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</si>
  <si>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</si>
  <si>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</si>
  <si>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</si>
  <si>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</si>
  <si>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</si>
  <si>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</si>
  <si>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</si>
  <si>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</si>
  <si>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</si>
  <si>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</si>
  <si>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</si>
  <si>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</si>
  <si>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</si>
  <si>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</si>
  <si>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</si>
  <si>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</si>
  <si>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</si>
  <si>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</si>
  <si>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</si>
  <si>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</si>
  <si>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</si>
  <si>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</si>
  <si>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</si>
  <si>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</si>
  <si>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</si>
  <si>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</si>
  <si>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</si>
  <si>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</si>
  <si>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</si>
  <si>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</si>
  <si>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</si>
  <si>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</si>
  <si>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</si>
  <si>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</si>
  <si>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</si>
  <si>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</si>
  <si>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</si>
  <si>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</si>
  <si>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</si>
  <si>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</si>
  <si>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</si>
  <si>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</si>
  <si>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</si>
  <si>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</si>
  <si>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</si>
  <si>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</si>
  <si>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</si>
  <si>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</si>
  <si>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</si>
  <si>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</si>
  <si>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</si>
  <si>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</si>
  <si>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</si>
  <si>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</si>
  <si>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</si>
  <si>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</si>
  <si>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</si>
  <si>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</si>
  <si>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</si>
  <si>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</si>
  <si>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</si>
  <si>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</si>
  <si>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</si>
  <si>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</si>
  <si>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</si>
  <si>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</si>
  <si>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</si>
  <si>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</si>
  <si>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</si>
  <si>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</si>
  <si>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</si>
  <si>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</si>
  <si>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</si>
  <si>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</si>
  <si>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</si>
  <si>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</si>
  <si>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</si>
  <si>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</si>
  <si>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</si>
  <si>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</si>
  <si>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</si>
  <si>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</si>
  <si>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</si>
  <si>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</si>
  <si>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</si>
  <si>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</si>
  <si>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</si>
  <si>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</si>
  <si>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</si>
  <si>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</si>
  <si>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</si>
  <si>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</si>
  <si>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</si>
  <si>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</si>
  <si>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</si>
  <si>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</si>
  <si>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</si>
  <si>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</si>
  <si>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</si>
  <si>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</si>
  <si>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</si>
  <si>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</si>
  <si>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</si>
  <si>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</si>
  <si>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</si>
  <si>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</si>
  <si>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</si>
  <si>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</si>
  <si>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</si>
  <si>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</si>
  <si>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</si>
  <si>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</si>
  <si>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</si>
  <si>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</si>
  <si>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</si>
  <si>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</si>
  <si>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</si>
  <si>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</si>
  <si>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</si>
  <si>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</si>
  <si>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</si>
  <si>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</si>
  <si>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</si>
  <si>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</si>
  <si>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</si>
  <si>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</si>
  <si>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</si>
  <si>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</si>
  <si>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</si>
  <si>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</si>
  <si>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</si>
  <si>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</si>
  <si>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</si>
  <si>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</si>
  <si>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</si>
  <si>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</si>
  <si>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</si>
  <si>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</si>
  <si>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</si>
  <si>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</si>
  <si>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</si>
  <si>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</si>
  <si>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</si>
  <si>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</si>
  <si>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</si>
  <si>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</si>
  <si>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</si>
  <si>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</si>
  <si>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</si>
  <si>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</si>
  <si>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</si>
  <si>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</si>
  <si>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</si>
  <si>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</si>
  <si>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</si>
  <si>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</si>
  <si>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</si>
  <si>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</si>
  <si>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</si>
  <si>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</si>
  <si>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</si>
  <si>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</si>
  <si>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</si>
  <si>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</si>
  <si>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</si>
  <si>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</si>
  <si>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</si>
  <si>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</si>
  <si>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</si>
  <si>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</si>
  <si>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</si>
  <si>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</si>
  <si>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</si>
  <si>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</si>
  <si>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</si>
  <si>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</si>
  <si>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</si>
  <si>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</si>
  <si>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</si>
  <si>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</si>
  <si>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</si>
  <si>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</si>
  <si>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</si>
  <si>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</si>
  <si>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</si>
  <si>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</si>
  <si>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</si>
  <si>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</si>
  <si>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</si>
  <si>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</si>
  <si>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</si>
  <si>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</si>
  <si>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</si>
  <si>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</si>
  <si>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</si>
  <si>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</si>
  <si>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</si>
  <si>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</si>
  <si>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</si>
  <si>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</si>
  <si>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</si>
  <si>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</si>
  <si>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</si>
  <si>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</si>
  <si>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</si>
  <si>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</si>
  <si>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</si>
  <si>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</si>
  <si>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</si>
  <si>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</si>
  <si>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</si>
  <si>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</si>
  <si>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</si>
  <si>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</si>
  <si>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</si>
  <si>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</si>
  <si>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</si>
  <si>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</si>
  <si>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</si>
  <si>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</si>
  <si>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</si>
  <si>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</si>
  <si>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</si>
  <si>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</si>
  <si>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</si>
  <si>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</si>
  <si>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</si>
  <si>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</si>
  <si>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</si>
  <si>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</si>
  <si>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</si>
  <si>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</si>
  <si>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</si>
  <si>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</si>
  <si>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</si>
  <si>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</si>
  <si>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</si>
  <si>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</si>
  <si>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</si>
  <si>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</si>
  <si>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</si>
  <si>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</si>
  <si>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</si>
  <si>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</si>
  <si>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</si>
  <si>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</si>
  <si>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</si>
  <si>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</si>
  <si>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</si>
  <si>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</si>
  <si>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</si>
  <si>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</si>
  <si>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</si>
  <si>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</si>
  <si>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</si>
  <si>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</si>
  <si>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</si>
  <si>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</si>
  <si>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</si>
  <si>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</si>
  <si>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</si>
  <si>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</si>
  <si>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</si>
  <si>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</si>
  <si>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</si>
  <si>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</si>
  <si>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</si>
  <si>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</si>
  <si>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</si>
  <si>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</si>
  <si>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</si>
  <si>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</si>
  <si>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</si>
  <si>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</si>
  <si>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</si>
  <si>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</si>
  <si>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</si>
  <si>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</si>
  <si>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</si>
  <si>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</si>
  <si>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</si>
  <si>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</si>
  <si>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</si>
  <si>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</si>
  <si>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</si>
  <si>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</si>
  <si>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</si>
  <si>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</si>
  <si>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</si>
  <si>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</si>
  <si>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</si>
  <si>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</si>
  <si>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</si>
  <si>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</si>
  <si>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</si>
  <si>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</si>
  <si>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</si>
  <si>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</si>
  <si>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</si>
  <si>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</si>
  <si>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</si>
  <si>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</si>
  <si>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</si>
  <si>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</si>
  <si>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</si>
  <si>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</si>
  <si>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</si>
  <si>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</si>
  <si>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</si>
  <si>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</si>
  <si>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</si>
  <si>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</si>
  <si>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</si>
  <si>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</si>
  <si>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</si>
  <si>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</si>
  <si>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</si>
  <si>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</si>
  <si>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</si>
  <si>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</si>
  <si>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</si>
  <si>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</si>
  <si>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</si>
  <si>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</si>
  <si>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</si>
  <si>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</si>
  <si>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</si>
  <si>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</si>
  <si>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</si>
  <si>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</si>
  <si>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</si>
  <si>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</si>
  <si>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</si>
  <si>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</si>
  <si>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</si>
  <si>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</si>
  <si>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</si>
  <si>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</si>
  <si>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</si>
  <si>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</si>
  <si>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</si>
  <si>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</si>
  <si>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</si>
  <si>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</si>
  <si>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</si>
  <si>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</si>
  <si>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</si>
  <si>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</si>
  <si>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</si>
  <si>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</si>
  <si>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</si>
  <si>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</si>
  <si>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</si>
  <si>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</si>
  <si>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</si>
  <si>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</si>
  <si>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</si>
  <si>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</si>
  <si>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</si>
  <si>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</si>
  <si>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</si>
  <si>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</si>
  <si>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</si>
  <si>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</si>
  <si>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</si>
  <si>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</si>
  <si>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</si>
  <si>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</si>
  <si>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</si>
  <si>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</si>
  <si>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</si>
  <si>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</si>
  <si>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</si>
  <si>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</si>
  <si>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</si>
  <si>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</si>
  <si>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</si>
  <si>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</si>
  <si>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</si>
  <si>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</si>
  <si>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</si>
  <si>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</si>
  <si>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</si>
  <si>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</si>
  <si>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</si>
  <si>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</si>
  <si>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</si>
  <si>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</si>
  <si>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</si>
  <si>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</si>
  <si>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</si>
  <si>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</si>
  <si>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</si>
  <si>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</si>
  <si>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</si>
  <si>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</si>
  <si>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</si>
  <si>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</si>
  <si>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</si>
  <si>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</si>
  <si>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</si>
  <si>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</si>
  <si>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</si>
  <si>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</si>
  <si>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</si>
  <si>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</si>
  <si>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</si>
  <si>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</si>
  <si>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</si>
  <si>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</si>
  <si>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</si>
  <si>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</si>
  <si>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</si>
  <si>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</si>
  <si>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</si>
  <si>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</si>
  <si>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</si>
  <si>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</si>
  <si>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</si>
  <si>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</si>
  <si>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</si>
  <si>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</si>
  <si>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</si>
  <si>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</si>
  <si>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</si>
  <si>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</si>
  <si>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</si>
  <si>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</si>
  <si>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</si>
  <si>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</si>
  <si>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</si>
  <si>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</si>
  <si>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</si>
  <si>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</si>
  <si>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</si>
  <si>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</si>
  <si>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</si>
  <si>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</si>
  <si>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</si>
  <si>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</si>
  <si>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</si>
  <si>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</si>
  <si>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</si>
  <si>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</si>
  <si>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</si>
  <si>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</si>
  <si>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</si>
  <si>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</si>
  <si>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</si>
  <si>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</si>
  <si>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</si>
  <si>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</si>
  <si>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</si>
  <si>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</si>
  <si>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</si>
  <si>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</si>
  <si>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</si>
  <si>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</si>
  <si>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</si>
  <si>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</si>
  <si>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</si>
  <si>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</si>
  <si>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</si>
  <si>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</si>
  <si>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</si>
  <si>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</si>
  <si>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</si>
  <si>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</si>
  <si>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</si>
  <si>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</si>
  <si>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</si>
  <si>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</si>
  <si>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</si>
  <si>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</si>
  <si>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</si>
  <si>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</si>
  <si>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</si>
  <si>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</si>
  <si>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</si>
  <si>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</si>
  <si>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</si>
  <si>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</si>
  <si>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</si>
  <si>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</si>
  <si>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</si>
  <si>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</si>
  <si>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</si>
  <si>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</si>
  <si>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</si>
  <si>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</si>
  <si>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</si>
  <si>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</si>
  <si>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</si>
  <si>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</si>
  <si>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</si>
  <si>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</si>
  <si>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</si>
  <si>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</si>
  <si>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</si>
  <si>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</si>
  <si>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</si>
  <si>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</si>
  <si>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</si>
  <si>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</si>
  <si>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</si>
  <si>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</si>
  <si>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</si>
  <si>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</si>
  <si>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</si>
  <si>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</si>
  <si>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</si>
  <si>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</si>
  <si>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</si>
  <si>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</si>
  <si>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</si>
  <si>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</si>
  <si>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</si>
  <si>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</si>
  <si>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</si>
  <si>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</si>
  <si>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</si>
  <si>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</si>
  <si>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</si>
  <si>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</si>
  <si>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</si>
  <si>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</si>
  <si>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</si>
  <si>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</si>
  <si>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</si>
  <si>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</si>
  <si>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</si>
  <si>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</si>
  <si>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</si>
  <si>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</si>
  <si>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</si>
  <si>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</si>
  <si>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</si>
  <si>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</si>
  <si>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</si>
  <si>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</si>
  <si>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</si>
  <si>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</si>
  <si>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</si>
  <si>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</si>
  <si>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</si>
  <si>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</si>
  <si>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</si>
  <si>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</si>
  <si>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</si>
  <si>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</si>
  <si>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</si>
  <si>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</si>
  <si>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</si>
  <si>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</si>
  <si>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</si>
  <si>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</si>
  <si>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</si>
  <si>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</si>
  <si>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</si>
  <si>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</si>
  <si>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</si>
  <si>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</si>
  <si>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</si>
  <si>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</si>
  <si>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</si>
  <si>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</si>
  <si>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</si>
  <si>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</si>
  <si>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</si>
  <si>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</si>
  <si>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</si>
  <si>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</si>
  <si>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</si>
  <si>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</si>
  <si>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</si>
  <si>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</si>
  <si>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</si>
  <si>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</si>
  <si>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</si>
  <si>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</si>
  <si>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</si>
  <si>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</si>
  <si>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</si>
  <si>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</si>
  <si>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</si>
  <si>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</si>
  <si>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</si>
  <si>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</si>
  <si>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</si>
  <si>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</si>
  <si>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</si>
  <si>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</si>
  <si>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</si>
  <si>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</si>
  <si>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</si>
  <si>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</si>
  <si>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</si>
  <si>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</si>
  <si>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</si>
  <si>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</si>
  <si>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</si>
  <si>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</si>
  <si>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</si>
  <si>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</si>
  <si>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</si>
  <si>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</si>
  <si>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</si>
  <si>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</si>
  <si>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</si>
  <si>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</si>
  <si>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</si>
  <si>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</si>
  <si>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</si>
  <si>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</si>
  <si>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</si>
  <si>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</si>
  <si>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</si>
  <si>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</si>
  <si>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</si>
  <si>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</si>
  <si>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</si>
  <si>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</si>
  <si>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</si>
  <si>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</si>
  <si>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</si>
  <si>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</si>
  <si>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</si>
  <si>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</si>
  <si>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</si>
  <si>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</si>
  <si>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</si>
  <si>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</si>
  <si>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</si>
  <si>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</si>
  <si>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</si>
  <si>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</si>
  <si>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</si>
  <si>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</si>
  <si>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</si>
  <si>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</si>
  <si>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</si>
  <si>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</si>
  <si>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</si>
  <si>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</si>
  <si>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</si>
  <si>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</si>
  <si>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</si>
  <si>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</si>
  <si>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</si>
  <si>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</si>
  <si>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</si>
  <si>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</si>
  <si>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</si>
  <si>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</si>
  <si>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</si>
  <si>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</si>
  <si>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</si>
  <si>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</si>
  <si>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</si>
  <si>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</si>
  <si>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</si>
  <si>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</si>
  <si>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</si>
  <si>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</si>
  <si>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</si>
  <si>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</si>
  <si>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</si>
  <si>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</si>
  <si>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</si>
  <si>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</si>
  <si>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</si>
  <si>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</si>
  <si>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</si>
  <si>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</si>
  <si>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</si>
  <si>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</si>
  <si>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</si>
  <si>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</si>
  <si>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</si>
  <si>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</si>
  <si>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</si>
  <si>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</si>
  <si>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</si>
  <si>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</si>
  <si>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</si>
  <si>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</si>
  <si>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</si>
  <si>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</si>
  <si>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</si>
  <si>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</si>
  <si>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</si>
  <si>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</si>
  <si>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</si>
  <si>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</si>
  <si>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</si>
  <si>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</si>
  <si>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</si>
  <si>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</si>
  <si>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</si>
  <si>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</si>
  <si>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</si>
  <si>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</si>
  <si>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</si>
  <si>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</si>
  <si>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</si>
  <si>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</si>
  <si>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</si>
  <si>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</si>
  <si>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</si>
  <si>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</si>
  <si>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</si>
  <si>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</si>
  <si>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</si>
  <si>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</si>
  <si>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</si>
  <si>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</si>
  <si>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</si>
  <si>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</si>
  <si>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</si>
  <si>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</si>
  <si>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</si>
  <si>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</si>
  <si>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</si>
  <si>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</si>
  <si>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</si>
  <si>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</si>
  <si>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</si>
  <si>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</si>
  <si>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</si>
  <si>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</si>
  <si>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</si>
  <si>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</si>
  <si>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</si>
  <si>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</si>
  <si>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</si>
  <si>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</si>
  <si>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</si>
  <si>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</si>
  <si>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</si>
  <si>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</si>
  <si>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</si>
  <si>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</si>
  <si>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</si>
  <si>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</si>
  <si>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</si>
  <si>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</si>
  <si>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</si>
  <si>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</si>
  <si>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</si>
  <si>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</si>
  <si>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</si>
  <si>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</si>
  <si>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</si>
  <si>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</si>
  <si>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</si>
  <si>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</si>
  <si>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</si>
  <si>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</si>
  <si>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</si>
  <si>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</si>
  <si>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</si>
  <si>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</si>
  <si>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</si>
  <si>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</si>
  <si>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</si>
  <si>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</si>
  <si>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</si>
  <si>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</si>
  <si>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</si>
  <si>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</si>
  <si>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</si>
  <si>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</si>
  <si>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</si>
  <si>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</si>
  <si>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</si>
  <si>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</si>
  <si>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</si>
  <si>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</si>
  <si>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</si>
  <si>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</si>
  <si>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</si>
  <si>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</si>
  <si>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</si>
  <si>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</si>
  <si>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</si>
  <si>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</si>
  <si>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</si>
  <si>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</si>
  <si>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</si>
  <si>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</si>
  <si>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</si>
  <si>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</si>
  <si>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</si>
  <si>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</si>
  <si>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</si>
  <si>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</si>
  <si>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</si>
  <si>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</si>
  <si>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</si>
  <si>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</si>
  <si>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</si>
  <si>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</si>
  <si>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</si>
  <si>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</si>
  <si>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</si>
  <si>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</si>
  <si>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</si>
  <si>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</si>
  <si>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</si>
  <si>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</si>
  <si>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</si>
  <si>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</si>
  <si>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</si>
  <si>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</si>
  <si>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</si>
  <si>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</si>
  <si>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</si>
  <si>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</si>
  <si>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</si>
  <si>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</si>
  <si>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</si>
  <si>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</si>
  <si>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</si>
  <si>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</si>
  <si>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</si>
  <si>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</si>
  <si>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</si>
  <si>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</si>
  <si>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</si>
  <si>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</si>
  <si>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</si>
  <si>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</si>
  <si>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</si>
  <si>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</si>
  <si>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</si>
  <si>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</si>
  <si>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</si>
  <si>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</si>
  <si>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</si>
  <si>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</si>
  <si>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</si>
  <si>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</si>
  <si>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</si>
  <si>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</si>
  <si>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</si>
  <si>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</si>
  <si>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</si>
  <si>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</si>
  <si>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</si>
  <si>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</si>
  <si>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</si>
  <si>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</si>
  <si>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</si>
  <si>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</si>
  <si>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</si>
  <si>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</si>
  <si>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</si>
  <si>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</si>
  <si>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</si>
  <si>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</si>
  <si>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</si>
  <si>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</si>
  <si>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</si>
  <si>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</si>
  <si>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</si>
  <si>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</si>
  <si>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</si>
  <si>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</si>
  <si>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</si>
  <si>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krasokorčuľovanie - bežné transfery</t>
  </si>
  <si>
    <t>2025/001</t>
  </si>
  <si>
    <t xml:space="preserve">Zmluva PUS č.12/2025 - vyuctovanie </t>
  </si>
  <si>
    <t>17066026</t>
  </si>
  <si>
    <t>KK Liptovsky Mikulas</t>
  </si>
  <si>
    <t>Zmluva PUŠ č.  33/2025 - vyúčtovanie</t>
  </si>
  <si>
    <t>00681989</t>
  </si>
  <si>
    <t>SKP Slovan Bratislava</t>
  </si>
  <si>
    <t>Zmluva PUŠ č. 21/2025 Krasoklub O.Nepelu Slovan Bratislava - vyúčtovanie</t>
  </si>
  <si>
    <t>53148401</t>
  </si>
  <si>
    <t>Krasoklub Ondreja Nepelu Slovan Bratislava, o.z.</t>
  </si>
  <si>
    <t>2025/002</t>
  </si>
  <si>
    <t>Zmluva PUŠ č. 17/2025 Kraso klub Martin - vyúčtovanie</t>
  </si>
  <si>
    <t>42224373</t>
  </si>
  <si>
    <t>Kraso klub Martin</t>
  </si>
  <si>
    <t>Zmluva PUŠ č. 9/2025  K.O. Karpatský Sokol - vyúčtovanie</t>
  </si>
  <si>
    <t>52466060</t>
  </si>
  <si>
    <t>K.O. Karpatsky Sokol</t>
  </si>
  <si>
    <t>Vyúčtovanie PUŠ Zmluva č. 18/2025</t>
  </si>
  <si>
    <t>00693090</t>
  </si>
  <si>
    <t>Kraso klub Zilina</t>
  </si>
  <si>
    <t>Zmluva PUŠ č. 3/2025 Kraso Hamíkovo - vyúčtovanie</t>
  </si>
  <si>
    <t>42178665</t>
  </si>
  <si>
    <t>Kraso Hamikovo</t>
  </si>
  <si>
    <t>Zmluva PUŠ č. 10/2025 KK Iskra Banská Bystrica - vyúčtovanie</t>
  </si>
  <si>
    <t>35987901</t>
  </si>
  <si>
    <t>KK Iskra Banska Bystrica</t>
  </si>
  <si>
    <t>2025/003</t>
  </si>
  <si>
    <t>Zmluva PUŠ č. 19/2025 KK Kraso Prešov - vyúčtovanie</t>
  </si>
  <si>
    <t>31303005</t>
  </si>
  <si>
    <t>KK Kraso Presov</t>
  </si>
  <si>
    <t>Vyúčtovanie PUŠ Zmluva č. 11/2025</t>
  </si>
  <si>
    <t>37872761</t>
  </si>
  <si>
    <t>KK Krasow Humenne</t>
  </si>
  <si>
    <t>1010131268</t>
  </si>
  <si>
    <t xml:space="preserve">Vyúčtovanie PUŠ Zmluva č.. 5/2025 </t>
  </si>
  <si>
    <t>42047218</t>
  </si>
  <si>
    <t>HK Nitra Kraso</t>
  </si>
  <si>
    <t>0032025004</t>
  </si>
  <si>
    <t>Hrubé mzdy vyplatené osobám (zamestnancom) vrátane odvodov zamestnávateľa a DzP FO-komisie                      počet fyzických osôb: 11                             obdobie: január 2025</t>
  </si>
  <si>
    <t xml:space="preserve">Cestovné MSR 2025, Prešov, 7-9.3.2025
</t>
  </si>
  <si>
    <t>Viktoria Cingelova</t>
  </si>
  <si>
    <t>Andrea Bacova</t>
  </si>
  <si>
    <t>Hrubé mzdy vyplatené osobám (zamestnancom) vrátane odvodov zamestnávateľa a DzP FO-komisie                         počet fyzických osôb: 17                             obdobie: február 2025</t>
  </si>
  <si>
    <t>Trofeje - Slovenský pohár 2025</t>
  </si>
  <si>
    <t>36500623</t>
  </si>
  <si>
    <t>TOPA SPORT, s.r.o.</t>
  </si>
  <si>
    <t>0010250542</t>
  </si>
  <si>
    <t>MSR 2025 Prešov  7-9.3.2025 - organizácia</t>
  </si>
  <si>
    <t>Helena Zamborská</t>
  </si>
  <si>
    <t>2025/004</t>
  </si>
  <si>
    <t>Testy výkonnosti Trnava 22.02.2025, tlačové materiály</t>
  </si>
  <si>
    <t>Alexandra Poláková</t>
  </si>
  <si>
    <t>Slovenský pohár 2025 - slávnostné odovzdávanie ocenení, organizácia</t>
  </si>
  <si>
    <t>53384784</t>
  </si>
  <si>
    <t>LeMur EU s.r.o.</t>
  </si>
  <si>
    <t>Testy výkonnosti Ružomberok 22.03.2025 - člen komisie</t>
  </si>
  <si>
    <t>Sršňová</t>
  </si>
  <si>
    <t>Testy výkonnosti Ružomberok 22.03.2025 - prenájom ľadu</t>
  </si>
  <si>
    <t>47312190</t>
  </si>
  <si>
    <t>Elit centrum s.r.o.</t>
  </si>
  <si>
    <t>Propagácia športového podujatia - Exhibičné vystúpenie víťazov Slovenského pohára</t>
  </si>
  <si>
    <t>35855096</t>
  </si>
  <si>
    <t>ACTIVITY SLOVAKIA, s.r.o.</t>
  </si>
  <si>
    <t>Testy Ružomberok 22.03.2025 - ubytovanie</t>
  </si>
  <si>
    <t>35789638</t>
  </si>
  <si>
    <t>SLOVAKIA REAL - IN, a.s.</t>
  </si>
  <si>
    <t>Hrubé mzdy vyplatené osobám (zamestnancom) vrátane odvodov zamestnávateľa a DzP FO - komisie                          počet fyzických osôb: 11                             obdobie: marec 2025</t>
  </si>
  <si>
    <t>Hrubé mzdy vyplatené osobám (zamestnancom) vrátane odvodov zamestnávateľa a DzP FO -  Testy výkonnosti Ružomberok                                             počet fyzických osôb: 6                               obdobie: marec 2025</t>
  </si>
  <si>
    <t>Organizácia exhibičného vystúpenia víťazov SP, technické zabezpečenie - obsluha kocky</t>
  </si>
  <si>
    <t>52413624</t>
  </si>
  <si>
    <t>B3 Vision s.r.o.</t>
  </si>
  <si>
    <t>Michaele Sršňová</t>
  </si>
  <si>
    <t>Hanka Šintalová</t>
  </si>
  <si>
    <t>Lara Pšenčíková</t>
  </si>
  <si>
    <t>Ľuboš Zervan</t>
  </si>
  <si>
    <t xml:space="preserve">Eliška Červeňanská </t>
  </si>
  <si>
    <t>Cestovné MSR Presov 8-9.3.2025</t>
  </si>
  <si>
    <t>Nela Petríková</t>
  </si>
  <si>
    <t>Cestovné MSR Presov 7-8.3.2025</t>
  </si>
  <si>
    <t>Natália Ohrablová</t>
  </si>
  <si>
    <t>Cestovné MSR Presov 7-9.3.2025</t>
  </si>
  <si>
    <t>Lukáš Rybár</t>
  </si>
  <si>
    <t>Zina Abrahámková</t>
  </si>
  <si>
    <t>Alexandra Badinová</t>
  </si>
  <si>
    <t>Alma Bali</t>
  </si>
  <si>
    <t>Júlia Čekovská</t>
  </si>
  <si>
    <t>Juraj Krippel</t>
  </si>
  <si>
    <t>Jozef Lehocký</t>
  </si>
  <si>
    <t>Sienna Osuská</t>
  </si>
  <si>
    <t>Stela Krajčovičová</t>
  </si>
  <si>
    <t>Sophia Osuská</t>
  </si>
  <si>
    <t>Nina Studená</t>
  </si>
  <si>
    <t>2510353</t>
  </si>
  <si>
    <t>Angelina Vasylyk</t>
  </si>
  <si>
    <t>Karolína Viktorová</t>
  </si>
  <si>
    <t>Cestovné MSR Presov 7-9.3.2025 - doplatok</t>
  </si>
  <si>
    <t>Hrubé mzdy vyplatené osobám (zamestnancom) vrátane odvodov zamestnávateľa a DzP FO - komisie                           počet fyzických osôb:13                              obdobie: apríl 2025</t>
  </si>
  <si>
    <t>Cestovné MS Boston, USA 24-31.3.2025</t>
  </si>
  <si>
    <t>Adam Hagara</t>
  </si>
  <si>
    <t>Cestovné  MSJ Debrecen, HU 24.2.-1.3.2025</t>
  </si>
  <si>
    <t>Cestovné Testy SKrZ Trnava 21-22.2.2025</t>
  </si>
  <si>
    <t>MVDr. Vladimír Čuchráň</t>
  </si>
  <si>
    <t>Michaela Sršňová</t>
  </si>
  <si>
    <t>Cestovné  MS Tallin 27.1.-2.2.2025</t>
  </si>
  <si>
    <t>JUDr. Peter Majerník</t>
  </si>
  <si>
    <t>Lenka Bohunická</t>
  </si>
  <si>
    <t>Mgr. Alexandra Poláková</t>
  </si>
  <si>
    <t xml:space="preserve">Cestovné Debrecén,HU 24.2.-1.3.2025 </t>
  </si>
  <si>
    <t>Olívia Lengyelová</t>
  </si>
  <si>
    <t>Alex Valky</t>
  </si>
  <si>
    <t>Vladimír Dvojnikov</t>
  </si>
  <si>
    <t>Laura Hečková</t>
  </si>
  <si>
    <t>Služby - grafika, výroba a tlač / MS SR 2025 Prešov</t>
  </si>
  <si>
    <t>31690378</t>
  </si>
  <si>
    <t>Cofin, a.s.</t>
  </si>
  <si>
    <t>Vyúčtovanie - strava Testy výkonnosti Ružomberok 22.03.2025</t>
  </si>
  <si>
    <t>Sára Vozárová</t>
  </si>
  <si>
    <t>34140590</t>
  </si>
  <si>
    <t>Sprava majetku mesta Trnava</t>
  </si>
  <si>
    <t>Testovanie športovcov január 2025, NŠC Bratislava, 9 športovcov</t>
  </si>
  <si>
    <t>30853923</t>
  </si>
  <si>
    <t>Národné športové centrum</t>
  </si>
  <si>
    <t>Oblečenie pre reprezentáciu</t>
  </si>
  <si>
    <t>00698113</t>
  </si>
  <si>
    <t xml:space="preserve">A T A K, výrobné družstvo  </t>
  </si>
  <si>
    <t>Testovanie športovej reprezentácie</t>
  </si>
  <si>
    <t>Hrubé mzdy vyplatené osobám (zamestnancom) vrátane odvodov zamestnávateľa a DzP FO -  Majstrovstvá SR, Prešov                                                    počet fyzických osôb: 21                             obdobie: marec 2025</t>
  </si>
  <si>
    <t>Reprezentačný kemp 2025, Rozanov - trénerské služby</t>
  </si>
  <si>
    <t>Skate Plus, London</t>
  </si>
  <si>
    <t>Polski Zwiazek Lyzwiarstwa Figurowego, Poland</t>
  </si>
  <si>
    <t>00179663</t>
  </si>
  <si>
    <t>Správa telovýchovných a rekreačných zariadení hlavného meta Slovenskej republiky Bratislavy</t>
  </si>
  <si>
    <t>Testovanie sportovcov Dobosova, Vaclavik</t>
  </si>
  <si>
    <t>Narodne sportove centrum</t>
  </si>
  <si>
    <t>Cestovné - letenky na previerky 8-10.8.2025, Bratislava Doboszova, trener Kennes</t>
  </si>
  <si>
    <t>45575771</t>
  </si>
  <si>
    <t>tripex s.r.o.</t>
  </si>
  <si>
    <t>Cestovné - Majstrovstvá sveta Boston, USA 17.3 - 1.4.2025</t>
  </si>
  <si>
    <t>Judr. Peter Majernik</t>
  </si>
  <si>
    <t>ATAK, vyrobne druzstvo</t>
  </si>
  <si>
    <t>31320155</t>
  </si>
  <si>
    <t>Všeobecná úverová banka a.s.</t>
  </si>
  <si>
    <t>Vedenie konta VÚB Biznis účet Premium</t>
  </si>
  <si>
    <t>Hrubé mzdy vyplatené osobám (zamestnancom) vrátane odvodov zamestnávateľa a DzP FO - VV,asistentka                      počet fyzických osôb: 7                             obdobie: január 2025</t>
  </si>
  <si>
    <t>Poplatok za internet 2/2025</t>
  </si>
  <si>
    <t>35954612</t>
  </si>
  <si>
    <t>Slovanet, a.s.</t>
  </si>
  <si>
    <t>Hrubé mzdy vyplatené osobám (zamestnancom) vrátane odvodov zamestnávateľa a DzP FO-VV,asistentka                         počet fyzických osôb: 8                              obdobie: február 2025</t>
  </si>
  <si>
    <t>poštovné, 1x výpis</t>
  </si>
  <si>
    <t>31320162</t>
  </si>
  <si>
    <t>31692907</t>
  </si>
  <si>
    <t>BRATON, s.r.o.</t>
  </si>
  <si>
    <t>Účtovné služby 1/2025</t>
  </si>
  <si>
    <t>Účtovné služby 2/2025</t>
  </si>
  <si>
    <t>Nájom priestorov 05/2025</t>
  </si>
  <si>
    <t>47234407</t>
  </si>
  <si>
    <t>INVEST 5 - Grand house a.s.</t>
  </si>
  <si>
    <t>Nájom priestorov - navýšenie 1-4/2025</t>
  </si>
  <si>
    <t>Hrubé mzdy vyplatené osobám (zamestnancom) vrátane odvodov zamestnávateľa a DzP FO - VV, asistentka                           počet fyzických osôb:8                              obdobie: marec 2025</t>
  </si>
  <si>
    <t>31320160</t>
  </si>
  <si>
    <t>Hrubé mzdy vyplatené osobám (zamestnancom) vrátane odvodov zamestnávateľa a DzP FO - VV,asistentka                           počet fyzických osôb: 7                             obdobie: apríl 2025</t>
  </si>
  <si>
    <t>Renáta Komárovská</t>
  </si>
  <si>
    <t>Marta Poljaková</t>
  </si>
  <si>
    <t>Nájom priestorov 6/2025</t>
  </si>
  <si>
    <t>Internet 5/2025</t>
  </si>
  <si>
    <t>0052025365</t>
  </si>
  <si>
    <t>0202504607</t>
  </si>
  <si>
    <t>Ing. Čechová Edita</t>
  </si>
  <si>
    <t>0000025011</t>
  </si>
  <si>
    <t>0000025061</t>
  </si>
  <si>
    <t>Služby hospodára 5/2025</t>
  </si>
  <si>
    <t>46789502</t>
  </si>
  <si>
    <t>Acceler8 s.r.o.</t>
  </si>
  <si>
    <t>0000025012</t>
  </si>
  <si>
    <t>8825023995</t>
  </si>
  <si>
    <t>Hrubé mzdy vyplatená osobám (zamestnancom) - VV,asistentka                                                počet osôb: 7                                            Obdobie: Máj 2025</t>
  </si>
  <si>
    <t>0032025055</t>
  </si>
  <si>
    <t>0202505051</t>
  </si>
  <si>
    <t>35797118</t>
  </si>
  <si>
    <t>MAXIM 2001 s.r.o.</t>
  </si>
  <si>
    <t>0000025066</t>
  </si>
  <si>
    <t>Jozef Bestaendig</t>
  </si>
  <si>
    <t>0002500391</t>
  </si>
  <si>
    <t>Mária Zrubecová</t>
  </si>
  <si>
    <t>0000025067</t>
  </si>
  <si>
    <t>Dušan Kobeľa</t>
  </si>
  <si>
    <t>Hedviga Fialková</t>
  </si>
  <si>
    <t>Andrea Simančíková</t>
  </si>
  <si>
    <t>Rastislav Vrlák</t>
  </si>
  <si>
    <t>0000003181</t>
  </si>
  <si>
    <t>Ubytovanie 13-15.06.2025 Skolenie trenerov Koncokova a Netryova</t>
  </si>
  <si>
    <t>JL arena s.r.o.</t>
  </si>
  <si>
    <t>0000250190</t>
  </si>
  <si>
    <t>Cestovné - letenka Katarina Nagy 2.7.-3.7.2025 Vienna - Geneva</t>
  </si>
  <si>
    <t>0005213809</t>
  </si>
  <si>
    <t>47243121</t>
  </si>
  <si>
    <t>0202506417</t>
  </si>
  <si>
    <t>Petra Netryova</t>
  </si>
  <si>
    <t>0000251811</t>
  </si>
  <si>
    <t>Cestovné - kongres Laussagne, Švajčiarsko 2-3.7.2025</t>
  </si>
  <si>
    <t>Katarina Nagy</t>
  </si>
  <si>
    <t>0005302514</t>
  </si>
  <si>
    <t>36361666</t>
  </si>
  <si>
    <t>TEHELNE POLE, a.s.</t>
  </si>
  <si>
    <t>0000322025</t>
  </si>
  <si>
    <t xml:space="preserve">Zmluva PUS č.32/2025 - vyuctovanie </t>
  </si>
  <si>
    <t>50525603</t>
  </si>
  <si>
    <t>Skating Sports Presov</t>
  </si>
  <si>
    <t>0000122025</t>
  </si>
  <si>
    <t>Cestovné - Dortmund ISU Development camp 19 - 26.4.2025</t>
  </si>
  <si>
    <t>Zuzana Zajková</t>
  </si>
  <si>
    <t>Licencia - softvér FS Manager - Announcer 30D na podujatie 33rd Nepela Memorial</t>
  </si>
  <si>
    <t>ST Sportservice GmbH</t>
  </si>
  <si>
    <t>Cestovné - Skúšky na hlavného medzinárodného rozhodcu 09.07-12.07.2025 Frankfurt, Nemecko</t>
  </si>
  <si>
    <t>obj. c. 5213809 e-trofeje.sk / plakety - 33rd NEPELA MEMORIAL</t>
  </si>
  <si>
    <t>46936238</t>
  </si>
  <si>
    <t>3G, s.r.o.</t>
  </si>
  <si>
    <t>Letenky Krytskaja, Rusiecka Warshava - event official/Krakow - Vieden 25-28.9.2025 33rd Nepela Memorial</t>
  </si>
  <si>
    <t>Medajly - 33rd Nepela Memorial, 26-27.9.2025</t>
  </si>
  <si>
    <t>46870733</t>
  </si>
  <si>
    <t>Catering 33rd Nepela Memorial, 26-27.9.2025 Bratislava</t>
  </si>
  <si>
    <t>56805365</t>
  </si>
  <si>
    <t>B5.sk s.r.o.</t>
  </si>
  <si>
    <t>Catering 33rd Nepela Memorial 26-27.9.2025, Bratislava TIPOS Aréna - Vyuctovanie zo dna 27.9.2025</t>
  </si>
  <si>
    <t>Konzultačná činnost a hodnotenie záverečných prác trénerov 1.triedy 9/2025</t>
  </si>
  <si>
    <t>35419351</t>
  </si>
  <si>
    <t>Reitmayerova Iveta</t>
  </si>
  <si>
    <t>SOZA - autorska odmena za licenciu na verejne pouzitie hudobnych diel / 33 rd Nepela Memorial 25-27.9.2025</t>
  </si>
  <si>
    <t>Cestovne Janka Horna - dobrovoľník 33rd Nepela Memorial 26-27.9.2025</t>
  </si>
  <si>
    <t>Janka Horna</t>
  </si>
  <si>
    <t>Cestovne Yan Lukouski - dobrovoľník 33rd Nepela Memorial 26-27.9.2025</t>
  </si>
  <si>
    <t>Yan Lukouski</t>
  </si>
  <si>
    <t>Cestovné Dmytro Dmytrenko - event official 33rd Nepela MEmorial 26-27.9.2025</t>
  </si>
  <si>
    <t>Dmytro Dmytrenko</t>
  </si>
  <si>
    <t>Cestovné Rastislav Vrlak - člen VV 33rd Nepela Memorial 26-27.9.2025</t>
  </si>
  <si>
    <t>Rastislav Vrlak</t>
  </si>
  <si>
    <t>Cestovne Kristina Gbelska - dobrovolnik 33rd Nepela Memorial 26-27.9.2025</t>
  </si>
  <si>
    <t>Kristina Gbelska</t>
  </si>
  <si>
    <t>Cestovné Gabriela Beno-event official 33rd Nepela Memorial 26-27.9.2025</t>
  </si>
  <si>
    <t>Gabriela Beno</t>
  </si>
  <si>
    <t>301250728</t>
  </si>
  <si>
    <t>Kontaktná osoba zodpovedná za vyplnený formulár
meno a priezvisko: Ing. Terézia Marenčíková
e-mail: hospodar.kraso@gmail.com
tel. kontakt (mobil):+421 911202107</t>
  </si>
  <si>
    <t>0000025026</t>
  </si>
  <si>
    <t>Cestovné  ISU Majstrovstvá európy , Tallin 27.1.-02.02.2025</t>
  </si>
  <si>
    <t>Jozef Selmek</t>
  </si>
  <si>
    <t>0000053482</t>
  </si>
  <si>
    <t>Ubytovanie previerky 8-10.8.2025 Bratislava</t>
  </si>
  <si>
    <t>35880899</t>
  </si>
  <si>
    <t>Hotel Set s.r.o.</t>
  </si>
  <si>
    <t>SLOVENSKÝ OCHRANNÝ ZVÄZ AUTORSKÝ PRE PRÁVA K HUDOBNÝM DIELAM</t>
  </si>
  <si>
    <t>00178454</t>
  </si>
  <si>
    <t>Služby - moderovanie Sieň Slávy 27.9.2025, Bratislava</t>
  </si>
  <si>
    <t>Stanislav Ščepán</t>
  </si>
  <si>
    <t xml:space="preserve">Bankové poplatky </t>
  </si>
  <si>
    <t>0202500079</t>
  </si>
  <si>
    <t>0202500063</t>
  </si>
  <si>
    <t>0000250294</t>
  </si>
  <si>
    <t>31956505</t>
  </si>
  <si>
    <t>33620253</t>
  </si>
  <si>
    <t>Končoková Silvia</t>
  </si>
  <si>
    <t>0000332025</t>
  </si>
  <si>
    <t>0000172025</t>
  </si>
  <si>
    <t>0000092025</t>
  </si>
  <si>
    <t>0000182025</t>
  </si>
  <si>
    <t>0000032025</t>
  </si>
  <si>
    <t>0000102025</t>
  </si>
  <si>
    <t>0000192025</t>
  </si>
  <si>
    <t>0000112025</t>
  </si>
  <si>
    <t>0000052025</t>
  </si>
  <si>
    <t>0000012025</t>
  </si>
  <si>
    <t>0000212025</t>
  </si>
  <si>
    <t>0002025013</t>
  </si>
  <si>
    <t>0020250013</t>
  </si>
  <si>
    <t>0000132025</t>
  </si>
  <si>
    <t xml:space="preserve">Prenájom ľadovej plochy 22.2.2025 / testy Trnava </t>
  </si>
  <si>
    <t>0111250064</t>
  </si>
  <si>
    <t xml:space="preserve">Medzinárodná krasokorčuliarska súťaž  4 Nationals 2025, Poľsko  /4 národnosti - SVK, CR, Poľsko, Maďarsko/  - podiel nákladov za organizáciu </t>
  </si>
  <si>
    <t>2025/006</t>
  </si>
  <si>
    <t>2025/005</t>
  </si>
  <si>
    <t>0002500128</t>
  </si>
  <si>
    <t>0020250012</t>
  </si>
  <si>
    <t>0002025002</t>
  </si>
  <si>
    <t>0002025004</t>
  </si>
  <si>
    <t>000025114</t>
  </si>
  <si>
    <t>0001025090</t>
  </si>
  <si>
    <t>0001025155</t>
  </si>
  <si>
    <t>0250100029</t>
  </si>
  <si>
    <t>0250100026</t>
  </si>
  <si>
    <t>Cestovné - Skolenie trenerov 13 -15.06.2025 Liptovský Mikuláš</t>
  </si>
  <si>
    <t>Prenájom ľadovej plochy  - školenie trénerov 13_15062025 Liptovsky Mikuláš</t>
  </si>
  <si>
    <t>2025/008</t>
  </si>
  <si>
    <t>Zálohová faktúra - Ubytovanie, kongresové a stravovacie služby -  DoubleTree by Hilton, Bratislava rezervacia SKrZ 24-28.9.2025 / 33rd Nepela Memorial 2025, organizácia medzinárodnej súťaže - platba č. 2</t>
  </si>
  <si>
    <t>2025/010</t>
  </si>
  <si>
    <t>0251124863</t>
  </si>
  <si>
    <t>Vyúčtovacia faktúra - Ubytovanie, catering DoubleTree by Hilton - 33rd Nepela Memorial 26-27.9.2025 Bratislava</t>
  </si>
  <si>
    <t>0301250728</t>
  </si>
  <si>
    <t>0000102024</t>
  </si>
  <si>
    <t>0001215471</t>
  </si>
  <si>
    <t>0032025030</t>
  </si>
  <si>
    <t>20250005</t>
  </si>
  <si>
    <t>Marek Václavik</t>
  </si>
  <si>
    <t>Ľubomír Lengyel</t>
  </si>
  <si>
    <t>Reprezentačná zmluva č. 10/2025 Alica Lengyelová - vyúčtovanie č. 2</t>
  </si>
  <si>
    <t>Lubomir Lengyel</t>
  </si>
  <si>
    <t>Erika Studena</t>
  </si>
  <si>
    <t>1 x výpis a poštovné</t>
  </si>
  <si>
    <t xml:space="preserve">Debetný úrok </t>
  </si>
  <si>
    <t>Kancelárske potreby</t>
  </si>
  <si>
    <t>PUS25001</t>
  </si>
  <si>
    <t>PUS25002</t>
  </si>
  <si>
    <t>PUS25004</t>
  </si>
  <si>
    <t>PUS25005</t>
  </si>
  <si>
    <t>PUS25006</t>
  </si>
  <si>
    <t>PUS25007</t>
  </si>
  <si>
    <t>PUS25008</t>
  </si>
  <si>
    <t>PUS25009</t>
  </si>
  <si>
    <t>PUS25010</t>
  </si>
  <si>
    <t>PUS25011</t>
  </si>
  <si>
    <t>PUS25012</t>
  </si>
  <si>
    <t>PUS25013</t>
  </si>
  <si>
    <t>MZD25001</t>
  </si>
  <si>
    <t>CP25160</t>
  </si>
  <si>
    <t>CP25129</t>
  </si>
  <si>
    <t>MZD25002</t>
  </si>
  <si>
    <t>DF25164</t>
  </si>
  <si>
    <t>INT250023</t>
  </si>
  <si>
    <t>INT250019</t>
  </si>
  <si>
    <t>DF25034</t>
  </si>
  <si>
    <t>DF25166</t>
  </si>
  <si>
    <t>DF25167</t>
  </si>
  <si>
    <t>DF25028</t>
  </si>
  <si>
    <t>DF25168</t>
  </si>
  <si>
    <t>MZD25003</t>
  </si>
  <si>
    <t>DF25037</t>
  </si>
  <si>
    <t>CP25038</t>
  </si>
  <si>
    <t>CP25170</t>
  </si>
  <si>
    <t>CP25157</t>
  </si>
  <si>
    <t>CP25147</t>
  </si>
  <si>
    <t>CP25165</t>
  </si>
  <si>
    <t>CP25154</t>
  </si>
  <si>
    <t>CP25182</t>
  </si>
  <si>
    <t>CP25187</t>
  </si>
  <si>
    <t>CP25169</t>
  </si>
  <si>
    <t>CP25162</t>
  </si>
  <si>
    <t>CP25174</t>
  </si>
  <si>
    <t>CP25171</t>
  </si>
  <si>
    <t>CP25195</t>
  </si>
  <si>
    <t>CP25186</t>
  </si>
  <si>
    <t>CP25184</t>
  </si>
  <si>
    <t>CP25155</t>
  </si>
  <si>
    <t>CP25168</t>
  </si>
  <si>
    <t>CP25145</t>
  </si>
  <si>
    <t>CP25146</t>
  </si>
  <si>
    <t>CP25183</t>
  </si>
  <si>
    <t>MZD25004</t>
  </si>
  <si>
    <t>CP25063</t>
  </si>
  <si>
    <t>CP25045</t>
  </si>
  <si>
    <t>CP25058</t>
  </si>
  <si>
    <t>CP25057</t>
  </si>
  <si>
    <t>CP25039</t>
  </si>
  <si>
    <t>CP25056</t>
  </si>
  <si>
    <t>CP25055</t>
  </si>
  <si>
    <t>CP25047</t>
  </si>
  <si>
    <t>CP25048</t>
  </si>
  <si>
    <t>CP25016</t>
  </si>
  <si>
    <t>CP25051</t>
  </si>
  <si>
    <t>CP25046</t>
  </si>
  <si>
    <t>DF25170</t>
  </si>
  <si>
    <t>INT250024</t>
  </si>
  <si>
    <t>Hrubé mzdy vyplatená osobám (zamestnancom) - komisie                                                      počet osôb: 13                                            Obdobie: Máj 2025</t>
  </si>
  <si>
    <t>MZD25005</t>
  </si>
  <si>
    <t>DF25027</t>
  </si>
  <si>
    <t>DF25007</t>
  </si>
  <si>
    <t>DF25057</t>
  </si>
  <si>
    <t>DF25165</t>
  </si>
  <si>
    <t>DF25036</t>
  </si>
  <si>
    <t>DFZ25009</t>
  </si>
  <si>
    <t>DFZ24044</t>
  </si>
  <si>
    <t>Prenájom ľadovej plochy, TIPOS aréna, Reprezentačný kemp 04-10.04.2025, Bratislava</t>
  </si>
  <si>
    <t>DF25169</t>
  </si>
  <si>
    <t>DF25040</t>
  </si>
  <si>
    <t>Ubytovanie hotel Lindner, Bratislava  - tréneri Shuboderova, Rozanov 5-11.4.2025 Reprezentačný kemp, Bratislava</t>
  </si>
  <si>
    <t>Sungate a.s.</t>
  </si>
  <si>
    <t>52430138</t>
  </si>
  <si>
    <t>DF25052</t>
  </si>
  <si>
    <t>DF25066</t>
  </si>
  <si>
    <t>CP25066</t>
  </si>
  <si>
    <t>CF25062</t>
  </si>
  <si>
    <t>CP25025</t>
  </si>
  <si>
    <t>DF25176</t>
  </si>
  <si>
    <t>INT250040</t>
  </si>
  <si>
    <t>Reprezentačná zmluva č. 10/2025 Alica Lengyelová - vyúčtovanie č. 1</t>
  </si>
  <si>
    <t>INT250060</t>
  </si>
  <si>
    <t>Reprezentačná zmluva č. 13/2025 Nina Studena - vyúčtovanie</t>
  </si>
  <si>
    <t>Reprezentačná zmluva č. 5/2025 Lukáš Václavik - vyúčtovanie</t>
  </si>
  <si>
    <t>INT250030</t>
  </si>
  <si>
    <t>INT250039</t>
  </si>
  <si>
    <t>B1-2500004</t>
  </si>
  <si>
    <t>B1-2500005</t>
  </si>
  <si>
    <t>B1-2500006</t>
  </si>
  <si>
    <t>B1-2500003</t>
  </si>
  <si>
    <t>B1-2500031</t>
  </si>
  <si>
    <t>B1-2500032</t>
  </si>
  <si>
    <t>DF25013</t>
  </si>
  <si>
    <t>B1-2500067</t>
  </si>
  <si>
    <t>B1-2500068</t>
  </si>
  <si>
    <t>DF25076</t>
  </si>
  <si>
    <t>DF25077</t>
  </si>
  <si>
    <t>DF25033</t>
  </si>
  <si>
    <t>DF25031</t>
  </si>
  <si>
    <t>B1-2500147</t>
  </si>
  <si>
    <t>B1-2500148</t>
  </si>
  <si>
    <t>B1-2500165</t>
  </si>
  <si>
    <t>CP25002</t>
  </si>
  <si>
    <t>Cestovné Kontrolná komisia zasadnutie, Bratislava 15-17.5.2025</t>
  </si>
  <si>
    <t>Cestovné Kontrolná komisia -  zasadnutie, Bratislava 15-17.5.2025</t>
  </si>
  <si>
    <t>CP25001</t>
  </si>
  <si>
    <t>DF25047</t>
  </si>
  <si>
    <t>DF25048</t>
  </si>
  <si>
    <t>B1-2500203</t>
  </si>
  <si>
    <t>Audit účtovnej závierky - overenie výročnej správy</t>
  </si>
  <si>
    <t xml:space="preserve">Audit účtovnej závierky </t>
  </si>
  <si>
    <t>DF25053</t>
  </si>
  <si>
    <t>DF25046</t>
  </si>
  <si>
    <t>DF25051</t>
  </si>
  <si>
    <t>INT250018</t>
  </si>
  <si>
    <t>DF25044</t>
  </si>
  <si>
    <t>DF25045</t>
  </si>
  <si>
    <t>CP25003</t>
  </si>
  <si>
    <t>CP25005</t>
  </si>
  <si>
    <t>CP25010</t>
  </si>
  <si>
    <t>Prenájom priestorov/hotel Jánošík - Rada predsedov 24.05.2025, Liptovský Mikuláš</t>
  </si>
  <si>
    <t>Cestovné - Rada predsedov  24.05.2025 Liptovský Mikuláš</t>
  </si>
  <si>
    <t>Administratívne práce 4/2025 - Valné zhromaždenie</t>
  </si>
  <si>
    <t>CP25009</t>
  </si>
  <si>
    <t>CP25007</t>
  </si>
  <si>
    <t>CP25006</t>
  </si>
  <si>
    <t>Cestovné ISU SeminárBerlín 10-13.4.2025</t>
  </si>
  <si>
    <t>CP25008</t>
  </si>
  <si>
    <t>DF25058</t>
  </si>
  <si>
    <t>DF25050</t>
  </si>
  <si>
    <t>Cestovné  - Skolenie trenerov 13-15.06.2025 Liptovský Mikuláš</t>
  </si>
  <si>
    <t>CP25011</t>
  </si>
  <si>
    <t>CP25012</t>
  </si>
  <si>
    <t>CP25067</t>
  </si>
  <si>
    <t>CP25017</t>
  </si>
  <si>
    <t>DFZ25012</t>
  </si>
  <si>
    <t>CP25077</t>
  </si>
  <si>
    <t>DF25123</t>
  </si>
  <si>
    <t>DF25145</t>
  </si>
  <si>
    <t>DF25099</t>
  </si>
  <si>
    <t>MAAD.sk, s.r.o.</t>
  </si>
  <si>
    <t>DF25111</t>
  </si>
  <si>
    <t>DF25190</t>
  </si>
  <si>
    <t>INT250050</t>
  </si>
  <si>
    <t>DF25116</t>
  </si>
  <si>
    <t>DF25159</t>
  </si>
  <si>
    <t>CP25205</t>
  </si>
  <si>
    <t>CP25101</t>
  </si>
  <si>
    <t>CP25210</t>
  </si>
  <si>
    <t>CP25207</t>
  </si>
  <si>
    <t>CP25204</t>
  </si>
  <si>
    <t>CP25111</t>
  </si>
  <si>
    <t>DF25162</t>
  </si>
  <si>
    <t xml:space="preserve">Vyúčtovacia faktúra - Ubytovanie, catering DoubleTree by Hilton - 33rd Nepela Memorial 26-27.9.2025 Bratislava / presun časti úhrady do vyúčtovania PUŠ 2. polroku </t>
  </si>
  <si>
    <t>Školenie trénerov I. a II. stupňa LM 13-15.6.2025 Liptovský Mikuláš</t>
  </si>
  <si>
    <t>Krasokorčuliarsky klub Spišská Nová Ves</t>
  </si>
  <si>
    <t>B1-2500248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</si>
</sst>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2" val="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1379</v>
      </c>
      <c r="C23" s="255"/>
      <c r="D23" s="256"/>
    </row>
    <row r="24" spans="1:4" ht="12.75" customHeight="1" x14ac:dyDescent="0.25">
      <c r="C24" s="314"/>
      <c r="D24" s="315"/>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95"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950000000000003"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7"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krasokorčuliarsky zväz, Záhradnícka 752/95, Bratislava, 821 08</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4" t="s">
        <v>1309</v>
      </c>
      <c r="C14" s="375"/>
      <c r="F14" s="313"/>
      <c r="N14" s="137" t="str">
        <f t="shared" si="0"/>
        <v xml:space="preserve">n - </v>
      </c>
      <c r="O14" s="137" t="s">
        <v>364</v>
      </c>
    </row>
    <row r="15" spans="1:16" ht="34.35"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1" customHeight="1" x14ac:dyDescent="0.25">
      <c r="A17" s="139" t="s">
        <v>1297</v>
      </c>
      <c r="B17" s="142">
        <f>F9</f>
        <v>0</v>
      </c>
      <c r="C17" s="137"/>
      <c r="F17" s="377"/>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31805540</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78" t="s">
        <v>1316</v>
      </c>
      <c r="B2" s="378"/>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Slovenský krasokorčuliarsky zväz</v>
      </c>
      <c r="C3" s="326"/>
      <c r="D3" s="326"/>
      <c r="G3" s="252">
        <v>45747</v>
      </c>
    </row>
    <row r="4" spans="1:7" ht="13.8" x14ac:dyDescent="0.25">
      <c r="A4" s="30" t="s">
        <v>313</v>
      </c>
      <c r="B4" s="29" t="str">
        <f>RIGHT("0000"&amp;INDEX(Adr!A:A,Doklady!B102+1),8)</f>
        <v>31805540</v>
      </c>
      <c r="G4" s="252">
        <v>45777</v>
      </c>
    </row>
    <row r="5" spans="1:7" ht="13.8" x14ac:dyDescent="0.25">
      <c r="A5" s="30" t="s">
        <v>314</v>
      </c>
      <c r="B5" s="29" t="str">
        <f>INDEX(Adr!D:D,Doklady!B102+1)&amp;", "&amp;INDEX(Adr!E:E,Doklady!B102+1)</f>
        <v>Záhradnícka 752/95,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155148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155148</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5" zoomScaleNormal="100" workbookViewId="0">
      <selection activeCell="B144" sqref="B14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9" t="s">
        <v>1503</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INDEX(Adr!B2:B87,Doklady!B102)</f>
        <v>Slovenský krasokorčuliarsky zväz</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31805540</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Záhradnícka 752/95, Bratislava, 821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7.399999999999999" x14ac:dyDescent="0.3">
      <c r="A11" s="69" t="s">
        <v>319</v>
      </c>
      <c r="B11" s="70" t="s">
        <v>320</v>
      </c>
      <c r="C11" s="126">
        <f>SUMIF(FP!J:J,Doklady!$B$1&amp;A11,FP!D:D)</f>
        <v>155148</v>
      </c>
      <c r="D11" s="126">
        <f>+C11-E11</f>
        <v>155147.99999999997</v>
      </c>
      <c r="E11" s="353">
        <f>+I39-I42+I44-I47</f>
        <v>2.9103830456733704E-11</v>
      </c>
      <c r="F11" s="354"/>
      <c r="J11" s="176"/>
      <c r="L11" s="161" t="str">
        <f>L41</f>
        <v>a - krasokorčuľovanie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5">
        <f>SUMIF(K:K,A12,I:I)</f>
        <v>0</v>
      </c>
      <c r="F12" s="346"/>
      <c r="J12" s="177"/>
      <c r="L12" s="161" t="str">
        <f>L42</f>
        <v>a - krasokorčuľovanie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155148</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krasokorčuľovanie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31029.600000000002</v>
      </c>
      <c r="G39" s="78">
        <f>+MAX(I39-C39-D39-E39-F39-H39,0)</f>
        <v>124118.39999999999</v>
      </c>
      <c r="H39" s="78">
        <f>+IFERROR(VLOOKUP(K40&amp;" - kapitálové transfery",B$53:C$90,2,0),0)</f>
        <v>0</v>
      </c>
      <c r="I39" s="73">
        <f>SUMIF(FP!K:K,K40,FP!D:D)</f>
        <v>155148</v>
      </c>
      <c r="L39" s="84">
        <f>COUNTIF(FP!N:N,Doklady!B1&amp;"aK")</f>
        <v>0</v>
      </c>
      <c r="T39" s="86"/>
    </row>
    <row r="40" spans="1:21" x14ac:dyDescent="0.2">
      <c r="A40" s="115" t="s">
        <v>338</v>
      </c>
      <c r="B40" s="116" t="s">
        <v>377</v>
      </c>
      <c r="C40" s="78">
        <f>DSUM(Doklady!A103:J10000,"GGG",Spolu!L40:M42)</f>
        <v>29301.469999999998</v>
      </c>
      <c r="D40" s="78">
        <f>DSUM(Doklady!A103:J10000,"GGG",Spolu!N40:O42)</f>
        <v>17500.000000000011</v>
      </c>
      <c r="E40" s="78">
        <f>DSUM(Doklady!A103:J10000,"GGG",Spolu!P40:Q42)</f>
        <v>48514.200000000004</v>
      </c>
      <c r="F40" s="78">
        <f>DSUM(Doklady!A103:J10000,"GGG",Spolu!R40:S42)</f>
        <v>30862.830000000005</v>
      </c>
      <c r="G40" s="78">
        <f>DSUM(Doklady!A103:J10000,"GGG",Spolu!T40:U42)-H40</f>
        <v>28969.499999999996</v>
      </c>
      <c r="H40" s="78">
        <f>+IFERROR(VLOOKUP(K40&amp;" - kapitálové transfery",B$53:D$90,3,0),0)</f>
        <v>0</v>
      </c>
      <c r="I40" s="73">
        <f>+C40+D40+E40+F40+G40+H40</f>
        <v>155148</v>
      </c>
      <c r="J40" s="218" t="str">
        <f>+K45</f>
        <v>.</v>
      </c>
      <c r="K40" s="218" t="str">
        <f>IF(L38&gt;0,INDEX(FP!K:K,Doklady!B2),".")</f>
        <v>krasokorčuľovanie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krasokorčuľovanie - bežné transfery</v>
      </c>
      <c r="M41" s="120">
        <v>1</v>
      </c>
      <c r="N41" s="161" t="str">
        <f>+L41</f>
        <v>a - krasokorčuľovanie - bežné transfery</v>
      </c>
      <c r="O41" s="120">
        <v>2</v>
      </c>
      <c r="P41" s="161" t="str">
        <f>+L41</f>
        <v>a - krasokorčuľovanie - bežné transfery</v>
      </c>
      <c r="Q41" s="120">
        <v>3</v>
      </c>
      <c r="R41" s="161" t="str">
        <f>+L41</f>
        <v>a - krasokorčuľovanie - bežné transfery</v>
      </c>
      <c r="S41" s="120">
        <v>4</v>
      </c>
      <c r="T41" s="161" t="str">
        <f>+L41</f>
        <v>a - krasokorčuľovanie - bežné transfery</v>
      </c>
      <c r="U41" s="120">
        <v>5</v>
      </c>
    </row>
    <row r="42" spans="1:21" ht="10.5" customHeight="1" x14ac:dyDescent="0.2">
      <c r="A42" s="115" t="s">
        <v>338</v>
      </c>
      <c r="B42" s="116" t="s">
        <v>380</v>
      </c>
      <c r="C42" s="73">
        <f>+C40</f>
        <v>29301.469999999998</v>
      </c>
      <c r="D42" s="216">
        <f>+D40</f>
        <v>17500.000000000011</v>
      </c>
      <c r="E42" s="216">
        <f>+E40</f>
        <v>48514.200000000004</v>
      </c>
      <c r="F42" s="216">
        <f>+MIN(F39:F40)</f>
        <v>30862.830000000005</v>
      </c>
      <c r="G42" s="216">
        <f>+MIN(G39+MAX(F39-F40,0)-MAX(E40-E39,0)-MAX(D40-D39,0)-MAX(C40-C39,0),G40)</f>
        <v>28969.49999999996</v>
      </c>
      <c r="H42" s="216">
        <f>+MIN(H39:H40)</f>
        <v>0</v>
      </c>
      <c r="I42" s="73">
        <f>+C42+D42+E42+MIN(F39:F40)+G42+H42</f>
        <v>155147.99999999997</v>
      </c>
      <c r="J42" s="219">
        <f>+K47</f>
        <v>0</v>
      </c>
      <c r="K42" s="219">
        <f>+I42-H42</f>
        <v>155147.99999999997</v>
      </c>
      <c r="L42" s="161" t="str">
        <f>+SUBSTITUTE(L41,"bežné","kapitálové")</f>
        <v>a - krasokorčuľovanie - kapitálové transfery</v>
      </c>
      <c r="M42" s="120">
        <v>1</v>
      </c>
      <c r="N42" s="161" t="str">
        <f>+L42</f>
        <v>a - krasokorčuľovanie - kapitálové transfery</v>
      </c>
      <c r="O42" s="120">
        <v>2</v>
      </c>
      <c r="P42" s="161" t="str">
        <f>+L42</f>
        <v>a - krasokorčuľovanie - kapitálové transfery</v>
      </c>
      <c r="Q42" s="120">
        <v>3</v>
      </c>
      <c r="R42" s="161" t="str">
        <f>+L42</f>
        <v>a - krasokorčuľovanie - kapitálové transfery</v>
      </c>
      <c r="S42" s="120">
        <v>4</v>
      </c>
      <c r="T42" s="161" t="str">
        <f>+L42</f>
        <v>a - krasokorčuľovanie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krasokorčuľovanie - bežné transfery</v>
      </c>
      <c r="C53" s="73">
        <f>IF(A53&lt;&gt;"",INDEX(FP!D:D,Doklady!B$2+(ROW()-53)),"")</f>
        <v>155148</v>
      </c>
      <c r="D53" s="73">
        <f>IF(A53&lt;&gt;"",Doklady!I1-Doklady!J1,"")</f>
        <v>155147.99999999997</v>
      </c>
      <c r="E53" s="73">
        <f>IF(A53&lt;&gt;"",MIN(D53,C53)*Doklady!C1/(1-Doklady!C1),"")</f>
        <v>0</v>
      </c>
      <c r="F53" s="71">
        <f>IF(A53&lt;&gt;"",Doklady!J1,"")</f>
        <v>0</v>
      </c>
      <c r="G53" s="73">
        <f>+IFERROR(HLOOKUP(IF(RIGHT(B53,15)="bežné transfery",LEFT(B53,LEN(B53)-18),0),$J$40:$K$42,3,0),MIN(C53,D53))</f>
        <v>155147.99999999997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155148</v>
      </c>
      <c r="D130" s="228">
        <f t="shared" ref="D130:I130" si="9">SUM(D53:D129)</f>
        <v>155147.99999999997</v>
      </c>
      <c r="E130" s="228">
        <f t="shared" si="9"/>
        <v>0</v>
      </c>
      <c r="F130" s="228">
        <f t="shared" si="9"/>
        <v>0</v>
      </c>
      <c r="G130" s="228">
        <f t="shared" si="9"/>
        <v>155147.99999999997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1747</v>
      </c>
      <c r="C141" s="214"/>
      <c r="D141" s="344" t="s">
        <v>397</v>
      </c>
      <c r="E141" s="344"/>
      <c r="F141" s="344"/>
      <c r="G141" s="344"/>
      <c r="H141" s="344"/>
      <c r="I141" s="34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47" zoomScale="130" zoomScaleNormal="130" workbookViewId="0">
      <selection activeCell="B229" sqref="B22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krasokorčuľovanie - bežné transfery</v>
      </c>
      <c r="B1" s="232" t="str">
        <f>INDEX(Adr!A:A,B102+1)</f>
        <v>31805540</v>
      </c>
      <c r="C1" s="233">
        <f>IF(ROW()&lt;=B$3,INDEX(FP!E:E,B$2+ROW()-1),"")</f>
        <v>0</v>
      </c>
      <c r="D1" s="234" t="str">
        <f>IF(ROW()&lt;=B$3,INDEX(FP!F:F,B$2+ROW()-1),"")</f>
        <v>a</v>
      </c>
      <c r="E1" s="234"/>
      <c r="F1" s="234" t="str">
        <f>IF(ROW()&lt;=B$3,INDEX(FP!G:G,B$2+ROW()-1),"")</f>
        <v>026 02</v>
      </c>
      <c r="G1" s="234"/>
      <c r="H1" s="235" t="str">
        <f>IF(ROW()&lt;=B$3,INDEX(FP!C:C,B$2+ROW()-1),"")</f>
        <v>krasokorčuľovanie - bežné transfery</v>
      </c>
      <c r="I1" s="236">
        <f t="shared" ref="I1:I6" si="0">IF(ROW()&lt;=B$3,SUMIF(A$107:A$10042,A1,I$107:I$10042),"")</f>
        <v>155147.99999999997</v>
      </c>
      <c r="J1" s="236">
        <f t="shared" ref="J1:J32" si="1">IF(ROW()&lt;=B$3,SUMIFS(I$103:I$50042,A$103:A$50042,K1,J$103:J$50042,L1),"")</f>
        <v>0</v>
      </c>
      <c r="K1" s="110" t="str">
        <f>$A1</f>
        <v>a - krasokorčuľovanie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1504</v>
      </c>
      <c r="B100" s="361"/>
      <c r="C100" s="361"/>
      <c r="D100" s="361"/>
      <c r="E100" s="361"/>
      <c r="F100" s="361"/>
      <c r="G100" s="361"/>
      <c r="H100" s="361"/>
      <c r="I100" s="363" t="s">
        <v>1487</v>
      </c>
      <c r="J100" s="363"/>
      <c r="K100" s="89"/>
    </row>
    <row r="101" spans="1:25" ht="15.6" x14ac:dyDescent="0.3">
      <c r="A101" s="364"/>
      <c r="B101" s="364"/>
      <c r="C101" s="364"/>
      <c r="D101" s="364"/>
      <c r="E101" s="364"/>
      <c r="F101" s="364"/>
      <c r="G101" s="364"/>
      <c r="H101" s="364"/>
      <c r="I101" s="362">
        <v>45887</v>
      </c>
      <c r="J101" s="362"/>
    </row>
    <row r="102" spans="1:25" ht="13.8" x14ac:dyDescent="0.25">
      <c r="A102" s="249" t="s">
        <v>402</v>
      </c>
      <c r="B102" s="250">
        <v>42</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1505</v>
      </c>
      <c r="B107" s="14" t="s">
        <v>1814</v>
      </c>
      <c r="C107" s="14" t="s">
        <v>1710</v>
      </c>
      <c r="D107" s="16">
        <v>45922</v>
      </c>
      <c r="E107" s="16"/>
      <c r="F107" s="14" t="s">
        <v>1711</v>
      </c>
      <c r="G107" s="14" t="s">
        <v>1712</v>
      </c>
      <c r="H107" s="14" t="s">
        <v>1713</v>
      </c>
      <c r="I107" s="15">
        <v>2253.96</v>
      </c>
      <c r="J107" s="77">
        <v>1</v>
      </c>
      <c r="K107" s="92"/>
    </row>
    <row r="108" spans="1:25" ht="13.2" x14ac:dyDescent="0.25">
      <c r="A108" s="14" t="s">
        <v>1505</v>
      </c>
      <c r="B108" s="14" t="s">
        <v>1815</v>
      </c>
      <c r="C108" s="14" t="s">
        <v>1714</v>
      </c>
      <c r="D108" s="16">
        <v>45923</v>
      </c>
      <c r="E108" s="16"/>
      <c r="F108" s="14" t="s">
        <v>1507</v>
      </c>
      <c r="G108" s="14" t="s">
        <v>1508</v>
      </c>
      <c r="H108" s="14" t="s">
        <v>1509</v>
      </c>
      <c r="I108" s="15">
        <v>1652.9</v>
      </c>
      <c r="J108" s="77">
        <v>1</v>
      </c>
      <c r="K108" s="92"/>
    </row>
    <row r="109" spans="1:25" ht="13.2" x14ac:dyDescent="0.25">
      <c r="A109" s="14" t="s">
        <v>1505</v>
      </c>
      <c r="B109" s="14" t="s">
        <v>1816</v>
      </c>
      <c r="C109" s="14" t="s">
        <v>1766</v>
      </c>
      <c r="D109" s="16">
        <v>45933</v>
      </c>
      <c r="E109" s="16"/>
      <c r="F109" s="14" t="s">
        <v>1510</v>
      </c>
      <c r="G109" s="14" t="s">
        <v>1511</v>
      </c>
      <c r="H109" s="14" t="s">
        <v>1512</v>
      </c>
      <c r="I109" s="15">
        <v>3756.6</v>
      </c>
      <c r="J109" s="77">
        <v>1</v>
      </c>
      <c r="K109" s="92"/>
    </row>
    <row r="110" spans="1:25" ht="20.399999999999999" x14ac:dyDescent="0.25">
      <c r="A110" s="14" t="s">
        <v>1505</v>
      </c>
      <c r="B110" s="14" t="s">
        <v>1817</v>
      </c>
      <c r="C110" s="14" t="s">
        <v>1776</v>
      </c>
      <c r="D110" s="16">
        <v>45939</v>
      </c>
      <c r="E110" s="16"/>
      <c r="F110" s="14" t="s">
        <v>1513</v>
      </c>
      <c r="G110" s="14" t="s">
        <v>1514</v>
      </c>
      <c r="H110" s="14" t="s">
        <v>1515</v>
      </c>
      <c r="I110" s="15">
        <v>3906.86</v>
      </c>
      <c r="J110" s="77">
        <v>1</v>
      </c>
      <c r="K110" s="92"/>
    </row>
    <row r="111" spans="1:25" ht="20.399999999999999" x14ac:dyDescent="0.25">
      <c r="A111" s="14" t="s">
        <v>1505</v>
      </c>
      <c r="B111" s="14" t="s">
        <v>1818</v>
      </c>
      <c r="C111" s="14" t="s">
        <v>1767</v>
      </c>
      <c r="D111" s="16">
        <v>45939</v>
      </c>
      <c r="E111" s="16"/>
      <c r="F111" s="14" t="s">
        <v>1517</v>
      </c>
      <c r="G111" s="14" t="s">
        <v>1518</v>
      </c>
      <c r="H111" s="14" t="s">
        <v>1519</v>
      </c>
      <c r="I111" s="15">
        <v>901.58</v>
      </c>
      <c r="J111" s="77">
        <v>1</v>
      </c>
      <c r="K111" s="92"/>
    </row>
    <row r="112" spans="1:25" ht="20.399999999999999" x14ac:dyDescent="0.25">
      <c r="A112" s="14" t="s">
        <v>1505</v>
      </c>
      <c r="B112" s="14" t="s">
        <v>1819</v>
      </c>
      <c r="C112" s="14" t="s">
        <v>1768</v>
      </c>
      <c r="D112" s="16">
        <v>45939</v>
      </c>
      <c r="E112" s="16"/>
      <c r="F112" s="14" t="s">
        <v>1520</v>
      </c>
      <c r="G112" s="14" t="s">
        <v>1521</v>
      </c>
      <c r="H112" s="14" t="s">
        <v>1522</v>
      </c>
      <c r="I112" s="15">
        <v>1953.43</v>
      </c>
      <c r="J112" s="77">
        <v>1</v>
      </c>
      <c r="K112" s="92"/>
    </row>
    <row r="113" spans="1:11" ht="13.2" x14ac:dyDescent="0.25">
      <c r="A113" s="14" t="s">
        <v>1505</v>
      </c>
      <c r="B113" s="14" t="s">
        <v>1820</v>
      </c>
      <c r="C113" s="14" t="s">
        <v>1769</v>
      </c>
      <c r="D113" s="16">
        <v>45939</v>
      </c>
      <c r="E113" s="16"/>
      <c r="F113" s="14" t="s">
        <v>1523</v>
      </c>
      <c r="G113" s="14" t="s">
        <v>1524</v>
      </c>
      <c r="H113" s="14" t="s">
        <v>1525</v>
      </c>
      <c r="I113" s="15">
        <v>3005.28</v>
      </c>
      <c r="J113" s="77">
        <v>1</v>
      </c>
      <c r="K113" s="92"/>
    </row>
    <row r="114" spans="1:11" ht="20.399999999999999" x14ac:dyDescent="0.25">
      <c r="A114" s="14" t="s">
        <v>1505</v>
      </c>
      <c r="B114" s="14" t="s">
        <v>1821</v>
      </c>
      <c r="C114" s="14" t="s">
        <v>1770</v>
      </c>
      <c r="D114" s="16">
        <v>45943</v>
      </c>
      <c r="E114" s="16"/>
      <c r="F114" s="14" t="s">
        <v>1526</v>
      </c>
      <c r="G114" s="14" t="s">
        <v>1527</v>
      </c>
      <c r="H114" s="14" t="s">
        <v>1528</v>
      </c>
      <c r="I114" s="15">
        <v>2253.96</v>
      </c>
      <c r="J114" s="77">
        <v>1</v>
      </c>
      <c r="K114" s="92"/>
    </row>
    <row r="115" spans="1:11" ht="20.399999999999999" x14ac:dyDescent="0.25">
      <c r="A115" s="14" t="s">
        <v>1505</v>
      </c>
      <c r="B115" s="14" t="s">
        <v>1822</v>
      </c>
      <c r="C115" s="14" t="s">
        <v>1771</v>
      </c>
      <c r="D115" s="16">
        <v>45943</v>
      </c>
      <c r="E115" s="16"/>
      <c r="F115" s="14" t="s">
        <v>1529</v>
      </c>
      <c r="G115" s="14" t="s">
        <v>1530</v>
      </c>
      <c r="H115" s="14" t="s">
        <v>1531</v>
      </c>
      <c r="I115" s="15">
        <v>1803.17</v>
      </c>
      <c r="J115" s="77">
        <v>1</v>
      </c>
      <c r="K115" s="92"/>
    </row>
    <row r="116" spans="1:11" ht="20.399999999999999" x14ac:dyDescent="0.25">
      <c r="A116" s="14" t="s">
        <v>1505</v>
      </c>
      <c r="B116" s="14" t="s">
        <v>1823</v>
      </c>
      <c r="C116" s="14" t="s">
        <v>1772</v>
      </c>
      <c r="D116" s="16">
        <v>45944</v>
      </c>
      <c r="E116" s="16"/>
      <c r="F116" s="14" t="s">
        <v>1533</v>
      </c>
      <c r="G116" s="14" t="s">
        <v>1534</v>
      </c>
      <c r="H116" s="14" t="s">
        <v>1535</v>
      </c>
      <c r="I116" s="15">
        <v>2253.96</v>
      </c>
      <c r="J116" s="77">
        <v>1</v>
      </c>
      <c r="K116" s="92"/>
    </row>
    <row r="117" spans="1:11" ht="13.2" x14ac:dyDescent="0.25">
      <c r="A117" s="14" t="s">
        <v>1505</v>
      </c>
      <c r="B117" s="14" t="s">
        <v>1824</v>
      </c>
      <c r="C117" s="14" t="s">
        <v>1773</v>
      </c>
      <c r="D117" s="16">
        <v>45947</v>
      </c>
      <c r="E117" s="16"/>
      <c r="F117" s="14" t="s">
        <v>1536</v>
      </c>
      <c r="G117" s="14" t="s">
        <v>1537</v>
      </c>
      <c r="H117" s="14" t="s">
        <v>1538</v>
      </c>
      <c r="I117" s="15">
        <v>1352.38</v>
      </c>
      <c r="J117" s="77">
        <v>1</v>
      </c>
      <c r="K117" s="92"/>
    </row>
    <row r="118" spans="1:11" ht="13.2" x14ac:dyDescent="0.25">
      <c r="A118" s="14" t="s">
        <v>1505</v>
      </c>
      <c r="B118" s="14" t="s">
        <v>1825</v>
      </c>
      <c r="C118" s="14" t="s">
        <v>1774</v>
      </c>
      <c r="D118" s="16">
        <v>45947</v>
      </c>
      <c r="E118" s="16"/>
      <c r="F118" s="14" t="s">
        <v>1540</v>
      </c>
      <c r="G118" s="14" t="s">
        <v>1541</v>
      </c>
      <c r="H118" s="14" t="s">
        <v>1542</v>
      </c>
      <c r="I118" s="15">
        <v>4207.3900000000003</v>
      </c>
      <c r="J118" s="77">
        <v>1</v>
      </c>
      <c r="K118" s="92"/>
    </row>
    <row r="119" spans="1:11" ht="51" x14ac:dyDescent="0.25">
      <c r="A119" s="14" t="s">
        <v>1505</v>
      </c>
      <c r="B119" s="14" t="s">
        <v>1826</v>
      </c>
      <c r="C119" s="14" t="s">
        <v>1775</v>
      </c>
      <c r="D119" s="16">
        <v>45707</v>
      </c>
      <c r="E119" s="16"/>
      <c r="F119" s="14" t="s">
        <v>1544</v>
      </c>
      <c r="G119" s="14"/>
      <c r="H119" s="14"/>
      <c r="I119" s="15">
        <v>1201.08</v>
      </c>
      <c r="J119" s="77">
        <v>2</v>
      </c>
      <c r="K119" s="92"/>
    </row>
    <row r="120" spans="1:11" ht="20.399999999999999" x14ac:dyDescent="0.25">
      <c r="A120" s="14" t="s">
        <v>1505</v>
      </c>
      <c r="B120" s="14" t="s">
        <v>1827</v>
      </c>
      <c r="C120" s="14" t="s">
        <v>1532</v>
      </c>
      <c r="D120" s="16">
        <v>45733</v>
      </c>
      <c r="E120" s="16"/>
      <c r="F120" s="14" t="s">
        <v>1545</v>
      </c>
      <c r="G120" s="14"/>
      <c r="H120" s="14" t="s">
        <v>1546</v>
      </c>
      <c r="I120" s="15">
        <v>61</v>
      </c>
      <c r="J120" s="77">
        <v>2</v>
      </c>
      <c r="K120" s="92"/>
    </row>
    <row r="121" spans="1:11" ht="20.399999999999999" x14ac:dyDescent="0.25">
      <c r="A121" s="14" t="s">
        <v>1505</v>
      </c>
      <c r="B121" s="14" t="s">
        <v>1828</v>
      </c>
      <c r="C121" s="14" t="s">
        <v>1532</v>
      </c>
      <c r="D121" s="16">
        <v>45733</v>
      </c>
      <c r="E121" s="16"/>
      <c r="F121" s="14" t="s">
        <v>1545</v>
      </c>
      <c r="G121" s="14"/>
      <c r="H121" s="14" t="s">
        <v>1547</v>
      </c>
      <c r="I121" s="15">
        <v>131.4</v>
      </c>
      <c r="J121" s="77">
        <v>2</v>
      </c>
      <c r="K121" s="92"/>
    </row>
    <row r="122" spans="1:11" ht="51" x14ac:dyDescent="0.25">
      <c r="A122" s="14" t="s">
        <v>1505</v>
      </c>
      <c r="B122" s="14" t="s">
        <v>1829</v>
      </c>
      <c r="C122" s="14" t="s">
        <v>1532</v>
      </c>
      <c r="D122" s="16">
        <v>45737</v>
      </c>
      <c r="E122" s="16"/>
      <c r="F122" s="14" t="s">
        <v>1548</v>
      </c>
      <c r="G122" s="14"/>
      <c r="H122" s="14"/>
      <c r="I122" s="15">
        <v>1672.22</v>
      </c>
      <c r="J122" s="77">
        <v>2</v>
      </c>
      <c r="K122" s="92"/>
    </row>
    <row r="123" spans="1:11" ht="13.2" x14ac:dyDescent="0.25">
      <c r="A123" s="14" t="s">
        <v>1505</v>
      </c>
      <c r="B123" s="14" t="s">
        <v>1830</v>
      </c>
      <c r="C123" s="14" t="s">
        <v>1552</v>
      </c>
      <c r="D123" s="16">
        <v>45761</v>
      </c>
      <c r="E123" s="16"/>
      <c r="F123" s="14" t="s">
        <v>1549</v>
      </c>
      <c r="G123" s="14" t="s">
        <v>1550</v>
      </c>
      <c r="H123" s="14" t="s">
        <v>1551</v>
      </c>
      <c r="I123" s="15">
        <v>562.5</v>
      </c>
      <c r="J123" s="77">
        <v>2</v>
      </c>
      <c r="K123" s="92"/>
    </row>
    <row r="124" spans="1:11" ht="13.2" x14ac:dyDescent="0.25">
      <c r="A124" s="14" t="s">
        <v>1505</v>
      </c>
      <c r="B124" s="14" t="s">
        <v>1831</v>
      </c>
      <c r="C124" s="14" t="s">
        <v>1555</v>
      </c>
      <c r="D124" s="16">
        <v>45761</v>
      </c>
      <c r="E124" s="16"/>
      <c r="F124" s="14" t="s">
        <v>1553</v>
      </c>
      <c r="G124" s="14"/>
      <c r="H124" s="14" t="s">
        <v>1554</v>
      </c>
      <c r="I124" s="15">
        <v>603.41</v>
      </c>
      <c r="J124" s="77">
        <v>2</v>
      </c>
      <c r="K124" s="92"/>
    </row>
    <row r="125" spans="1:11" ht="20.399999999999999" x14ac:dyDescent="0.25">
      <c r="A125" s="14" t="s">
        <v>1505</v>
      </c>
      <c r="B125" s="14" t="s">
        <v>1832</v>
      </c>
      <c r="C125" s="14" t="s">
        <v>1555</v>
      </c>
      <c r="D125" s="16">
        <v>45761</v>
      </c>
      <c r="E125" s="16"/>
      <c r="F125" s="14" t="s">
        <v>1556</v>
      </c>
      <c r="G125" s="14"/>
      <c r="H125" s="14" t="s">
        <v>1557</v>
      </c>
      <c r="I125" s="15">
        <v>9.8000000000000007</v>
      </c>
      <c r="J125" s="77">
        <v>2</v>
      </c>
      <c r="K125" s="92"/>
    </row>
    <row r="126" spans="1:11" ht="20.399999999999999" x14ac:dyDescent="0.25">
      <c r="A126" s="14" t="s">
        <v>1505</v>
      </c>
      <c r="B126" s="14" t="s">
        <v>1833</v>
      </c>
      <c r="C126" s="14" t="s">
        <v>1777</v>
      </c>
      <c r="D126" s="16">
        <v>45761</v>
      </c>
      <c r="E126" s="16"/>
      <c r="F126" s="14" t="s">
        <v>1558</v>
      </c>
      <c r="G126" s="14" t="s">
        <v>1559</v>
      </c>
      <c r="H126" s="14" t="s">
        <v>1560</v>
      </c>
      <c r="I126" s="15">
        <v>615</v>
      </c>
      <c r="J126" s="77">
        <v>2</v>
      </c>
      <c r="K126" s="92"/>
    </row>
    <row r="127" spans="1:11" ht="20.399999999999999" x14ac:dyDescent="0.25">
      <c r="A127" s="14" t="s">
        <v>1505</v>
      </c>
      <c r="B127" s="14" t="s">
        <v>1834</v>
      </c>
      <c r="C127" s="14" t="s">
        <v>1778</v>
      </c>
      <c r="D127" s="16">
        <v>45761</v>
      </c>
      <c r="E127" s="16"/>
      <c r="F127" s="14" t="s">
        <v>1561</v>
      </c>
      <c r="G127" s="14"/>
      <c r="H127" s="14" t="s">
        <v>1562</v>
      </c>
      <c r="I127" s="15">
        <v>94.5</v>
      </c>
      <c r="J127" s="77">
        <v>2</v>
      </c>
      <c r="K127" s="92"/>
    </row>
    <row r="128" spans="1:11" ht="20.399999999999999" x14ac:dyDescent="0.25">
      <c r="A128" s="14" t="s">
        <v>1505</v>
      </c>
      <c r="B128" s="14" t="s">
        <v>1835</v>
      </c>
      <c r="C128" s="14" t="s">
        <v>1779</v>
      </c>
      <c r="D128" s="16">
        <v>45761</v>
      </c>
      <c r="E128" s="16"/>
      <c r="F128" s="14" t="s">
        <v>1563</v>
      </c>
      <c r="G128" s="14" t="s">
        <v>1564</v>
      </c>
      <c r="H128" s="14" t="s">
        <v>1565</v>
      </c>
      <c r="I128" s="15">
        <v>1988.75</v>
      </c>
      <c r="J128" s="77">
        <v>2</v>
      </c>
      <c r="K128" s="92"/>
    </row>
    <row r="129" spans="1:11" ht="20.399999999999999" x14ac:dyDescent="0.25">
      <c r="A129" s="14" t="s">
        <v>1505</v>
      </c>
      <c r="B129" s="14" t="s">
        <v>1836</v>
      </c>
      <c r="C129" s="14" t="s">
        <v>1805</v>
      </c>
      <c r="D129" s="16">
        <v>45764</v>
      </c>
      <c r="E129" s="16"/>
      <c r="F129" s="14" t="s">
        <v>1566</v>
      </c>
      <c r="G129" s="14" t="s">
        <v>1567</v>
      </c>
      <c r="H129" s="14" t="s">
        <v>1568</v>
      </c>
      <c r="I129" s="15">
        <v>214.02</v>
      </c>
      <c r="J129" s="77">
        <v>2</v>
      </c>
      <c r="K129" s="92"/>
    </row>
    <row r="130" spans="1:11" ht="13.2" x14ac:dyDescent="0.25">
      <c r="A130" s="14" t="s">
        <v>1505</v>
      </c>
      <c r="B130" s="14" t="s">
        <v>1837</v>
      </c>
      <c r="C130" s="14" t="s">
        <v>1785</v>
      </c>
      <c r="D130" s="16">
        <v>45764</v>
      </c>
      <c r="E130" s="16"/>
      <c r="F130" s="14" t="s">
        <v>1569</v>
      </c>
      <c r="G130" s="14" t="s">
        <v>1570</v>
      </c>
      <c r="H130" s="14" t="s">
        <v>1571</v>
      </c>
      <c r="I130" s="15">
        <v>103</v>
      </c>
      <c r="J130" s="77">
        <v>2</v>
      </c>
      <c r="K130" s="92"/>
    </row>
    <row r="131" spans="1:11" ht="51" x14ac:dyDescent="0.25">
      <c r="A131" s="14" t="s">
        <v>1505</v>
      </c>
      <c r="B131" s="14" t="s">
        <v>1838</v>
      </c>
      <c r="C131" s="14" t="s">
        <v>1516</v>
      </c>
      <c r="D131" s="16">
        <v>45769</v>
      </c>
      <c r="E131" s="16"/>
      <c r="F131" s="14" t="s">
        <v>1572</v>
      </c>
      <c r="G131" s="14"/>
      <c r="H131" s="14"/>
      <c r="I131" s="15">
        <v>1098.94</v>
      </c>
      <c r="J131" s="77">
        <v>2</v>
      </c>
      <c r="K131" s="92"/>
    </row>
    <row r="132" spans="1:11" ht="61.2" x14ac:dyDescent="0.25">
      <c r="A132" s="14" t="s">
        <v>1505</v>
      </c>
      <c r="B132" s="14" t="s">
        <v>1838</v>
      </c>
      <c r="C132" s="14" t="s">
        <v>1516</v>
      </c>
      <c r="D132" s="16">
        <v>45769</v>
      </c>
      <c r="E132" s="16"/>
      <c r="F132" s="14" t="s">
        <v>1573</v>
      </c>
      <c r="G132" s="14"/>
      <c r="H132" s="14"/>
      <c r="I132" s="15">
        <v>581.49</v>
      </c>
      <c r="J132" s="77">
        <v>2</v>
      </c>
      <c r="K132" s="92"/>
    </row>
    <row r="133" spans="1:11" ht="20.399999999999999" x14ac:dyDescent="0.25">
      <c r="A133" s="14" t="s">
        <v>1505</v>
      </c>
      <c r="B133" s="14" t="s">
        <v>1839</v>
      </c>
      <c r="C133" s="14" t="s">
        <v>1786</v>
      </c>
      <c r="D133" s="16">
        <v>45771</v>
      </c>
      <c r="E133" s="16"/>
      <c r="F133" s="14" t="s">
        <v>1574</v>
      </c>
      <c r="G133" s="14" t="s">
        <v>1575</v>
      </c>
      <c r="H133" s="14" t="s">
        <v>1576</v>
      </c>
      <c r="I133" s="15">
        <v>738</v>
      </c>
      <c r="J133" s="77">
        <v>2</v>
      </c>
      <c r="K133" s="92"/>
    </row>
    <row r="134" spans="1:11" ht="20.399999999999999" x14ac:dyDescent="0.25">
      <c r="A134" s="14" t="s">
        <v>1505</v>
      </c>
      <c r="B134" s="14" t="s">
        <v>1840</v>
      </c>
      <c r="C134" s="14" t="s">
        <v>1555</v>
      </c>
      <c r="D134" s="16">
        <v>45771</v>
      </c>
      <c r="E134" s="16"/>
      <c r="F134" s="14" t="s">
        <v>1545</v>
      </c>
      <c r="G134" s="14"/>
      <c r="H134" s="14" t="s">
        <v>1577</v>
      </c>
      <c r="I134" s="15">
        <v>129.85</v>
      </c>
      <c r="J134" s="77">
        <v>2</v>
      </c>
      <c r="K134" s="92"/>
    </row>
    <row r="135" spans="1:11" ht="20.399999999999999" x14ac:dyDescent="0.25">
      <c r="A135" s="14" t="s">
        <v>1505</v>
      </c>
      <c r="B135" s="14" t="s">
        <v>1841</v>
      </c>
      <c r="C135" s="14" t="s">
        <v>1555</v>
      </c>
      <c r="D135" s="16">
        <v>45771</v>
      </c>
      <c r="E135" s="16"/>
      <c r="F135" s="14" t="s">
        <v>1545</v>
      </c>
      <c r="G135" s="14"/>
      <c r="H135" s="14" t="s">
        <v>1578</v>
      </c>
      <c r="I135" s="15">
        <v>81.7</v>
      </c>
      <c r="J135" s="77">
        <v>2</v>
      </c>
      <c r="K135" s="92"/>
    </row>
    <row r="136" spans="1:11" ht="20.399999999999999" x14ac:dyDescent="0.25">
      <c r="A136" s="14" t="s">
        <v>1505</v>
      </c>
      <c r="B136" s="14" t="s">
        <v>1842</v>
      </c>
      <c r="C136" s="14" t="s">
        <v>1555</v>
      </c>
      <c r="D136" s="16">
        <v>45771</v>
      </c>
      <c r="E136" s="16"/>
      <c r="F136" s="14" t="s">
        <v>1545</v>
      </c>
      <c r="G136" s="14"/>
      <c r="H136" s="14" t="s">
        <v>1579</v>
      </c>
      <c r="I136" s="15">
        <v>47.7</v>
      </c>
      <c r="J136" s="77">
        <v>2</v>
      </c>
      <c r="K136" s="92"/>
    </row>
    <row r="137" spans="1:11" ht="20.399999999999999" x14ac:dyDescent="0.25">
      <c r="A137" s="14" t="s">
        <v>1505</v>
      </c>
      <c r="B137" s="14" t="s">
        <v>1843</v>
      </c>
      <c r="C137" s="14" t="s">
        <v>1555</v>
      </c>
      <c r="D137" s="16">
        <v>45771</v>
      </c>
      <c r="E137" s="16"/>
      <c r="F137" s="14" t="s">
        <v>1545</v>
      </c>
      <c r="G137" s="14"/>
      <c r="H137" s="14" t="s">
        <v>1580</v>
      </c>
      <c r="I137" s="15">
        <v>108.74</v>
      </c>
      <c r="J137" s="77">
        <v>2</v>
      </c>
      <c r="K137" s="92"/>
    </row>
    <row r="138" spans="1:11" ht="20.399999999999999" x14ac:dyDescent="0.25">
      <c r="A138" s="14" t="s">
        <v>1505</v>
      </c>
      <c r="B138" s="14" t="s">
        <v>1844</v>
      </c>
      <c r="C138" s="14" t="s">
        <v>1555</v>
      </c>
      <c r="D138" s="16">
        <v>45771</v>
      </c>
      <c r="E138" s="16"/>
      <c r="F138" s="14" t="s">
        <v>1545</v>
      </c>
      <c r="G138" s="14"/>
      <c r="H138" s="14" t="s">
        <v>1581</v>
      </c>
      <c r="I138" s="15">
        <v>75.400000000000006</v>
      </c>
      <c r="J138" s="77">
        <v>2</v>
      </c>
      <c r="K138" s="92"/>
    </row>
    <row r="139" spans="1:11" ht="13.2" x14ac:dyDescent="0.25">
      <c r="A139" s="14" t="s">
        <v>1505</v>
      </c>
      <c r="B139" s="14" t="s">
        <v>1845</v>
      </c>
      <c r="C139" s="14" t="s">
        <v>1784</v>
      </c>
      <c r="D139" s="16">
        <v>45784</v>
      </c>
      <c r="E139" s="16"/>
      <c r="F139" s="14" t="s">
        <v>1582</v>
      </c>
      <c r="G139" s="14"/>
      <c r="H139" s="14" t="s">
        <v>1583</v>
      </c>
      <c r="I139" s="15">
        <v>79</v>
      </c>
      <c r="J139" s="77">
        <v>2</v>
      </c>
      <c r="K139" s="92"/>
    </row>
    <row r="140" spans="1:11" ht="13.2" x14ac:dyDescent="0.25">
      <c r="A140" s="14" t="s">
        <v>1505</v>
      </c>
      <c r="B140" s="14" t="s">
        <v>1846</v>
      </c>
      <c r="C140" s="14" t="s">
        <v>1784</v>
      </c>
      <c r="D140" s="16">
        <v>45784</v>
      </c>
      <c r="E140" s="16"/>
      <c r="F140" s="14" t="s">
        <v>1584</v>
      </c>
      <c r="G140" s="14"/>
      <c r="H140" s="14" t="s">
        <v>1585</v>
      </c>
      <c r="I140" s="15">
        <v>89.2</v>
      </c>
      <c r="J140" s="77">
        <v>2</v>
      </c>
      <c r="K140" s="92"/>
    </row>
    <row r="141" spans="1:11" ht="13.2" x14ac:dyDescent="0.25">
      <c r="A141" s="14" t="s">
        <v>1505</v>
      </c>
      <c r="B141" s="14" t="s">
        <v>1847</v>
      </c>
      <c r="C141" s="14" t="s">
        <v>1784</v>
      </c>
      <c r="D141" s="16">
        <v>45784</v>
      </c>
      <c r="E141" s="16"/>
      <c r="F141" s="14" t="s">
        <v>1586</v>
      </c>
      <c r="G141" s="14"/>
      <c r="H141" s="14" t="s">
        <v>1587</v>
      </c>
      <c r="I141" s="15">
        <v>81</v>
      </c>
      <c r="J141" s="77">
        <v>2</v>
      </c>
      <c r="K141" s="92"/>
    </row>
    <row r="142" spans="1:11" ht="13.2" x14ac:dyDescent="0.25">
      <c r="A142" s="14" t="s">
        <v>1505</v>
      </c>
      <c r="B142" s="14" t="s">
        <v>1848</v>
      </c>
      <c r="C142" s="14" t="s">
        <v>1784</v>
      </c>
      <c r="D142" s="16">
        <v>45784</v>
      </c>
      <c r="E142" s="16"/>
      <c r="F142" s="14" t="s">
        <v>1586</v>
      </c>
      <c r="G142" s="14"/>
      <c r="H142" s="14" t="s">
        <v>1588</v>
      </c>
      <c r="I142" s="15">
        <v>68.2</v>
      </c>
      <c r="J142" s="77">
        <v>2</v>
      </c>
      <c r="K142" s="92"/>
    </row>
    <row r="143" spans="1:11" ht="13.2" x14ac:dyDescent="0.25">
      <c r="A143" s="14" t="s">
        <v>1505</v>
      </c>
      <c r="B143" s="14" t="s">
        <v>1849</v>
      </c>
      <c r="C143" s="14" t="s">
        <v>1784</v>
      </c>
      <c r="D143" s="16">
        <v>45784</v>
      </c>
      <c r="E143" s="16"/>
      <c r="F143" s="14" t="s">
        <v>1584</v>
      </c>
      <c r="G143" s="14"/>
      <c r="H143" s="14" t="s">
        <v>1589</v>
      </c>
      <c r="I143" s="15">
        <v>87.2</v>
      </c>
      <c r="J143" s="77">
        <v>2</v>
      </c>
      <c r="K143" s="92"/>
    </row>
    <row r="144" spans="1:11" ht="13.2" x14ac:dyDescent="0.25">
      <c r="A144" s="14" t="s">
        <v>1505</v>
      </c>
      <c r="B144" s="14" t="s">
        <v>1851</v>
      </c>
      <c r="C144" s="14" t="s">
        <v>1784</v>
      </c>
      <c r="D144" s="16">
        <v>45784</v>
      </c>
      <c r="E144" s="16"/>
      <c r="F144" s="14" t="s">
        <v>1584</v>
      </c>
      <c r="G144" s="14"/>
      <c r="H144" s="14" t="s">
        <v>1590</v>
      </c>
      <c r="I144" s="15">
        <v>81</v>
      </c>
      <c r="J144" s="77">
        <v>2</v>
      </c>
      <c r="K144" s="92"/>
    </row>
    <row r="145" spans="1:11" ht="13.2" x14ac:dyDescent="0.25">
      <c r="A145" s="14" t="s">
        <v>1505</v>
      </c>
      <c r="B145" s="14" t="s">
        <v>1852</v>
      </c>
      <c r="C145" s="14" t="s">
        <v>1784</v>
      </c>
      <c r="D145" s="16">
        <v>45784</v>
      </c>
      <c r="E145" s="16"/>
      <c r="F145" s="14" t="s">
        <v>1586</v>
      </c>
      <c r="G145" s="14"/>
      <c r="H145" s="14" t="s">
        <v>1591</v>
      </c>
      <c r="I145" s="15">
        <v>49.2</v>
      </c>
      <c r="J145" s="77">
        <v>2</v>
      </c>
      <c r="K145" s="92"/>
    </row>
    <row r="146" spans="1:11" ht="13.2" x14ac:dyDescent="0.25">
      <c r="A146" s="14" t="s">
        <v>1505</v>
      </c>
      <c r="B146" s="14" t="s">
        <v>1853</v>
      </c>
      <c r="C146" s="14" t="s">
        <v>1784</v>
      </c>
      <c r="D146" s="16">
        <v>45784</v>
      </c>
      <c r="E146" s="16"/>
      <c r="F146" s="14" t="s">
        <v>1582</v>
      </c>
      <c r="G146" s="14"/>
      <c r="H146" s="14" t="s">
        <v>1592</v>
      </c>
      <c r="I146" s="15">
        <v>83.2</v>
      </c>
      <c r="J146" s="77">
        <v>2</v>
      </c>
      <c r="K146" s="92"/>
    </row>
    <row r="147" spans="1:11" ht="13.2" x14ac:dyDescent="0.25">
      <c r="A147" s="14" t="s">
        <v>1505</v>
      </c>
      <c r="B147" s="14" t="s">
        <v>1854</v>
      </c>
      <c r="C147" s="14" t="s">
        <v>1784</v>
      </c>
      <c r="D147" s="16">
        <v>45784</v>
      </c>
      <c r="E147" s="16"/>
      <c r="F147" s="14" t="s">
        <v>1582</v>
      </c>
      <c r="G147" s="14"/>
      <c r="H147" s="14" t="s">
        <v>1593</v>
      </c>
      <c r="I147" s="15">
        <v>85.2</v>
      </c>
      <c r="J147" s="77">
        <v>2</v>
      </c>
      <c r="K147" s="92"/>
    </row>
    <row r="148" spans="1:11" ht="13.2" x14ac:dyDescent="0.25">
      <c r="A148" s="14" t="s">
        <v>1505</v>
      </c>
      <c r="B148" s="14" t="s">
        <v>1855</v>
      </c>
      <c r="C148" s="14" t="s">
        <v>1784</v>
      </c>
      <c r="D148" s="16">
        <v>45784</v>
      </c>
      <c r="E148" s="16"/>
      <c r="F148" s="14" t="s">
        <v>1582</v>
      </c>
      <c r="G148" s="14"/>
      <c r="H148" s="14" t="s">
        <v>1594</v>
      </c>
      <c r="I148" s="15">
        <v>30.8</v>
      </c>
      <c r="J148" s="77">
        <v>2</v>
      </c>
      <c r="K148" s="92"/>
    </row>
    <row r="149" spans="1:11" ht="13.2" x14ac:dyDescent="0.25">
      <c r="A149" s="14" t="s">
        <v>1505</v>
      </c>
      <c r="B149" s="14" t="s">
        <v>1856</v>
      </c>
      <c r="C149" s="14" t="s">
        <v>1784</v>
      </c>
      <c r="D149" s="16">
        <v>45784</v>
      </c>
      <c r="E149" s="16"/>
      <c r="F149" s="14" t="s">
        <v>1584</v>
      </c>
      <c r="G149" s="14"/>
      <c r="H149" s="14" t="s">
        <v>1595</v>
      </c>
      <c r="I149" s="15">
        <v>87.2</v>
      </c>
      <c r="J149" s="77">
        <v>2</v>
      </c>
      <c r="K149" s="92"/>
    </row>
    <row r="150" spans="1:11" ht="13.2" x14ac:dyDescent="0.25">
      <c r="A150" s="14" t="s">
        <v>1505</v>
      </c>
      <c r="B150" s="14" t="s">
        <v>1850</v>
      </c>
      <c r="C150" s="14" t="s">
        <v>1784</v>
      </c>
      <c r="D150" s="16">
        <v>45784</v>
      </c>
      <c r="E150" s="16"/>
      <c r="F150" s="14" t="s">
        <v>1584</v>
      </c>
      <c r="G150" s="14"/>
      <c r="H150" s="14" t="s">
        <v>1596</v>
      </c>
      <c r="I150" s="15">
        <v>41</v>
      </c>
      <c r="J150" s="77">
        <v>2</v>
      </c>
      <c r="K150" s="92"/>
    </row>
    <row r="151" spans="1:11" ht="13.2" x14ac:dyDescent="0.25">
      <c r="A151" s="14" t="s">
        <v>1505</v>
      </c>
      <c r="B151" s="14" t="s">
        <v>1857</v>
      </c>
      <c r="C151" s="14" t="s">
        <v>1784</v>
      </c>
      <c r="D151" s="16">
        <v>45784</v>
      </c>
      <c r="E151" s="16"/>
      <c r="F151" s="14" t="s">
        <v>1586</v>
      </c>
      <c r="G151" s="14"/>
      <c r="H151" s="14" t="s">
        <v>1597</v>
      </c>
      <c r="I151" s="15">
        <v>83.2</v>
      </c>
      <c r="J151" s="77">
        <v>2</v>
      </c>
      <c r="K151" s="92"/>
    </row>
    <row r="152" spans="1:11" ht="13.2" x14ac:dyDescent="0.25">
      <c r="A152" s="14" t="s">
        <v>1505</v>
      </c>
      <c r="B152" s="14" t="s">
        <v>1858</v>
      </c>
      <c r="C152" s="14" t="s">
        <v>1784</v>
      </c>
      <c r="D152" s="16">
        <v>45784</v>
      </c>
      <c r="E152" s="16"/>
      <c r="F152" s="14" t="s">
        <v>1586</v>
      </c>
      <c r="G152" s="14"/>
      <c r="H152" s="14" t="s">
        <v>1599</v>
      </c>
      <c r="I152" s="15">
        <v>129.19999999999999</v>
      </c>
      <c r="J152" s="77">
        <v>2</v>
      </c>
      <c r="K152" s="92"/>
    </row>
    <row r="153" spans="1:11" ht="13.2" x14ac:dyDescent="0.25">
      <c r="A153" s="14" t="s">
        <v>1505</v>
      </c>
      <c r="B153" s="14" t="s">
        <v>1859</v>
      </c>
      <c r="C153" s="14" t="s">
        <v>1784</v>
      </c>
      <c r="D153" s="16">
        <v>45784</v>
      </c>
      <c r="E153" s="16"/>
      <c r="F153" s="14" t="s">
        <v>1586</v>
      </c>
      <c r="G153" s="14"/>
      <c r="H153" s="14" t="s">
        <v>1600</v>
      </c>
      <c r="I153" s="15">
        <v>89.2</v>
      </c>
      <c r="J153" s="77">
        <v>2</v>
      </c>
      <c r="K153" s="92"/>
    </row>
    <row r="154" spans="1:11" ht="13.2" x14ac:dyDescent="0.25">
      <c r="A154" s="14" t="s">
        <v>1505</v>
      </c>
      <c r="B154" s="14" t="s">
        <v>1842</v>
      </c>
      <c r="C154" s="14" t="s">
        <v>1784</v>
      </c>
      <c r="D154" s="16">
        <v>45797</v>
      </c>
      <c r="E154" s="16"/>
      <c r="F154" s="14" t="s">
        <v>1601</v>
      </c>
      <c r="G154" s="14"/>
      <c r="H154" s="14" t="s">
        <v>1579</v>
      </c>
      <c r="I154" s="15">
        <v>7.7</v>
      </c>
      <c r="J154" s="77">
        <v>2</v>
      </c>
      <c r="K154" s="92"/>
    </row>
    <row r="155" spans="1:11" ht="51" x14ac:dyDescent="0.25">
      <c r="A155" s="14" t="s">
        <v>1505</v>
      </c>
      <c r="B155" s="14" t="s">
        <v>1860</v>
      </c>
      <c r="C155" s="14" t="s">
        <v>1784</v>
      </c>
      <c r="D155" s="16">
        <v>45798</v>
      </c>
      <c r="E155" s="16"/>
      <c r="F155" s="14" t="s">
        <v>1602</v>
      </c>
      <c r="G155" s="14"/>
      <c r="H155" s="14"/>
      <c r="I155" s="15">
        <v>1460.19</v>
      </c>
      <c r="J155" s="77">
        <v>2</v>
      </c>
      <c r="K155" s="92"/>
    </row>
    <row r="156" spans="1:11" ht="13.2" x14ac:dyDescent="0.25">
      <c r="A156" s="14" t="s">
        <v>1505</v>
      </c>
      <c r="B156" s="14" t="s">
        <v>1861</v>
      </c>
      <c r="C156" s="14" t="s">
        <v>1784</v>
      </c>
      <c r="D156" s="16">
        <v>45799</v>
      </c>
      <c r="E156" s="16"/>
      <c r="F156" s="14" t="s">
        <v>1603</v>
      </c>
      <c r="G156" s="14"/>
      <c r="H156" s="14" t="s">
        <v>1604</v>
      </c>
      <c r="I156" s="15">
        <v>192.32</v>
      </c>
      <c r="J156" s="77">
        <v>2</v>
      </c>
      <c r="K156" s="92"/>
    </row>
    <row r="157" spans="1:11" ht="13.2" x14ac:dyDescent="0.25">
      <c r="A157" s="14" t="s">
        <v>1505</v>
      </c>
      <c r="B157" s="14" t="s">
        <v>1862</v>
      </c>
      <c r="C157" s="14" t="s">
        <v>1784</v>
      </c>
      <c r="D157" s="16">
        <v>45799</v>
      </c>
      <c r="E157" s="16"/>
      <c r="F157" s="14" t="s">
        <v>1605</v>
      </c>
      <c r="G157" s="14"/>
      <c r="H157" s="14" t="s">
        <v>1604</v>
      </c>
      <c r="I157" s="15">
        <v>359.15</v>
      </c>
      <c r="J157" s="77">
        <v>2</v>
      </c>
      <c r="K157" s="92"/>
    </row>
    <row r="158" spans="1:11" ht="13.2" x14ac:dyDescent="0.25">
      <c r="A158" s="14" t="s">
        <v>1505</v>
      </c>
      <c r="B158" s="14" t="s">
        <v>1863</v>
      </c>
      <c r="C158" s="14" t="s">
        <v>1784</v>
      </c>
      <c r="D158" s="16">
        <v>45799</v>
      </c>
      <c r="E158" s="16"/>
      <c r="F158" s="14" t="s">
        <v>1606</v>
      </c>
      <c r="G158" s="14"/>
      <c r="H158" s="14" t="s">
        <v>1607</v>
      </c>
      <c r="I158" s="15">
        <v>49.2</v>
      </c>
      <c r="J158" s="77">
        <v>2</v>
      </c>
      <c r="K158" s="92"/>
    </row>
    <row r="159" spans="1:11" ht="13.2" x14ac:dyDescent="0.25">
      <c r="A159" s="14" t="s">
        <v>1505</v>
      </c>
      <c r="B159" s="14" t="s">
        <v>1864</v>
      </c>
      <c r="C159" s="14" t="s">
        <v>1784</v>
      </c>
      <c r="D159" s="16">
        <v>45799</v>
      </c>
      <c r="E159" s="16"/>
      <c r="F159" s="14" t="s">
        <v>1606</v>
      </c>
      <c r="G159" s="14"/>
      <c r="H159" s="14" t="s">
        <v>1608</v>
      </c>
      <c r="I159" s="15">
        <v>15</v>
      </c>
      <c r="J159" s="77">
        <v>2</v>
      </c>
      <c r="K159" s="92"/>
    </row>
    <row r="160" spans="1:11" ht="13.2" x14ac:dyDescent="0.25">
      <c r="A160" s="14" t="s">
        <v>1505</v>
      </c>
      <c r="B160" s="14" t="s">
        <v>1865</v>
      </c>
      <c r="C160" s="14" t="s">
        <v>1784</v>
      </c>
      <c r="D160" s="16">
        <v>45799</v>
      </c>
      <c r="E160" s="16"/>
      <c r="F160" s="14" t="s">
        <v>1609</v>
      </c>
      <c r="G160" s="14"/>
      <c r="H160" s="14" t="s">
        <v>1610</v>
      </c>
      <c r="I160" s="15">
        <v>198.72</v>
      </c>
      <c r="J160" s="77">
        <v>2</v>
      </c>
      <c r="K160" s="92"/>
    </row>
    <row r="161" spans="1:11" ht="13.2" x14ac:dyDescent="0.25">
      <c r="A161" s="14" t="s">
        <v>1505</v>
      </c>
      <c r="B161" s="14" t="s">
        <v>1866</v>
      </c>
      <c r="C161" s="14" t="s">
        <v>1784</v>
      </c>
      <c r="D161" s="16">
        <v>45799</v>
      </c>
      <c r="E161" s="16"/>
      <c r="F161" s="14" t="s">
        <v>1606</v>
      </c>
      <c r="G161" s="14"/>
      <c r="H161" s="14" t="s">
        <v>1611</v>
      </c>
      <c r="I161" s="15">
        <v>7.8</v>
      </c>
      <c r="J161" s="77">
        <v>2</v>
      </c>
      <c r="K161" s="92"/>
    </row>
    <row r="162" spans="1:11" ht="13.2" x14ac:dyDescent="0.25">
      <c r="A162" s="14" t="s">
        <v>1505</v>
      </c>
      <c r="B162" s="14" t="s">
        <v>1867</v>
      </c>
      <c r="C162" s="14" t="s">
        <v>1784</v>
      </c>
      <c r="D162" s="16">
        <v>45799</v>
      </c>
      <c r="E162" s="16"/>
      <c r="F162" s="14" t="s">
        <v>1606</v>
      </c>
      <c r="G162" s="14"/>
      <c r="H162" s="14" t="s">
        <v>1612</v>
      </c>
      <c r="I162" s="15">
        <v>15.4</v>
      </c>
      <c r="J162" s="77">
        <v>2</v>
      </c>
      <c r="K162" s="92"/>
    </row>
    <row r="163" spans="1:11" ht="13.2" x14ac:dyDescent="0.25">
      <c r="A163" s="14" t="s">
        <v>1505</v>
      </c>
      <c r="B163" s="14" t="s">
        <v>1868</v>
      </c>
      <c r="C163" s="14" t="s">
        <v>1783</v>
      </c>
      <c r="D163" s="16">
        <v>45812</v>
      </c>
      <c r="E163" s="16"/>
      <c r="F163" s="14" t="s">
        <v>1613</v>
      </c>
      <c r="G163" s="14"/>
      <c r="H163" s="14" t="s">
        <v>1614</v>
      </c>
      <c r="I163" s="15">
        <v>632.49</v>
      </c>
      <c r="J163" s="77">
        <v>2</v>
      </c>
      <c r="K163" s="92"/>
    </row>
    <row r="164" spans="1:11" ht="13.2" x14ac:dyDescent="0.25">
      <c r="A164" s="14" t="s">
        <v>1505</v>
      </c>
      <c r="B164" s="14" t="s">
        <v>1869</v>
      </c>
      <c r="C164" s="14" t="s">
        <v>1783</v>
      </c>
      <c r="D164" s="16">
        <v>45812</v>
      </c>
      <c r="E164" s="16"/>
      <c r="F164" s="14" t="s">
        <v>1613</v>
      </c>
      <c r="G164" s="14"/>
      <c r="H164" s="14" t="s">
        <v>1615</v>
      </c>
      <c r="I164" s="15">
        <v>32.18</v>
      </c>
      <c r="J164" s="77">
        <v>2</v>
      </c>
      <c r="K164" s="92"/>
    </row>
    <row r="165" spans="1:11" ht="13.2" x14ac:dyDescent="0.25">
      <c r="A165" s="14" t="s">
        <v>1505</v>
      </c>
      <c r="B165" s="14" t="s">
        <v>1870</v>
      </c>
      <c r="C165" s="14" t="s">
        <v>1783</v>
      </c>
      <c r="D165" s="16">
        <v>45828</v>
      </c>
      <c r="E165" s="16"/>
      <c r="F165" s="14" t="s">
        <v>1613</v>
      </c>
      <c r="G165" s="14"/>
      <c r="H165" s="14" t="s">
        <v>1610</v>
      </c>
      <c r="I165" s="15">
        <v>157.07</v>
      </c>
      <c r="J165" s="77">
        <v>2</v>
      </c>
      <c r="K165" s="92"/>
    </row>
    <row r="166" spans="1:11" ht="13.2" x14ac:dyDescent="0.25">
      <c r="A166" s="14" t="s">
        <v>1505</v>
      </c>
      <c r="B166" s="14" t="s">
        <v>1871</v>
      </c>
      <c r="C166" s="14" t="s">
        <v>1783</v>
      </c>
      <c r="D166" s="16">
        <v>45828</v>
      </c>
      <c r="E166" s="16"/>
      <c r="F166" s="14" t="s">
        <v>1613</v>
      </c>
      <c r="G166" s="14"/>
      <c r="H166" s="14" t="s">
        <v>1616</v>
      </c>
      <c r="I166" s="15">
        <v>26.33</v>
      </c>
      <c r="J166" s="77">
        <v>2</v>
      </c>
      <c r="K166" s="92"/>
    </row>
    <row r="167" spans="1:11" ht="13.2" x14ac:dyDescent="0.25">
      <c r="A167" s="14" t="s">
        <v>1505</v>
      </c>
      <c r="B167" s="14" t="s">
        <v>1872</v>
      </c>
      <c r="C167" s="14" t="s">
        <v>1783</v>
      </c>
      <c r="D167" s="16">
        <v>45828</v>
      </c>
      <c r="E167" s="16"/>
      <c r="F167" s="14" t="s">
        <v>1613</v>
      </c>
      <c r="G167" s="14"/>
      <c r="H167" s="14" t="s">
        <v>1617</v>
      </c>
      <c r="I167" s="15">
        <v>32.18</v>
      </c>
      <c r="J167" s="77">
        <v>2</v>
      </c>
      <c r="K167" s="92"/>
    </row>
    <row r="168" spans="1:11" ht="20.399999999999999" x14ac:dyDescent="0.25">
      <c r="A168" s="14" t="s">
        <v>1505</v>
      </c>
      <c r="B168" s="14" t="s">
        <v>1873</v>
      </c>
      <c r="C168" s="14" t="s">
        <v>1783</v>
      </c>
      <c r="D168" s="16">
        <v>45828</v>
      </c>
      <c r="E168" s="16"/>
      <c r="F168" s="14" t="s">
        <v>1618</v>
      </c>
      <c r="G168" s="14" t="s">
        <v>1619</v>
      </c>
      <c r="H168" s="14" t="s">
        <v>1620</v>
      </c>
      <c r="I168" s="15">
        <v>248.77</v>
      </c>
      <c r="J168" s="77">
        <v>2</v>
      </c>
      <c r="K168" s="92"/>
    </row>
    <row r="169" spans="1:11" ht="20.399999999999999" x14ac:dyDescent="0.25">
      <c r="A169" s="14" t="s">
        <v>1505</v>
      </c>
      <c r="B169" s="14" t="s">
        <v>1874</v>
      </c>
      <c r="C169" s="14" t="s">
        <v>1783</v>
      </c>
      <c r="D169" s="16">
        <v>45828</v>
      </c>
      <c r="E169" s="16"/>
      <c r="F169" s="14" t="s">
        <v>1621</v>
      </c>
      <c r="G169" s="14"/>
      <c r="H169" s="14" t="s">
        <v>1622</v>
      </c>
      <c r="I169" s="15">
        <v>140</v>
      </c>
      <c r="J169" s="77">
        <v>2</v>
      </c>
      <c r="K169" s="92"/>
    </row>
    <row r="170" spans="1:11" ht="40.799999999999997" x14ac:dyDescent="0.25">
      <c r="A170" s="14" t="s">
        <v>1505</v>
      </c>
      <c r="B170" s="14" t="s">
        <v>1876</v>
      </c>
      <c r="C170" s="14" t="s">
        <v>1783</v>
      </c>
      <c r="D170" s="16">
        <v>45828</v>
      </c>
      <c r="E170" s="16"/>
      <c r="F170" s="14" t="s">
        <v>1875</v>
      </c>
      <c r="G170" s="14"/>
      <c r="H170" s="14"/>
      <c r="I170" s="15">
        <v>1606.14</v>
      </c>
      <c r="J170" s="77">
        <v>2</v>
      </c>
      <c r="K170" s="92"/>
    </row>
    <row r="171" spans="1:11" ht="20.399999999999999" x14ac:dyDescent="0.25">
      <c r="A171" s="14" t="s">
        <v>1505</v>
      </c>
      <c r="B171" s="14" t="s">
        <v>1877</v>
      </c>
      <c r="C171" s="14" t="s">
        <v>1781</v>
      </c>
      <c r="D171" s="16">
        <v>45839</v>
      </c>
      <c r="E171" s="16"/>
      <c r="F171" s="14" t="s">
        <v>1780</v>
      </c>
      <c r="G171" s="14" t="s">
        <v>1623</v>
      </c>
      <c r="H171" s="14" t="s">
        <v>1624</v>
      </c>
      <c r="I171" s="15">
        <v>1037.06</v>
      </c>
      <c r="J171" s="77">
        <v>2</v>
      </c>
      <c r="K171" s="92"/>
    </row>
    <row r="172" spans="1:11" ht="20.399999999999999" x14ac:dyDescent="0.25">
      <c r="A172" s="14" t="s">
        <v>1505</v>
      </c>
      <c r="B172" s="14" t="s">
        <v>1878</v>
      </c>
      <c r="C172" s="14" t="s">
        <v>1543</v>
      </c>
      <c r="D172" s="16">
        <v>45735</v>
      </c>
      <c r="E172" s="16"/>
      <c r="F172" s="14" t="s">
        <v>1625</v>
      </c>
      <c r="G172" s="14" t="s">
        <v>1626</v>
      </c>
      <c r="H172" s="14" t="s">
        <v>1627</v>
      </c>
      <c r="I172" s="15">
        <v>1291.5</v>
      </c>
      <c r="J172" s="77">
        <v>3</v>
      </c>
      <c r="K172" s="92"/>
    </row>
    <row r="173" spans="1:11" ht="13.2" x14ac:dyDescent="0.25">
      <c r="A173" s="14" t="s">
        <v>1505</v>
      </c>
      <c r="B173" s="14" t="s">
        <v>1880</v>
      </c>
      <c r="C173" s="14" t="s">
        <v>1785</v>
      </c>
      <c r="D173" s="16">
        <v>45761</v>
      </c>
      <c r="E173" s="16"/>
      <c r="F173" s="14" t="s">
        <v>1628</v>
      </c>
      <c r="G173" s="14" t="s">
        <v>1629</v>
      </c>
      <c r="H173" s="14" t="s">
        <v>1630</v>
      </c>
      <c r="I173" s="15">
        <v>30.75</v>
      </c>
      <c r="J173" s="77">
        <v>3</v>
      </c>
      <c r="K173" s="92"/>
    </row>
    <row r="174" spans="1:11" ht="13.2" x14ac:dyDescent="0.25">
      <c r="A174" s="14" t="s">
        <v>1505</v>
      </c>
      <c r="B174" s="14" t="s">
        <v>1881</v>
      </c>
      <c r="C174" s="14" t="s">
        <v>1804</v>
      </c>
      <c r="D174" s="16">
        <v>45764</v>
      </c>
      <c r="E174" s="16"/>
      <c r="F174" s="14" t="s">
        <v>1631</v>
      </c>
      <c r="G174" s="14" t="s">
        <v>1626</v>
      </c>
      <c r="H174" s="14" t="s">
        <v>1627</v>
      </c>
      <c r="I174" s="15">
        <v>840</v>
      </c>
      <c r="J174" s="77">
        <v>3</v>
      </c>
      <c r="K174" s="92"/>
    </row>
    <row r="175" spans="1:11" ht="61.2" x14ac:dyDescent="0.25">
      <c r="A175" s="14" t="s">
        <v>1505</v>
      </c>
      <c r="B175" s="14" t="s">
        <v>1838</v>
      </c>
      <c r="C175" s="14" t="s">
        <v>1555</v>
      </c>
      <c r="D175" s="16">
        <v>45769</v>
      </c>
      <c r="E175" s="16"/>
      <c r="F175" s="14" t="s">
        <v>1632</v>
      </c>
      <c r="G175" s="14"/>
      <c r="H175" s="14"/>
      <c r="I175" s="15">
        <v>2575.38</v>
      </c>
      <c r="J175" s="77">
        <v>3</v>
      </c>
      <c r="K175" s="92"/>
    </row>
    <row r="176" spans="1:11" ht="20.399999999999999" x14ac:dyDescent="0.25">
      <c r="A176" s="14" t="s">
        <v>1505</v>
      </c>
      <c r="B176" s="14" t="s">
        <v>1882</v>
      </c>
      <c r="C176" s="14" t="s">
        <v>1803</v>
      </c>
      <c r="D176" s="16">
        <v>45770</v>
      </c>
      <c r="E176" s="16"/>
      <c r="F176" s="14" t="s">
        <v>1633</v>
      </c>
      <c r="G176" s="14"/>
      <c r="H176" s="14" t="s">
        <v>1634</v>
      </c>
      <c r="I176" s="15">
        <v>6000</v>
      </c>
      <c r="J176" s="77">
        <v>3</v>
      </c>
      <c r="K176" s="92"/>
    </row>
    <row r="177" spans="1:11" ht="40.799999999999997" x14ac:dyDescent="0.25">
      <c r="A177" s="14" t="s">
        <v>1505</v>
      </c>
      <c r="B177" s="14" t="s">
        <v>1883</v>
      </c>
      <c r="C177" s="14" t="s">
        <v>1802</v>
      </c>
      <c r="D177" s="16">
        <v>45775</v>
      </c>
      <c r="E177" s="16"/>
      <c r="F177" s="14" t="s">
        <v>1782</v>
      </c>
      <c r="G177" s="14"/>
      <c r="H177" s="14" t="s">
        <v>1635</v>
      </c>
      <c r="I177" s="15">
        <v>5640.43</v>
      </c>
      <c r="J177" s="77">
        <v>3</v>
      </c>
      <c r="K177" s="92"/>
    </row>
    <row r="178" spans="1:11" ht="40.799999999999997" x14ac:dyDescent="0.25">
      <c r="A178" s="14" t="s">
        <v>1505</v>
      </c>
      <c r="B178" s="14" t="s">
        <v>1885</v>
      </c>
      <c r="C178" s="14" t="s">
        <v>1598</v>
      </c>
      <c r="D178" s="16">
        <v>45777</v>
      </c>
      <c r="E178" s="16"/>
      <c r="F178" s="14" t="s">
        <v>1884</v>
      </c>
      <c r="G178" s="14" t="s">
        <v>1636</v>
      </c>
      <c r="H178" s="14" t="s">
        <v>1637</v>
      </c>
      <c r="I178" s="15">
        <v>6022.04</v>
      </c>
      <c r="J178" s="77">
        <v>3</v>
      </c>
      <c r="K178" s="92"/>
    </row>
    <row r="179" spans="1:11" ht="30.6" x14ac:dyDescent="0.25">
      <c r="A179" s="14" t="s">
        <v>1505</v>
      </c>
      <c r="B179" s="14" t="s">
        <v>1886</v>
      </c>
      <c r="C179" s="14" t="s">
        <v>1680</v>
      </c>
      <c r="D179" s="16">
        <v>45854</v>
      </c>
      <c r="E179" s="16"/>
      <c r="F179" s="14" t="s">
        <v>1887</v>
      </c>
      <c r="G179" s="14" t="s">
        <v>1889</v>
      </c>
      <c r="H179" s="14" t="s">
        <v>1888</v>
      </c>
      <c r="I179" s="15">
        <v>1225</v>
      </c>
      <c r="J179" s="77">
        <v>3</v>
      </c>
      <c r="K179" s="92"/>
    </row>
    <row r="180" spans="1:11" ht="13.2" x14ac:dyDescent="0.25">
      <c r="A180" s="14" t="s">
        <v>1505</v>
      </c>
      <c r="B180" s="14" t="s">
        <v>1890</v>
      </c>
      <c r="C180" s="14" t="s">
        <v>1682</v>
      </c>
      <c r="D180" s="16">
        <v>45854</v>
      </c>
      <c r="E180" s="16"/>
      <c r="F180" s="14" t="s">
        <v>1638</v>
      </c>
      <c r="G180" s="14" t="s">
        <v>1626</v>
      </c>
      <c r="H180" s="14" t="s">
        <v>1639</v>
      </c>
      <c r="I180" s="15">
        <v>385</v>
      </c>
      <c r="J180" s="77">
        <v>3</v>
      </c>
      <c r="K180" s="92"/>
    </row>
    <row r="181" spans="1:11" ht="20.399999999999999" x14ac:dyDescent="0.25">
      <c r="A181" s="14" t="s">
        <v>1505</v>
      </c>
      <c r="B181" s="14" t="s">
        <v>1891</v>
      </c>
      <c r="C181" s="14" t="s">
        <v>1683</v>
      </c>
      <c r="D181" s="16">
        <v>45854</v>
      </c>
      <c r="E181" s="16"/>
      <c r="F181" s="14" t="s">
        <v>1640</v>
      </c>
      <c r="G181" s="14" t="s">
        <v>1641</v>
      </c>
      <c r="H181" s="14" t="s">
        <v>1642</v>
      </c>
      <c r="I181" s="15">
        <v>586</v>
      </c>
      <c r="J181" s="77">
        <v>3</v>
      </c>
      <c r="K181" s="92"/>
    </row>
    <row r="182" spans="1:11" ht="20.399999999999999" x14ac:dyDescent="0.25">
      <c r="A182" s="14" t="s">
        <v>1505</v>
      </c>
      <c r="B182" s="14" t="s">
        <v>1892</v>
      </c>
      <c r="C182" s="14" t="s">
        <v>1686</v>
      </c>
      <c r="D182" s="16">
        <v>45854</v>
      </c>
      <c r="E182" s="16"/>
      <c r="F182" s="14" t="s">
        <v>1643</v>
      </c>
      <c r="G182" s="14"/>
      <c r="H182" s="14" t="s">
        <v>1644</v>
      </c>
      <c r="I182" s="15">
        <v>792.38</v>
      </c>
      <c r="J182" s="77">
        <v>3</v>
      </c>
      <c r="K182" s="92"/>
    </row>
    <row r="183" spans="1:11" ht="13.2" x14ac:dyDescent="0.25">
      <c r="A183" s="14" t="s">
        <v>1505</v>
      </c>
      <c r="B183" s="14" t="s">
        <v>1893</v>
      </c>
      <c r="C183" s="14" t="s">
        <v>1688</v>
      </c>
      <c r="D183" s="16">
        <v>45854</v>
      </c>
      <c r="E183" s="16"/>
      <c r="F183" s="14" t="s">
        <v>1628</v>
      </c>
      <c r="G183" s="14" t="s">
        <v>1629</v>
      </c>
      <c r="H183" s="14" t="s">
        <v>1645</v>
      </c>
      <c r="I183" s="15">
        <v>1730.61</v>
      </c>
      <c r="J183" s="77">
        <v>3</v>
      </c>
      <c r="K183" s="92"/>
    </row>
    <row r="184" spans="1:11" ht="20.399999999999999" x14ac:dyDescent="0.25">
      <c r="A184" s="14" t="s">
        <v>1505</v>
      </c>
      <c r="B184" s="14" t="s">
        <v>1894</v>
      </c>
      <c r="C184" s="14" t="s">
        <v>1748</v>
      </c>
      <c r="D184" s="16">
        <v>45862</v>
      </c>
      <c r="E184" s="16"/>
      <c r="F184" s="14" t="s">
        <v>1749</v>
      </c>
      <c r="G184" s="14"/>
      <c r="H184" s="14" t="s">
        <v>1750</v>
      </c>
      <c r="I184" s="15">
        <v>327.86</v>
      </c>
      <c r="J184" s="77">
        <v>3</v>
      </c>
      <c r="K184" s="92"/>
    </row>
    <row r="185" spans="1:11" ht="13.2" x14ac:dyDescent="0.25">
      <c r="A185" s="14" t="s">
        <v>1505</v>
      </c>
      <c r="B185" s="14" t="s">
        <v>1895</v>
      </c>
      <c r="C185" s="14" t="s">
        <v>1751</v>
      </c>
      <c r="D185" s="16">
        <v>45863</v>
      </c>
      <c r="E185" s="16"/>
      <c r="F185" s="14" t="s">
        <v>1752</v>
      </c>
      <c r="G185" s="14" t="s">
        <v>1753</v>
      </c>
      <c r="H185" s="14" t="s">
        <v>1754</v>
      </c>
      <c r="I185" s="15">
        <v>622.25</v>
      </c>
      <c r="J185" s="77">
        <v>3</v>
      </c>
      <c r="K185" s="92"/>
    </row>
    <row r="186" spans="1:11" ht="20.399999999999999" x14ac:dyDescent="0.25">
      <c r="A186" s="14" t="s">
        <v>1505</v>
      </c>
      <c r="B186" s="14" t="s">
        <v>1896</v>
      </c>
      <c r="C186" s="14" t="s">
        <v>1771</v>
      </c>
      <c r="D186" s="16">
        <v>45936</v>
      </c>
      <c r="E186" s="16"/>
      <c r="F186" s="14" t="s">
        <v>1897</v>
      </c>
      <c r="G186" s="14"/>
      <c r="H186" s="14" t="s">
        <v>1807</v>
      </c>
      <c r="I186" s="15">
        <v>5625</v>
      </c>
      <c r="J186" s="77">
        <v>3</v>
      </c>
      <c r="K186" s="92"/>
    </row>
    <row r="187" spans="1:11" ht="20.399999999999999" x14ac:dyDescent="0.25">
      <c r="A187" s="14" t="s">
        <v>1505</v>
      </c>
      <c r="B187" s="14" t="s">
        <v>1898</v>
      </c>
      <c r="C187" s="14" t="s">
        <v>1771</v>
      </c>
      <c r="D187" s="16">
        <v>45989</v>
      </c>
      <c r="E187" s="16"/>
      <c r="F187" s="14" t="s">
        <v>1808</v>
      </c>
      <c r="G187" s="14"/>
      <c r="H187" s="14" t="s">
        <v>1809</v>
      </c>
      <c r="I187" s="15">
        <v>4375</v>
      </c>
      <c r="J187" s="77">
        <v>3</v>
      </c>
      <c r="K187" s="92"/>
    </row>
    <row r="188" spans="1:11" ht="20.399999999999999" x14ac:dyDescent="0.25">
      <c r="A188" s="14" t="s">
        <v>1505</v>
      </c>
      <c r="B188" s="14" t="s">
        <v>1902</v>
      </c>
      <c r="C188" s="14" t="s">
        <v>1779</v>
      </c>
      <c r="D188" s="16">
        <v>46001</v>
      </c>
      <c r="E188" s="16"/>
      <c r="F188" s="14" t="s">
        <v>1899</v>
      </c>
      <c r="G188" s="14"/>
      <c r="H188" s="14" t="s">
        <v>1810</v>
      </c>
      <c r="I188" s="15">
        <v>445</v>
      </c>
      <c r="J188" s="77">
        <v>3</v>
      </c>
      <c r="K188" s="92"/>
    </row>
    <row r="189" spans="1:11" ht="20.399999999999999" x14ac:dyDescent="0.25">
      <c r="A189" s="14" t="s">
        <v>1505</v>
      </c>
      <c r="B189" s="14" t="s">
        <v>1901</v>
      </c>
      <c r="C189" s="14" t="s">
        <v>1774</v>
      </c>
      <c r="D189" s="16">
        <v>46006</v>
      </c>
      <c r="E189" s="16"/>
      <c r="F189" s="14" t="s">
        <v>1900</v>
      </c>
      <c r="G189" s="14"/>
      <c r="H189" s="14" t="s">
        <v>1806</v>
      </c>
      <c r="I189" s="15">
        <v>10000</v>
      </c>
      <c r="J189" s="77">
        <v>3</v>
      </c>
      <c r="K189" s="92"/>
    </row>
    <row r="190" spans="1:11" ht="13.2" x14ac:dyDescent="0.25">
      <c r="A190" s="14" t="s">
        <v>1505</v>
      </c>
      <c r="B190" s="14" t="s">
        <v>1903</v>
      </c>
      <c r="C190" s="14" t="s">
        <v>1506</v>
      </c>
      <c r="D190" s="16">
        <v>45688</v>
      </c>
      <c r="E190" s="16"/>
      <c r="F190" s="14" t="s">
        <v>1811</v>
      </c>
      <c r="G190" s="14" t="s">
        <v>1646</v>
      </c>
      <c r="H190" s="14" t="s">
        <v>1647</v>
      </c>
      <c r="I190" s="15">
        <v>3.65</v>
      </c>
      <c r="J190" s="77">
        <v>4</v>
      </c>
      <c r="K190" s="92"/>
    </row>
    <row r="191" spans="1:11" ht="13.2" x14ac:dyDescent="0.25">
      <c r="A191" s="14" t="s">
        <v>1505</v>
      </c>
      <c r="B191" s="14" t="s">
        <v>1904</v>
      </c>
      <c r="C191" s="14" t="s">
        <v>1506</v>
      </c>
      <c r="D191" s="16">
        <v>45688</v>
      </c>
      <c r="E191" s="16"/>
      <c r="F191" s="14" t="s">
        <v>1759</v>
      </c>
      <c r="G191" s="14" t="s">
        <v>1646</v>
      </c>
      <c r="H191" s="14" t="s">
        <v>1647</v>
      </c>
      <c r="I191" s="15">
        <v>22</v>
      </c>
      <c r="J191" s="77">
        <v>4</v>
      </c>
      <c r="K191" s="92"/>
    </row>
    <row r="192" spans="1:11" ht="13.2" x14ac:dyDescent="0.25">
      <c r="A192" s="14" t="s">
        <v>1505</v>
      </c>
      <c r="B192" s="14" t="s">
        <v>1906</v>
      </c>
      <c r="C192" s="14" t="s">
        <v>1506</v>
      </c>
      <c r="D192" s="16">
        <v>45688</v>
      </c>
      <c r="E192" s="16"/>
      <c r="F192" s="14" t="s">
        <v>1812</v>
      </c>
      <c r="G192" s="14" t="s">
        <v>1646</v>
      </c>
      <c r="H192" s="14" t="s">
        <v>1647</v>
      </c>
      <c r="I192" s="15">
        <v>0.03</v>
      </c>
      <c r="J192" s="77">
        <v>4</v>
      </c>
      <c r="K192" s="92"/>
    </row>
    <row r="193" spans="1:11" ht="13.2" x14ac:dyDescent="0.25">
      <c r="A193" s="14" t="s">
        <v>1505</v>
      </c>
      <c r="B193" s="14" t="s">
        <v>1905</v>
      </c>
      <c r="C193" s="14" t="s">
        <v>1516</v>
      </c>
      <c r="D193" s="16">
        <v>45702</v>
      </c>
      <c r="E193" s="16"/>
      <c r="F193" s="14" t="s">
        <v>1759</v>
      </c>
      <c r="G193" s="14" t="s">
        <v>1646</v>
      </c>
      <c r="H193" s="14" t="s">
        <v>1647</v>
      </c>
      <c r="I193" s="15">
        <v>3.5</v>
      </c>
      <c r="J193" s="77">
        <v>4</v>
      </c>
      <c r="K193" s="92"/>
    </row>
    <row r="194" spans="1:11" ht="51" x14ac:dyDescent="0.25">
      <c r="A194" s="14" t="s">
        <v>1505</v>
      </c>
      <c r="B194" s="14" t="s">
        <v>1826</v>
      </c>
      <c r="C194" s="14" t="s">
        <v>1516</v>
      </c>
      <c r="D194" s="16">
        <v>45707</v>
      </c>
      <c r="E194" s="16"/>
      <c r="F194" s="14" t="s">
        <v>1649</v>
      </c>
      <c r="G194" s="14"/>
      <c r="H194" s="14"/>
      <c r="I194" s="15">
        <v>9752.17</v>
      </c>
      <c r="J194" s="77">
        <v>4</v>
      </c>
      <c r="K194" s="92"/>
    </row>
    <row r="195" spans="1:11" ht="13.2" x14ac:dyDescent="0.25">
      <c r="A195" s="14" t="s">
        <v>1505</v>
      </c>
      <c r="B195" s="14" t="s">
        <v>1907</v>
      </c>
      <c r="C195" s="14" t="s">
        <v>1516</v>
      </c>
      <c r="D195" s="16">
        <v>45716</v>
      </c>
      <c r="E195" s="16"/>
      <c r="F195" s="14" t="s">
        <v>1759</v>
      </c>
      <c r="G195" s="14" t="s">
        <v>1646</v>
      </c>
      <c r="H195" s="14" t="s">
        <v>1647</v>
      </c>
      <c r="I195" s="15">
        <v>3.65</v>
      </c>
      <c r="J195" s="77">
        <v>4</v>
      </c>
      <c r="K195" s="92"/>
    </row>
    <row r="196" spans="1:11" ht="13.2" x14ac:dyDescent="0.25">
      <c r="A196" s="14" t="s">
        <v>1505</v>
      </c>
      <c r="B196" s="14" t="s">
        <v>1908</v>
      </c>
      <c r="C196" s="14" t="s">
        <v>1516</v>
      </c>
      <c r="D196" s="16">
        <v>45716</v>
      </c>
      <c r="E196" s="16"/>
      <c r="F196" s="14" t="s">
        <v>1759</v>
      </c>
      <c r="G196" s="14" t="s">
        <v>1646</v>
      </c>
      <c r="H196" s="14" t="s">
        <v>1647</v>
      </c>
      <c r="I196" s="15">
        <v>22</v>
      </c>
      <c r="J196" s="77">
        <v>4</v>
      </c>
      <c r="K196" s="92"/>
    </row>
    <row r="197" spans="1:11" ht="13.2" x14ac:dyDescent="0.25">
      <c r="A197" s="14" t="s">
        <v>1505</v>
      </c>
      <c r="B197" s="14" t="s">
        <v>1909</v>
      </c>
      <c r="C197" s="14" t="s">
        <v>1539</v>
      </c>
      <c r="D197" s="16">
        <v>45734</v>
      </c>
      <c r="E197" s="16"/>
      <c r="F197" s="14" t="s">
        <v>1650</v>
      </c>
      <c r="G197" s="14" t="s">
        <v>1651</v>
      </c>
      <c r="H197" s="14" t="s">
        <v>1652</v>
      </c>
      <c r="I197" s="15">
        <v>8.61</v>
      </c>
      <c r="J197" s="77">
        <v>4</v>
      </c>
      <c r="K197" s="92"/>
    </row>
    <row r="198" spans="1:11" ht="51" x14ac:dyDescent="0.25">
      <c r="A198" s="14" t="s">
        <v>1505</v>
      </c>
      <c r="B198" s="14" t="s">
        <v>1829</v>
      </c>
      <c r="C198" s="14" t="s">
        <v>1532</v>
      </c>
      <c r="D198" s="16">
        <v>45737</v>
      </c>
      <c r="E198" s="16"/>
      <c r="F198" s="14" t="s">
        <v>1653</v>
      </c>
      <c r="G198" s="14"/>
      <c r="H198" s="14"/>
      <c r="I198" s="15">
        <v>3984.18</v>
      </c>
      <c r="J198" s="77">
        <v>4</v>
      </c>
      <c r="K198" s="92"/>
    </row>
    <row r="199" spans="1:11" ht="13.2" x14ac:dyDescent="0.25">
      <c r="A199" s="14" t="s">
        <v>1505</v>
      </c>
      <c r="B199" s="14" t="s">
        <v>1910</v>
      </c>
      <c r="C199" s="14" t="s">
        <v>1532</v>
      </c>
      <c r="D199" s="16">
        <v>45747</v>
      </c>
      <c r="E199" s="16"/>
      <c r="F199" s="14" t="s">
        <v>1654</v>
      </c>
      <c r="G199" s="14" t="s">
        <v>1655</v>
      </c>
      <c r="H199" s="14" t="s">
        <v>1647</v>
      </c>
      <c r="I199" s="15">
        <v>3.65</v>
      </c>
      <c r="J199" s="77">
        <v>4</v>
      </c>
      <c r="K199" s="92"/>
    </row>
    <row r="200" spans="1:11" ht="13.2" x14ac:dyDescent="0.25">
      <c r="A200" s="14" t="s">
        <v>1505</v>
      </c>
      <c r="B200" s="14" t="s">
        <v>1911</v>
      </c>
      <c r="C200" s="14" t="s">
        <v>1532</v>
      </c>
      <c r="D200" s="16">
        <v>45747</v>
      </c>
      <c r="E200" s="16"/>
      <c r="F200" s="14" t="s">
        <v>1759</v>
      </c>
      <c r="G200" s="14" t="s">
        <v>1655</v>
      </c>
      <c r="H200" s="14" t="s">
        <v>1647</v>
      </c>
      <c r="I200" s="15">
        <v>22</v>
      </c>
      <c r="J200" s="77">
        <v>4</v>
      </c>
      <c r="K200" s="92"/>
    </row>
    <row r="201" spans="1:11" ht="13.2" x14ac:dyDescent="0.25">
      <c r="A201" s="14" t="s">
        <v>1505</v>
      </c>
      <c r="B201" s="14" t="s">
        <v>1912</v>
      </c>
      <c r="C201" s="14" t="s">
        <v>1787</v>
      </c>
      <c r="D201" s="16">
        <v>45761</v>
      </c>
      <c r="E201" s="16"/>
      <c r="F201" s="14" t="s">
        <v>1658</v>
      </c>
      <c r="G201" s="14" t="s">
        <v>1656</v>
      </c>
      <c r="H201" s="14" t="s">
        <v>1657</v>
      </c>
      <c r="I201" s="15">
        <v>574</v>
      </c>
      <c r="J201" s="77">
        <v>4</v>
      </c>
      <c r="K201" s="92"/>
    </row>
    <row r="202" spans="1:11" ht="13.2" x14ac:dyDescent="0.25">
      <c r="A202" s="14" t="s">
        <v>1505</v>
      </c>
      <c r="B202" s="14" t="s">
        <v>1913</v>
      </c>
      <c r="C202" s="14" t="s">
        <v>1788</v>
      </c>
      <c r="D202" s="16">
        <v>45761</v>
      </c>
      <c r="E202" s="16"/>
      <c r="F202" s="14" t="s">
        <v>1659</v>
      </c>
      <c r="G202" s="14" t="s">
        <v>1656</v>
      </c>
      <c r="H202" s="14" t="s">
        <v>1657</v>
      </c>
      <c r="I202" s="15">
        <v>624</v>
      </c>
      <c r="J202" s="77">
        <v>4</v>
      </c>
      <c r="K202" s="92"/>
    </row>
    <row r="203" spans="1:11" ht="13.2" x14ac:dyDescent="0.25">
      <c r="A203" s="14" t="s">
        <v>1505</v>
      </c>
      <c r="B203" s="14" t="s">
        <v>1914</v>
      </c>
      <c r="C203" s="14" t="s">
        <v>1789</v>
      </c>
      <c r="D203" s="16">
        <v>45761</v>
      </c>
      <c r="E203" s="16"/>
      <c r="F203" s="14" t="s">
        <v>1660</v>
      </c>
      <c r="G203" s="14" t="s">
        <v>1661</v>
      </c>
      <c r="H203" s="14" t="s">
        <v>1662</v>
      </c>
      <c r="I203" s="15">
        <v>462.12</v>
      </c>
      <c r="J203" s="77">
        <v>4</v>
      </c>
      <c r="K203" s="92"/>
    </row>
    <row r="204" spans="1:11" ht="13.2" x14ac:dyDescent="0.25">
      <c r="A204" s="14" t="s">
        <v>1505</v>
      </c>
      <c r="B204" s="14" t="s">
        <v>1915</v>
      </c>
      <c r="C204" s="14" t="s">
        <v>1790</v>
      </c>
      <c r="D204" s="16">
        <v>45761</v>
      </c>
      <c r="E204" s="16"/>
      <c r="F204" s="14" t="s">
        <v>1663</v>
      </c>
      <c r="G204" s="14" t="s">
        <v>1661</v>
      </c>
      <c r="H204" s="14" t="s">
        <v>1662</v>
      </c>
      <c r="I204" s="15">
        <v>30.96</v>
      </c>
      <c r="J204" s="77">
        <v>4</v>
      </c>
      <c r="K204" s="92"/>
    </row>
    <row r="205" spans="1:11" ht="51" x14ac:dyDescent="0.25">
      <c r="A205" s="14" t="s">
        <v>1505</v>
      </c>
      <c r="B205" s="14" t="s">
        <v>1838</v>
      </c>
      <c r="C205" s="14" t="s">
        <v>1555</v>
      </c>
      <c r="D205" s="16">
        <v>45769</v>
      </c>
      <c r="E205" s="16"/>
      <c r="F205" s="14" t="s">
        <v>1664</v>
      </c>
      <c r="G205" s="14"/>
      <c r="H205" s="14"/>
      <c r="I205" s="15">
        <v>3860.14</v>
      </c>
      <c r="J205" s="77">
        <v>4</v>
      </c>
      <c r="K205" s="92"/>
    </row>
    <row r="206" spans="1:11" ht="13.2" x14ac:dyDescent="0.25">
      <c r="A206" s="14" t="s">
        <v>1505</v>
      </c>
      <c r="B206" s="14" t="s">
        <v>1916</v>
      </c>
      <c r="C206" s="14" t="s">
        <v>1555</v>
      </c>
      <c r="D206" s="16">
        <v>45777</v>
      </c>
      <c r="E206" s="16"/>
      <c r="F206" s="14" t="s">
        <v>1654</v>
      </c>
      <c r="G206" s="14" t="s">
        <v>1665</v>
      </c>
      <c r="H206" s="14" t="s">
        <v>1647</v>
      </c>
      <c r="I206" s="15">
        <v>3.65</v>
      </c>
      <c r="J206" s="77">
        <v>4</v>
      </c>
      <c r="K206" s="92"/>
    </row>
    <row r="207" spans="1:11" ht="13.2" x14ac:dyDescent="0.25">
      <c r="A207" s="14" t="s">
        <v>1505</v>
      </c>
      <c r="B207" s="14" t="s">
        <v>1917</v>
      </c>
      <c r="C207" s="14" t="s">
        <v>1555</v>
      </c>
      <c r="D207" s="16">
        <v>45777</v>
      </c>
      <c r="E207" s="16"/>
      <c r="F207" s="14" t="s">
        <v>1759</v>
      </c>
      <c r="G207" s="14" t="s">
        <v>1665</v>
      </c>
      <c r="H207" s="14" t="s">
        <v>1647</v>
      </c>
      <c r="I207" s="15">
        <v>22</v>
      </c>
      <c r="J207" s="77">
        <v>4</v>
      </c>
      <c r="K207" s="92"/>
    </row>
    <row r="208" spans="1:11" ht="13.2" x14ac:dyDescent="0.25">
      <c r="A208" s="14" t="s">
        <v>1505</v>
      </c>
      <c r="B208" s="14" t="s">
        <v>1918</v>
      </c>
      <c r="C208" s="14" t="s">
        <v>1555</v>
      </c>
      <c r="D208" s="16">
        <v>45789</v>
      </c>
      <c r="E208" s="16"/>
      <c r="F208" s="14" t="s">
        <v>1759</v>
      </c>
      <c r="G208" s="14" t="s">
        <v>1665</v>
      </c>
      <c r="H208" s="14" t="s">
        <v>1647</v>
      </c>
      <c r="I208" s="15">
        <v>67.650000000000006</v>
      </c>
      <c r="J208" s="77">
        <v>4</v>
      </c>
      <c r="K208" s="92"/>
    </row>
    <row r="209" spans="1:11" ht="51" x14ac:dyDescent="0.25">
      <c r="A209" s="14" t="s">
        <v>1505</v>
      </c>
      <c r="B209" s="14" t="s">
        <v>1860</v>
      </c>
      <c r="C209" s="14" t="s">
        <v>1784</v>
      </c>
      <c r="D209" s="16">
        <v>45798</v>
      </c>
      <c r="E209" s="16"/>
      <c r="F209" s="14" t="s">
        <v>1666</v>
      </c>
      <c r="G209" s="14"/>
      <c r="H209" s="14"/>
      <c r="I209" s="15">
        <v>3756.4</v>
      </c>
      <c r="J209" s="77">
        <v>4</v>
      </c>
      <c r="K209" s="92"/>
    </row>
    <row r="210" spans="1:11" ht="20.399999999999999" x14ac:dyDescent="0.25">
      <c r="A210" s="14" t="s">
        <v>1505</v>
      </c>
      <c r="B210" s="14" t="s">
        <v>1919</v>
      </c>
      <c r="C210" s="14" t="s">
        <v>1784</v>
      </c>
      <c r="D210" s="16">
        <v>45799</v>
      </c>
      <c r="E210" s="16"/>
      <c r="F210" s="14" t="s">
        <v>1920</v>
      </c>
      <c r="G210" s="14"/>
      <c r="H210" s="14" t="s">
        <v>1667</v>
      </c>
      <c r="I210" s="15">
        <v>408.71</v>
      </c>
      <c r="J210" s="77">
        <v>4</v>
      </c>
      <c r="K210" s="92"/>
    </row>
    <row r="211" spans="1:11" ht="20.399999999999999" x14ac:dyDescent="0.25">
      <c r="A211" s="14" t="s">
        <v>1505</v>
      </c>
      <c r="B211" s="14" t="s">
        <v>1922</v>
      </c>
      <c r="C211" s="14" t="s">
        <v>1784</v>
      </c>
      <c r="D211" s="16">
        <v>45799</v>
      </c>
      <c r="E211" s="16"/>
      <c r="F211" s="14" t="s">
        <v>1921</v>
      </c>
      <c r="G211" s="14"/>
      <c r="H211" s="14" t="s">
        <v>1668</v>
      </c>
      <c r="I211" s="15">
        <v>134.06</v>
      </c>
      <c r="J211" s="77">
        <v>4</v>
      </c>
      <c r="K211" s="92"/>
    </row>
    <row r="212" spans="1:11" ht="13.2" x14ac:dyDescent="0.25">
      <c r="A212" s="14" t="s">
        <v>1505</v>
      </c>
      <c r="B212" s="14" t="s">
        <v>1923</v>
      </c>
      <c r="C212" s="14" t="s">
        <v>1791</v>
      </c>
      <c r="D212" s="16">
        <v>45799</v>
      </c>
      <c r="E212" s="16"/>
      <c r="F212" s="14" t="s">
        <v>1669</v>
      </c>
      <c r="G212" s="14" t="s">
        <v>1661</v>
      </c>
      <c r="H212" s="14" t="s">
        <v>1662</v>
      </c>
      <c r="I212" s="15">
        <v>464.12</v>
      </c>
      <c r="J212" s="77">
        <v>4</v>
      </c>
      <c r="K212" s="92"/>
    </row>
    <row r="213" spans="1:11" ht="13.2" x14ac:dyDescent="0.25">
      <c r="A213" s="14" t="s">
        <v>1505</v>
      </c>
      <c r="B213" s="14" t="s">
        <v>1924</v>
      </c>
      <c r="C213" s="14" t="s">
        <v>1539</v>
      </c>
      <c r="D213" s="16">
        <v>45799</v>
      </c>
      <c r="E213" s="16"/>
      <c r="F213" s="14" t="s">
        <v>1670</v>
      </c>
      <c r="G213" s="14" t="s">
        <v>1651</v>
      </c>
      <c r="H213" s="14" t="s">
        <v>1652</v>
      </c>
      <c r="I213" s="15">
        <v>8.61</v>
      </c>
      <c r="J213" s="77">
        <v>4</v>
      </c>
      <c r="K213" s="92"/>
    </row>
    <row r="214" spans="1:11" ht="13.2" x14ac:dyDescent="0.25">
      <c r="A214" s="14" t="s">
        <v>1505</v>
      </c>
      <c r="B214" s="14" t="s">
        <v>1925</v>
      </c>
      <c r="C214" s="14" t="s">
        <v>1784</v>
      </c>
      <c r="D214" s="16">
        <v>45808</v>
      </c>
      <c r="E214" s="16"/>
      <c r="F214" s="14" t="s">
        <v>1648</v>
      </c>
      <c r="G214" s="14" t="s">
        <v>1665</v>
      </c>
      <c r="H214" s="14" t="s">
        <v>1647</v>
      </c>
      <c r="I214" s="15">
        <v>22</v>
      </c>
      <c r="J214" s="77">
        <v>4</v>
      </c>
      <c r="K214" s="92"/>
    </row>
    <row r="215" spans="1:11" ht="20.399999999999999" x14ac:dyDescent="0.25">
      <c r="A215" s="14" t="s">
        <v>1505</v>
      </c>
      <c r="B215" s="14" t="s">
        <v>1928</v>
      </c>
      <c r="C215" s="14" t="s">
        <v>1760</v>
      </c>
      <c r="D215" s="16">
        <v>45824</v>
      </c>
      <c r="E215" s="16"/>
      <c r="F215" s="14" t="s">
        <v>1926</v>
      </c>
      <c r="G215" s="14" t="s">
        <v>1764</v>
      </c>
      <c r="H215" s="14" t="s">
        <v>1673</v>
      </c>
      <c r="I215" s="15">
        <v>200</v>
      </c>
      <c r="J215" s="77">
        <v>4</v>
      </c>
      <c r="K215" s="92"/>
    </row>
    <row r="216" spans="1:11" ht="13.2" x14ac:dyDescent="0.25">
      <c r="A216" s="14" t="s">
        <v>1505</v>
      </c>
      <c r="B216" s="14" t="s">
        <v>1929</v>
      </c>
      <c r="C216" s="14" t="s">
        <v>1761</v>
      </c>
      <c r="D216" s="16">
        <v>45824</v>
      </c>
      <c r="E216" s="16"/>
      <c r="F216" s="14" t="s">
        <v>1927</v>
      </c>
      <c r="G216" s="14" t="s">
        <v>1764</v>
      </c>
      <c r="H216" s="14" t="s">
        <v>1673</v>
      </c>
      <c r="I216" s="15">
        <v>690</v>
      </c>
      <c r="J216" s="77">
        <v>4</v>
      </c>
      <c r="K216" s="92"/>
    </row>
    <row r="217" spans="1:11" ht="13.2" x14ac:dyDescent="0.25">
      <c r="A217" s="14" t="s">
        <v>1505</v>
      </c>
      <c r="B217" s="14" t="s">
        <v>1930</v>
      </c>
      <c r="C217" s="14" t="s">
        <v>1792</v>
      </c>
      <c r="D217" s="16">
        <v>45824</v>
      </c>
      <c r="E217" s="16"/>
      <c r="F217" s="14" t="s">
        <v>1676</v>
      </c>
      <c r="G217" s="14" t="s">
        <v>1677</v>
      </c>
      <c r="H217" s="14" t="s">
        <v>1678</v>
      </c>
      <c r="I217" s="15">
        <v>1093.5</v>
      </c>
      <c r="J217" s="77">
        <v>4</v>
      </c>
      <c r="K217" s="92"/>
    </row>
    <row r="218" spans="1:11" ht="13.2" x14ac:dyDescent="0.25">
      <c r="A218" s="14" t="s">
        <v>1505</v>
      </c>
      <c r="B218" s="14" t="s">
        <v>1931</v>
      </c>
      <c r="C218" s="14" t="s">
        <v>1783</v>
      </c>
      <c r="D218" s="16">
        <v>45828</v>
      </c>
      <c r="E218" s="16"/>
      <c r="F218" s="14" t="s">
        <v>1813</v>
      </c>
      <c r="G218" s="14"/>
      <c r="H218" s="14" t="s">
        <v>1554</v>
      </c>
      <c r="I218" s="15">
        <v>5.6</v>
      </c>
      <c r="J218" s="77">
        <v>4</v>
      </c>
      <c r="K218" s="92"/>
    </row>
    <row r="219" spans="1:11" ht="40.799999999999997" x14ac:dyDescent="0.25">
      <c r="A219" s="14" t="s">
        <v>1505</v>
      </c>
      <c r="B219" s="14" t="s">
        <v>1876</v>
      </c>
      <c r="C219" s="14" t="s">
        <v>1783</v>
      </c>
      <c r="D219" s="16">
        <v>45828</v>
      </c>
      <c r="E219" s="16"/>
      <c r="F219" s="14" t="s">
        <v>1681</v>
      </c>
      <c r="G219" s="14"/>
      <c r="H219" s="14"/>
      <c r="I219" s="15">
        <v>3746.97</v>
      </c>
      <c r="J219" s="77">
        <v>4</v>
      </c>
      <c r="K219" s="92"/>
    </row>
    <row r="220" spans="1:11" ht="20.399999999999999" x14ac:dyDescent="0.25">
      <c r="A220" s="14" t="s">
        <v>1505</v>
      </c>
      <c r="B220" s="14" t="s">
        <v>1932</v>
      </c>
      <c r="C220" s="14" t="s">
        <v>1793</v>
      </c>
      <c r="D220" s="16">
        <v>45828</v>
      </c>
      <c r="E220" s="16"/>
      <c r="F220" s="14" t="s">
        <v>1939</v>
      </c>
      <c r="G220" s="14" t="s">
        <v>1677</v>
      </c>
      <c r="H220" s="14" t="s">
        <v>1678</v>
      </c>
      <c r="I220" s="15">
        <v>187.5</v>
      </c>
      <c r="J220" s="77">
        <v>4</v>
      </c>
      <c r="K220" s="92"/>
    </row>
    <row r="221" spans="1:11" ht="20.399999999999999" x14ac:dyDescent="0.25">
      <c r="A221" s="14" t="s">
        <v>1505</v>
      </c>
      <c r="B221" s="14" t="s">
        <v>1933</v>
      </c>
      <c r="C221" s="14" t="s">
        <v>1762</v>
      </c>
      <c r="D221" s="16">
        <v>45828</v>
      </c>
      <c r="E221" s="16"/>
      <c r="F221" s="14" t="s">
        <v>1937</v>
      </c>
      <c r="G221" s="14" t="s">
        <v>1684</v>
      </c>
      <c r="H221" s="14" t="s">
        <v>1685</v>
      </c>
      <c r="I221" s="15">
        <v>619</v>
      </c>
      <c r="J221" s="77">
        <v>4</v>
      </c>
      <c r="K221" s="92"/>
    </row>
    <row r="222" spans="1:11" ht="20.399999999999999" x14ac:dyDescent="0.25">
      <c r="A222" s="14" t="s">
        <v>1505</v>
      </c>
      <c r="B222" s="14" t="s">
        <v>1934</v>
      </c>
      <c r="C222" s="14" t="s">
        <v>1783</v>
      </c>
      <c r="D222" s="16">
        <v>45828</v>
      </c>
      <c r="E222" s="16"/>
      <c r="F222" s="14" t="s">
        <v>1938</v>
      </c>
      <c r="G222" s="14"/>
      <c r="H222" s="14" t="s">
        <v>1687</v>
      </c>
      <c r="I222" s="15">
        <v>39</v>
      </c>
      <c r="J222" s="77">
        <v>4</v>
      </c>
      <c r="K222" s="92"/>
    </row>
    <row r="223" spans="1:11" ht="20.399999999999999" x14ac:dyDescent="0.25">
      <c r="A223" s="14" t="s">
        <v>1505</v>
      </c>
      <c r="B223" s="14" t="s">
        <v>1935</v>
      </c>
      <c r="C223" s="14" t="s">
        <v>1783</v>
      </c>
      <c r="D223" s="16">
        <v>45828</v>
      </c>
      <c r="E223" s="16"/>
      <c r="F223" s="14" t="s">
        <v>1938</v>
      </c>
      <c r="G223" s="14"/>
      <c r="H223" s="14" t="s">
        <v>1689</v>
      </c>
      <c r="I223" s="15">
        <v>10.4</v>
      </c>
      <c r="J223" s="77">
        <v>4</v>
      </c>
      <c r="K223" s="92"/>
    </row>
    <row r="224" spans="1:11" ht="20.399999999999999" x14ac:dyDescent="0.25">
      <c r="A224" s="14" t="s">
        <v>1505</v>
      </c>
      <c r="B224" s="14" t="s">
        <v>1936</v>
      </c>
      <c r="C224" s="14" t="s">
        <v>1783</v>
      </c>
      <c r="D224" s="16">
        <v>45828</v>
      </c>
      <c r="E224" s="16"/>
      <c r="F224" s="14" t="s">
        <v>1938</v>
      </c>
      <c r="G224" s="14"/>
      <c r="H224" s="14" t="s">
        <v>1691</v>
      </c>
      <c r="I224" s="15">
        <v>7</v>
      </c>
      <c r="J224" s="77">
        <v>4</v>
      </c>
      <c r="K224" s="92"/>
    </row>
    <row r="225" spans="1:11" ht="13.2" x14ac:dyDescent="0.25">
      <c r="A225" s="14" t="s">
        <v>1505</v>
      </c>
      <c r="B225" s="14" t="s">
        <v>1940</v>
      </c>
      <c r="C225" s="14" t="s">
        <v>1783</v>
      </c>
      <c r="D225" s="16">
        <v>45814</v>
      </c>
      <c r="E225" s="16"/>
      <c r="F225" s="14" t="s">
        <v>1943</v>
      </c>
      <c r="G225" s="14"/>
      <c r="H225" s="14" t="s">
        <v>1692</v>
      </c>
      <c r="I225" s="15">
        <v>202.42</v>
      </c>
      <c r="J225" s="77">
        <v>5</v>
      </c>
      <c r="K225" s="92"/>
    </row>
    <row r="226" spans="1:11" ht="13.2" x14ac:dyDescent="0.25">
      <c r="A226" s="14" t="s">
        <v>1505</v>
      </c>
      <c r="B226" s="14" t="s">
        <v>1941</v>
      </c>
      <c r="C226" s="14" t="s">
        <v>1783</v>
      </c>
      <c r="D226" s="16">
        <v>45814</v>
      </c>
      <c r="E226" s="16"/>
      <c r="F226" s="14" t="s">
        <v>1943</v>
      </c>
      <c r="G226" s="14"/>
      <c r="H226" s="14" t="s">
        <v>1591</v>
      </c>
      <c r="I226" s="15">
        <v>163.62</v>
      </c>
      <c r="J226" s="77">
        <v>5</v>
      </c>
      <c r="K226" s="92"/>
    </row>
    <row r="227" spans="1:11" ht="13.2" x14ac:dyDescent="0.25">
      <c r="A227" s="14" t="s">
        <v>1505</v>
      </c>
      <c r="B227" s="14" t="s">
        <v>1942</v>
      </c>
      <c r="C227" s="14" t="s">
        <v>1783</v>
      </c>
      <c r="D227" s="16">
        <v>45814</v>
      </c>
      <c r="E227" s="16"/>
      <c r="F227" s="14" t="s">
        <v>1943</v>
      </c>
      <c r="G227" s="14"/>
      <c r="H227" s="14" t="s">
        <v>1693</v>
      </c>
      <c r="I227" s="15">
        <v>312.02999999999997</v>
      </c>
      <c r="J227" s="77">
        <v>5</v>
      </c>
      <c r="K227" s="92"/>
    </row>
    <row r="228" spans="1:11" ht="13.2" x14ac:dyDescent="0.25">
      <c r="A228" s="14" t="s">
        <v>1505</v>
      </c>
      <c r="B228" s="14" t="s">
        <v>1944</v>
      </c>
      <c r="C228" s="14" t="s">
        <v>1783</v>
      </c>
      <c r="D228" s="16">
        <v>45828</v>
      </c>
      <c r="E228" s="16"/>
      <c r="F228" s="14" t="s">
        <v>1943</v>
      </c>
      <c r="G228" s="14"/>
      <c r="H228" s="14" t="s">
        <v>1694</v>
      </c>
      <c r="I228" s="15">
        <v>719.35</v>
      </c>
      <c r="J228" s="77">
        <v>5</v>
      </c>
      <c r="K228" s="92"/>
    </row>
    <row r="229" spans="1:11" ht="20.399999999999999" x14ac:dyDescent="0.25">
      <c r="A229" s="14" t="s">
        <v>1505</v>
      </c>
      <c r="B229" s="14" t="s">
        <v>1973</v>
      </c>
      <c r="C229" s="14" t="s">
        <v>1783</v>
      </c>
      <c r="D229" s="16">
        <v>45828</v>
      </c>
      <c r="E229" s="16"/>
      <c r="F229" s="14" t="s">
        <v>1971</v>
      </c>
      <c r="G229" s="14" t="s">
        <v>1763</v>
      </c>
      <c r="H229" s="14" t="s">
        <v>1972</v>
      </c>
      <c r="I229" s="15">
        <v>150</v>
      </c>
      <c r="J229" s="77">
        <v>5</v>
      </c>
      <c r="K229" s="92"/>
    </row>
    <row r="230" spans="1:11" ht="20.399999999999999" x14ac:dyDescent="0.25">
      <c r="A230" s="14" t="s">
        <v>1505</v>
      </c>
      <c r="B230" s="14" t="s">
        <v>1945</v>
      </c>
      <c r="C230" s="14" t="s">
        <v>1671</v>
      </c>
      <c r="D230" s="16">
        <v>45839</v>
      </c>
      <c r="E230" s="16"/>
      <c r="F230" s="14" t="s">
        <v>1696</v>
      </c>
      <c r="G230" s="14" t="s">
        <v>1701</v>
      </c>
      <c r="H230" s="14" t="s">
        <v>1697</v>
      </c>
      <c r="I230" s="15">
        <v>181.56</v>
      </c>
      <c r="J230" s="77">
        <v>5</v>
      </c>
      <c r="K230" s="92"/>
    </row>
    <row r="231" spans="1:11" ht="20.399999999999999" x14ac:dyDescent="0.25">
      <c r="A231" s="14" t="s">
        <v>1505</v>
      </c>
      <c r="B231" s="14" t="s">
        <v>1946</v>
      </c>
      <c r="C231" s="14" t="s">
        <v>1672</v>
      </c>
      <c r="D231" s="16">
        <v>45839</v>
      </c>
      <c r="E231" s="16"/>
      <c r="F231" s="14" t="s">
        <v>1699</v>
      </c>
      <c r="G231" s="14" t="s">
        <v>1641</v>
      </c>
      <c r="H231" s="14" t="s">
        <v>1642</v>
      </c>
      <c r="I231" s="15">
        <v>429</v>
      </c>
      <c r="J231" s="77">
        <v>5</v>
      </c>
      <c r="K231" s="92"/>
    </row>
    <row r="232" spans="1:11" ht="20.399999999999999" x14ac:dyDescent="0.25">
      <c r="A232" s="14" t="s">
        <v>1505</v>
      </c>
      <c r="B232" s="14" t="s">
        <v>1948</v>
      </c>
      <c r="C232" s="14" t="s">
        <v>1674</v>
      </c>
      <c r="D232" s="16">
        <v>45839</v>
      </c>
      <c r="E232" s="16"/>
      <c r="F232" s="14" t="s">
        <v>1947</v>
      </c>
      <c r="G232" s="14"/>
      <c r="H232" s="14" t="s">
        <v>1765</v>
      </c>
      <c r="I232" s="15">
        <v>92.02</v>
      </c>
      <c r="J232" s="77">
        <v>5</v>
      </c>
      <c r="K232" s="92"/>
    </row>
    <row r="233" spans="1:11" ht="20.399999999999999" x14ac:dyDescent="0.25">
      <c r="A233" s="14" t="s">
        <v>1505</v>
      </c>
      <c r="B233" s="14" t="s">
        <v>1879</v>
      </c>
      <c r="C233" s="14" t="s">
        <v>1675</v>
      </c>
      <c r="D233" s="16">
        <v>45839</v>
      </c>
      <c r="E233" s="16"/>
      <c r="F233" s="14" t="s">
        <v>1795</v>
      </c>
      <c r="G233" s="14" t="s">
        <v>1701</v>
      </c>
      <c r="H233" s="14" t="s">
        <v>1697</v>
      </c>
      <c r="I233" s="15">
        <v>2767.5</v>
      </c>
      <c r="J233" s="77">
        <v>5</v>
      </c>
      <c r="K233" s="92"/>
    </row>
    <row r="234" spans="1:11" ht="20.399999999999999" x14ac:dyDescent="0.25">
      <c r="A234" s="14" t="s">
        <v>1505</v>
      </c>
      <c r="B234" s="14" t="s">
        <v>1949</v>
      </c>
      <c r="C234" s="14" t="s">
        <v>1679</v>
      </c>
      <c r="D234" s="16">
        <v>45839</v>
      </c>
      <c r="E234" s="16"/>
      <c r="F234" s="14" t="s">
        <v>1794</v>
      </c>
      <c r="G234" s="14"/>
      <c r="H234" s="14" t="s">
        <v>1703</v>
      </c>
      <c r="I234" s="15">
        <v>199.18</v>
      </c>
      <c r="J234" s="77">
        <v>5</v>
      </c>
      <c r="K234" s="92"/>
    </row>
    <row r="235" spans="1:11" ht="20.399999999999999" x14ac:dyDescent="0.25">
      <c r="A235" s="14" t="s">
        <v>1505</v>
      </c>
      <c r="B235" s="14" t="s">
        <v>1950</v>
      </c>
      <c r="C235" s="14" t="s">
        <v>1690</v>
      </c>
      <c r="D235" s="16">
        <v>45854</v>
      </c>
      <c r="E235" s="16"/>
      <c r="F235" s="14" t="s">
        <v>1705</v>
      </c>
      <c r="G235" s="14"/>
      <c r="H235" s="14" t="s">
        <v>1706</v>
      </c>
      <c r="I235" s="15">
        <v>571.75</v>
      </c>
      <c r="J235" s="77">
        <v>5</v>
      </c>
      <c r="K235" s="92"/>
    </row>
    <row r="236" spans="1:11" ht="20.399999999999999" x14ac:dyDescent="0.25">
      <c r="A236" s="14" t="s">
        <v>1505</v>
      </c>
      <c r="B236" s="14" t="s">
        <v>1951</v>
      </c>
      <c r="C236" s="14" t="s">
        <v>1796</v>
      </c>
      <c r="D236" s="16">
        <v>45880</v>
      </c>
      <c r="E236" s="16"/>
      <c r="F236" s="14" t="s">
        <v>1715</v>
      </c>
      <c r="G236" s="14"/>
      <c r="H236" s="14" t="s">
        <v>1716</v>
      </c>
      <c r="I236" s="15">
        <v>1158.92</v>
      </c>
      <c r="J236" s="77">
        <v>5</v>
      </c>
      <c r="K236" s="92"/>
    </row>
    <row r="237" spans="1:11" ht="20.399999999999999" x14ac:dyDescent="0.25">
      <c r="A237" s="14" t="s">
        <v>1505</v>
      </c>
      <c r="B237" s="14" t="s">
        <v>1952</v>
      </c>
      <c r="C237" s="14" t="s">
        <v>1695</v>
      </c>
      <c r="D237" s="16">
        <v>45883</v>
      </c>
      <c r="E237" s="16"/>
      <c r="F237" s="14" t="s">
        <v>1717</v>
      </c>
      <c r="G237" s="14"/>
      <c r="H237" s="14" t="s">
        <v>1718</v>
      </c>
      <c r="I237" s="15">
        <v>59.5</v>
      </c>
      <c r="J237" s="77">
        <v>5</v>
      </c>
      <c r="K237" s="92"/>
    </row>
    <row r="238" spans="1:11" ht="30.6" x14ac:dyDescent="0.25">
      <c r="A238" s="14" t="s">
        <v>1505</v>
      </c>
      <c r="B238" s="14" t="s">
        <v>1953</v>
      </c>
      <c r="C238" s="14" t="s">
        <v>1796</v>
      </c>
      <c r="D238" s="16">
        <v>45889</v>
      </c>
      <c r="E238" s="16"/>
      <c r="F238" s="14" t="s">
        <v>1719</v>
      </c>
      <c r="G238" s="14"/>
      <c r="H238" s="14" t="s">
        <v>1693</v>
      </c>
      <c r="I238" s="15">
        <v>767.26</v>
      </c>
      <c r="J238" s="77">
        <v>5</v>
      </c>
      <c r="K238" s="92"/>
    </row>
    <row r="239" spans="1:11" ht="51" x14ac:dyDescent="0.25">
      <c r="A239" s="14" t="s">
        <v>1505</v>
      </c>
      <c r="B239" s="14" t="s">
        <v>1954</v>
      </c>
      <c r="C239" s="14" t="s">
        <v>1698</v>
      </c>
      <c r="D239" s="16">
        <v>45890</v>
      </c>
      <c r="E239" s="16"/>
      <c r="F239" s="14" t="s">
        <v>1797</v>
      </c>
      <c r="G239" s="14" t="s">
        <v>1708</v>
      </c>
      <c r="H239" s="14" t="s">
        <v>1709</v>
      </c>
      <c r="I239" s="15">
        <v>10000</v>
      </c>
      <c r="J239" s="77">
        <v>5</v>
      </c>
      <c r="K239" s="92"/>
    </row>
    <row r="240" spans="1:11" ht="20.399999999999999" x14ac:dyDescent="0.25">
      <c r="A240" s="14" t="s">
        <v>1505</v>
      </c>
      <c r="B240" s="14" t="s">
        <v>1955</v>
      </c>
      <c r="C240" s="14" t="s">
        <v>1700</v>
      </c>
      <c r="D240" s="16">
        <v>45916</v>
      </c>
      <c r="E240" s="16"/>
      <c r="F240" s="14" t="s">
        <v>1720</v>
      </c>
      <c r="G240" s="14" t="s">
        <v>1721</v>
      </c>
      <c r="H240" s="14" t="s">
        <v>1722</v>
      </c>
      <c r="I240" s="15">
        <v>123.6</v>
      </c>
      <c r="J240" s="77">
        <v>5</v>
      </c>
      <c r="K240" s="92"/>
    </row>
    <row r="241" spans="1:11" ht="30.6" x14ac:dyDescent="0.25">
      <c r="A241" s="14" t="s">
        <v>1505</v>
      </c>
      <c r="B241" s="14" t="s">
        <v>1956</v>
      </c>
      <c r="C241" s="14" t="s">
        <v>1702</v>
      </c>
      <c r="D241" s="16">
        <v>45916</v>
      </c>
      <c r="E241" s="16"/>
      <c r="F241" s="14" t="s">
        <v>1723</v>
      </c>
      <c r="G241" s="14" t="s">
        <v>1641</v>
      </c>
      <c r="H241" s="14" t="s">
        <v>1642</v>
      </c>
      <c r="I241" s="15">
        <v>545</v>
      </c>
      <c r="J241" s="77">
        <v>5</v>
      </c>
      <c r="K241" s="92"/>
    </row>
    <row r="242" spans="1:11" ht="13.2" x14ac:dyDescent="0.25">
      <c r="A242" s="14" t="s">
        <v>1505</v>
      </c>
      <c r="B242" s="14" t="s">
        <v>1958</v>
      </c>
      <c r="C242" s="14" t="s">
        <v>1704</v>
      </c>
      <c r="D242" s="16">
        <v>45922</v>
      </c>
      <c r="E242" s="16"/>
      <c r="F242" s="14" t="s">
        <v>1724</v>
      </c>
      <c r="G242" s="14" t="s">
        <v>1725</v>
      </c>
      <c r="H242" s="14" t="s">
        <v>1957</v>
      </c>
      <c r="I242" s="15">
        <v>230.55</v>
      </c>
      <c r="J242" s="77">
        <v>5</v>
      </c>
      <c r="K242" s="92"/>
    </row>
    <row r="243" spans="1:11" ht="20.399999999999999" x14ac:dyDescent="0.25">
      <c r="A243" s="14" t="s">
        <v>1505</v>
      </c>
      <c r="B243" s="14" t="s">
        <v>1959</v>
      </c>
      <c r="C243" s="14" t="s">
        <v>1707</v>
      </c>
      <c r="D243" s="16">
        <v>45922</v>
      </c>
      <c r="E243" s="16"/>
      <c r="F243" s="14" t="s">
        <v>1726</v>
      </c>
      <c r="G243" s="14" t="s">
        <v>1727</v>
      </c>
      <c r="H243" s="14" t="s">
        <v>1728</v>
      </c>
      <c r="I243" s="15">
        <v>1527</v>
      </c>
      <c r="J243" s="77">
        <v>5</v>
      </c>
      <c r="K243" s="92"/>
    </row>
    <row r="244" spans="1:11" ht="30.6" x14ac:dyDescent="0.25">
      <c r="A244" s="14" t="s">
        <v>1505</v>
      </c>
      <c r="B244" s="14" t="s">
        <v>1960</v>
      </c>
      <c r="C244" s="14" t="s">
        <v>1798</v>
      </c>
      <c r="D244" s="16">
        <v>45931</v>
      </c>
      <c r="E244" s="16"/>
      <c r="F244" s="14" t="s">
        <v>1729</v>
      </c>
      <c r="G244" s="14"/>
      <c r="H244" s="14" t="s">
        <v>1644</v>
      </c>
      <c r="I244" s="15">
        <v>1130</v>
      </c>
      <c r="J244" s="77">
        <v>5</v>
      </c>
      <c r="K244" s="92"/>
    </row>
    <row r="245" spans="1:11" ht="20.399999999999999" x14ac:dyDescent="0.25">
      <c r="A245" s="14" t="s">
        <v>1505</v>
      </c>
      <c r="B245" s="14" t="s">
        <v>1961</v>
      </c>
      <c r="C245" s="14" t="s">
        <v>1779</v>
      </c>
      <c r="D245" s="16">
        <v>45933</v>
      </c>
      <c r="E245" s="16"/>
      <c r="F245" s="14" t="s">
        <v>1730</v>
      </c>
      <c r="G245" s="14" t="s">
        <v>1731</v>
      </c>
      <c r="H245" s="14" t="s">
        <v>1732</v>
      </c>
      <c r="I245" s="15">
        <v>160</v>
      </c>
      <c r="J245" s="77">
        <v>5</v>
      </c>
      <c r="K245" s="92"/>
    </row>
    <row r="246" spans="1:11" ht="30.6" x14ac:dyDescent="0.25">
      <c r="A246" s="14" t="s">
        <v>1505</v>
      </c>
      <c r="B246" s="14" t="s">
        <v>1962</v>
      </c>
      <c r="C246" s="14" t="s">
        <v>1799</v>
      </c>
      <c r="D246" s="16">
        <v>45957</v>
      </c>
      <c r="E246" s="16"/>
      <c r="F246" s="14" t="s">
        <v>1733</v>
      </c>
      <c r="G246" s="14" t="s">
        <v>1756</v>
      </c>
      <c r="H246" s="14" t="s">
        <v>1755</v>
      </c>
      <c r="I246" s="15">
        <v>523.98</v>
      </c>
      <c r="J246" s="77">
        <v>5</v>
      </c>
      <c r="K246" s="92"/>
    </row>
    <row r="247" spans="1:11" ht="20.399999999999999" x14ac:dyDescent="0.25">
      <c r="A247" s="14" t="s">
        <v>1505</v>
      </c>
      <c r="B247" s="14" t="s">
        <v>1963</v>
      </c>
      <c r="C247" s="14" t="s">
        <v>1798</v>
      </c>
      <c r="D247" s="16">
        <v>45957</v>
      </c>
      <c r="E247" s="16"/>
      <c r="F247" s="14" t="s">
        <v>1734</v>
      </c>
      <c r="G247" s="14"/>
      <c r="H247" s="14" t="s">
        <v>1735</v>
      </c>
      <c r="I247" s="15">
        <v>32.6</v>
      </c>
      <c r="J247" s="77">
        <v>5</v>
      </c>
      <c r="K247" s="92"/>
    </row>
    <row r="248" spans="1:11" ht="20.399999999999999" x14ac:dyDescent="0.25">
      <c r="A248" s="14" t="s">
        <v>1505</v>
      </c>
      <c r="B248" s="14" t="s">
        <v>1964</v>
      </c>
      <c r="C248" s="14" t="s">
        <v>1798</v>
      </c>
      <c r="D248" s="16">
        <v>45957</v>
      </c>
      <c r="E248" s="16"/>
      <c r="F248" s="14" t="s">
        <v>1736</v>
      </c>
      <c r="G248" s="14"/>
      <c r="H248" s="14" t="s">
        <v>1737</v>
      </c>
      <c r="I248" s="15">
        <v>262.85000000000002</v>
      </c>
      <c r="J248" s="77">
        <v>5</v>
      </c>
      <c r="K248" s="92"/>
    </row>
    <row r="249" spans="1:11" ht="20.399999999999999" x14ac:dyDescent="0.25">
      <c r="A249" s="14" t="s">
        <v>1505</v>
      </c>
      <c r="B249" s="14" t="s">
        <v>1965</v>
      </c>
      <c r="C249" s="14" t="s">
        <v>1798</v>
      </c>
      <c r="D249" s="16">
        <v>45957</v>
      </c>
      <c r="E249" s="16"/>
      <c r="F249" s="14" t="s">
        <v>1738</v>
      </c>
      <c r="G249" s="14"/>
      <c r="H249" s="14" t="s">
        <v>1739</v>
      </c>
      <c r="I249" s="15">
        <v>53.28</v>
      </c>
      <c r="J249" s="77">
        <v>5</v>
      </c>
      <c r="K249" s="92"/>
    </row>
    <row r="250" spans="1:11" ht="20.399999999999999" x14ac:dyDescent="0.25">
      <c r="A250" s="14" t="s">
        <v>1505</v>
      </c>
      <c r="B250" s="14" t="s">
        <v>1966</v>
      </c>
      <c r="C250" s="14" t="s">
        <v>1798</v>
      </c>
      <c r="D250" s="16">
        <v>45957</v>
      </c>
      <c r="E250" s="16"/>
      <c r="F250" s="14" t="s">
        <v>1740</v>
      </c>
      <c r="G250" s="14"/>
      <c r="H250" s="14" t="s">
        <v>1741</v>
      </c>
      <c r="I250" s="15">
        <v>193.4</v>
      </c>
      <c r="J250" s="77">
        <v>5</v>
      </c>
      <c r="K250" s="92"/>
    </row>
    <row r="251" spans="1:11" ht="20.399999999999999" x14ac:dyDescent="0.25">
      <c r="A251" s="14" t="s">
        <v>1505</v>
      </c>
      <c r="B251" s="14" t="s">
        <v>1967</v>
      </c>
      <c r="C251" s="14" t="s">
        <v>1798</v>
      </c>
      <c r="D251" s="16">
        <v>45957</v>
      </c>
      <c r="E251" s="16"/>
      <c r="F251" s="14" t="s">
        <v>1742</v>
      </c>
      <c r="G251" s="14"/>
      <c r="H251" s="14" t="s">
        <v>1743</v>
      </c>
      <c r="I251" s="15">
        <v>39</v>
      </c>
      <c r="J251" s="77">
        <v>5</v>
      </c>
      <c r="K251" s="92"/>
    </row>
    <row r="252" spans="1:11" ht="20.399999999999999" x14ac:dyDescent="0.25">
      <c r="A252" s="14" t="s">
        <v>1505</v>
      </c>
      <c r="B252" s="14" t="s">
        <v>1968</v>
      </c>
      <c r="C252" s="14" t="s">
        <v>1798</v>
      </c>
      <c r="D252" s="16">
        <v>45957</v>
      </c>
      <c r="E252" s="16"/>
      <c r="F252" s="14" t="s">
        <v>1744</v>
      </c>
      <c r="G252" s="14"/>
      <c r="H252" s="14" t="s">
        <v>1745</v>
      </c>
      <c r="I252" s="15">
        <v>180.13</v>
      </c>
      <c r="J252" s="77">
        <v>5</v>
      </c>
      <c r="K252" s="92"/>
    </row>
    <row r="253" spans="1:11" ht="20.399999999999999" x14ac:dyDescent="0.25">
      <c r="A253" s="14" t="s">
        <v>1505</v>
      </c>
      <c r="B253" s="14" t="s">
        <v>1969</v>
      </c>
      <c r="C253" s="14" t="s">
        <v>1773</v>
      </c>
      <c r="D253" s="16">
        <v>45958</v>
      </c>
      <c r="E253" s="16"/>
      <c r="F253" s="14" t="s">
        <v>1757</v>
      </c>
      <c r="G253" s="14"/>
      <c r="H253" s="14" t="s">
        <v>1758</v>
      </c>
      <c r="I253" s="15">
        <v>225</v>
      </c>
      <c r="J253" s="77">
        <v>5</v>
      </c>
      <c r="K253" s="92"/>
    </row>
    <row r="254" spans="1:11" ht="30.6" x14ac:dyDescent="0.25">
      <c r="A254" s="14" t="s">
        <v>1505</v>
      </c>
      <c r="B254" s="14" t="s">
        <v>1954</v>
      </c>
      <c r="C254" s="14" t="s">
        <v>1801</v>
      </c>
      <c r="D254" s="16">
        <v>45958</v>
      </c>
      <c r="E254" s="16"/>
      <c r="F254" s="14" t="s">
        <v>1800</v>
      </c>
      <c r="G254" s="14" t="s">
        <v>1746</v>
      </c>
      <c r="H254" s="14" t="s">
        <v>1709</v>
      </c>
      <c r="I254" s="15">
        <v>6134</v>
      </c>
      <c r="J254" s="77">
        <v>5</v>
      </c>
      <c r="K254" s="92"/>
    </row>
    <row r="255" spans="1:11" ht="40.799999999999997" x14ac:dyDescent="0.25">
      <c r="A255" s="14" t="s">
        <v>1505</v>
      </c>
      <c r="B255" s="14" t="s">
        <v>1954</v>
      </c>
      <c r="C255" s="14" t="s">
        <v>1801</v>
      </c>
      <c r="D255" s="16">
        <v>45958</v>
      </c>
      <c r="E255" s="16"/>
      <c r="F255" s="14" t="s">
        <v>1970</v>
      </c>
      <c r="G255" s="14" t="s">
        <v>1746</v>
      </c>
      <c r="H255" s="14" t="s">
        <v>1709</v>
      </c>
      <c r="I255" s="15">
        <f>-165</f>
        <v>-165</v>
      </c>
      <c r="J255" s="77">
        <v>5</v>
      </c>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krasokorčuliarsky zväz, Záhradnícka 752/95, Bratislava, 821 08</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31805540</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marencikova@dannax.sk</cp:lastModifiedBy>
  <cp:revision/>
  <cp:lastPrinted>2025-01-23T13:30:36Z</cp:lastPrinted>
  <dcterms:created xsi:type="dcterms:W3CDTF">2017-02-20T06:20:12Z</dcterms:created>
  <dcterms:modified xsi:type="dcterms:W3CDTF">2026-04-11T20:12:32Z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