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to_zošit" defaultThemeVersion="124226"/>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0" documentId="8_{14FA0A82-C3A4-4CAD-BC25-D83AF8D54E2C}" xr6:coauthVersionLast="47" xr6:coauthVersionMax="47" xr10:uidLastSave="{00000000-0000-0000-0000-000000000000}"/>
  <bookViews>
    <workbookView xWindow="53652" yWindow="-108" windowWidth="30936" windowHeight="16776"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r:id="rId7"/>
    <sheet name="Cis" sheetId="3" state="hidden" r:id="rId8"/>
    <sheet name="Avízo - výnosy" sheetId="10" r:id="rId9"/>
    <sheet name="Avízo - vratka" sheetId="11" r:id="rId10"/>
    <sheet name="Skratky" sheetId="8" r:id="rId11"/>
  </sheets>
  <definedNames>
    <definedName name="_xlnm._FilterDatabase" localSheetId="4" hidden="1">Doklady!$A$106:$J$331</definedName>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8" i="1" l="1"/>
  <c r="M328" i="1" s="1"/>
  <c r="L328" i="1"/>
  <c r="I328" i="1"/>
  <c r="N328" i="1" s="1"/>
  <c r="J328" i="1"/>
  <c r="B329" i="1"/>
  <c r="M329" i="1" s="1"/>
  <c r="I329" i="1"/>
  <c r="N329" i="1" s="1"/>
  <c r="J329" i="1"/>
  <c r="L329" i="1"/>
  <c r="J379" i="1"/>
  <c r="L379" i="1"/>
  <c r="I379" i="1"/>
  <c r="N379" i="1" s="1"/>
  <c r="B379" i="1"/>
  <c r="M379" i="1" s="1"/>
  <c r="C6" i="9" l="1"/>
  <c r="C5" i="9"/>
  <c r="C4" i="9"/>
  <c r="C19" i="11" s="1"/>
  <c r="C3" i="9"/>
  <c r="A13" i="11"/>
  <c r="B45" i="1"/>
  <c r="M45" i="1" s="1"/>
  <c r="B46" i="1"/>
  <c r="M46" i="1" s="1"/>
  <c r="B47" i="1"/>
  <c r="M47" i="1" s="1"/>
  <c r="B48" i="1"/>
  <c r="M48" i="1" s="1"/>
  <c r="B52" i="1"/>
  <c r="M52" i="1" s="1"/>
  <c r="B53" i="1"/>
  <c r="M53" i="1" s="1"/>
  <c r="B55" i="1"/>
  <c r="M55" i="1" s="1"/>
  <c r="B59" i="1"/>
  <c r="M59" i="1" s="1"/>
  <c r="B60" i="1"/>
  <c r="M60" i="1" s="1"/>
  <c r="B66" i="1"/>
  <c r="M66" i="1" s="1"/>
  <c r="B67" i="1"/>
  <c r="M67" i="1" s="1"/>
  <c r="B80" i="1"/>
  <c r="M80" i="1" s="1"/>
  <c r="B135" i="1"/>
  <c r="M135" i="1" s="1"/>
  <c r="B137" i="1"/>
  <c r="M137" i="1" s="1"/>
  <c r="B140" i="1"/>
  <c r="M140" i="1" s="1"/>
  <c r="B144" i="1"/>
  <c r="M144" i="1" s="1"/>
  <c r="B156" i="1"/>
  <c r="M156" i="1" s="1"/>
  <c r="B162" i="1"/>
  <c r="M162" i="1" s="1"/>
  <c r="B163" i="1"/>
  <c r="M163" i="1" s="1"/>
  <c r="B168" i="1"/>
  <c r="M168" i="1" s="1"/>
  <c r="B169" i="1"/>
  <c r="M169" i="1" s="1"/>
  <c r="B183" i="1"/>
  <c r="M183" i="1" s="1"/>
  <c r="B184" i="1"/>
  <c r="M184" i="1" s="1"/>
  <c r="B185" i="1"/>
  <c r="M185" i="1" s="1"/>
  <c r="B187" i="1"/>
  <c r="M187" i="1" s="1"/>
  <c r="B189" i="1"/>
  <c r="M189" i="1" s="1"/>
  <c r="B196" i="1"/>
  <c r="M196" i="1" s="1"/>
  <c r="B199" i="1"/>
  <c r="M199" i="1" s="1"/>
  <c r="B228" i="1"/>
  <c r="M228" i="1" s="1"/>
  <c r="B257" i="1"/>
  <c r="M257" i="1" s="1"/>
  <c r="B259" i="1"/>
  <c r="M259" i="1" s="1"/>
  <c r="B273" i="1"/>
  <c r="M273" i="1" s="1"/>
  <c r="B283" i="1"/>
  <c r="M283" i="1" s="1"/>
  <c r="B295" i="1"/>
  <c r="M295" i="1" s="1"/>
  <c r="B307" i="1"/>
  <c r="M307" i="1" s="1"/>
  <c r="B308" i="1"/>
  <c r="M308" i="1" s="1"/>
  <c r="B309" i="1"/>
  <c r="M309" i="1" s="1"/>
  <c r="B321" i="1"/>
  <c r="M321" i="1" s="1"/>
  <c r="B330" i="1"/>
  <c r="M330" i="1" s="1"/>
  <c r="B333" i="1"/>
  <c r="M333" i="1" s="1"/>
  <c r="B374" i="1"/>
  <c r="M374" i="1" s="1"/>
  <c r="B391" i="1"/>
  <c r="M391" i="1" s="1"/>
  <c r="B395" i="1"/>
  <c r="M395" i="1" s="1"/>
  <c r="B398" i="1"/>
  <c r="M398" i="1" s="1"/>
  <c r="B400" i="1"/>
  <c r="M400" i="1" s="1"/>
  <c r="B216" i="1"/>
  <c r="M216" i="1" s="1"/>
  <c r="B5" i="1"/>
  <c r="M5" i="1" s="1"/>
  <c r="B164" i="1"/>
  <c r="M164" i="1" s="1"/>
  <c r="B65" i="1"/>
  <c r="M65" i="1" s="1"/>
  <c r="B401" i="1"/>
  <c r="M401" i="1" s="1"/>
  <c r="B230" i="1"/>
  <c r="M230" i="1" s="1"/>
  <c r="A14" i="10"/>
  <c r="P2" i="11"/>
  <c r="P3" i="11"/>
  <c r="P4" i="11"/>
  <c r="P5" i="11"/>
  <c r="P6" i="11"/>
  <c r="P7" i="11"/>
  <c r="P8" i="11"/>
  <c r="P9" i="11"/>
  <c r="N9" i="11" s="1"/>
  <c r="P10" i="11"/>
  <c r="P11" i="11"/>
  <c r="P12" i="11"/>
  <c r="N12" i="11"/>
  <c r="P13" i="11"/>
  <c r="N13" i="11"/>
  <c r="P1" i="11"/>
  <c r="J382" i="1"/>
  <c r="J372" i="1"/>
  <c r="J378" i="1"/>
  <c r="J381" i="1"/>
  <c r="J383" i="1"/>
  <c r="J387" i="1"/>
  <c r="J384" i="1"/>
  <c r="J386" i="1"/>
  <c r="J385" i="1"/>
  <c r="J389" i="1"/>
  <c r="J377" i="1"/>
  <c r="J390" i="1"/>
  <c r="J201" i="1"/>
  <c r="J388" i="1"/>
  <c r="J392" i="1"/>
  <c r="J394" i="1"/>
  <c r="J4" i="1"/>
  <c r="J181" i="1"/>
  <c r="J143" i="1"/>
  <c r="J227" i="1"/>
  <c r="J237" i="1"/>
  <c r="J76" i="1"/>
  <c r="J89" i="1"/>
  <c r="J38" i="1"/>
  <c r="J336" i="1"/>
  <c r="J408" i="1"/>
  <c r="J310" i="1"/>
  <c r="J208" i="1"/>
  <c r="J207" i="1"/>
  <c r="J209" i="1"/>
  <c r="J215" i="1"/>
  <c r="J213" i="1"/>
  <c r="J212" i="1"/>
  <c r="J214" i="1"/>
  <c r="J210" i="1"/>
  <c r="J211" i="1"/>
  <c r="J410" i="1"/>
  <c r="J409" i="1"/>
  <c r="J412" i="1"/>
  <c r="J411" i="1"/>
  <c r="J415" i="1"/>
  <c r="J413" i="1"/>
  <c r="J414" i="1"/>
  <c r="J416" i="1"/>
  <c r="J418" i="1"/>
  <c r="J417" i="1"/>
  <c r="J420" i="1"/>
  <c r="J419" i="1"/>
  <c r="J421" i="1"/>
  <c r="J423" i="1"/>
  <c r="J424" i="1"/>
  <c r="J422" i="1"/>
  <c r="J425" i="1"/>
  <c r="J427" i="1"/>
  <c r="J428" i="1"/>
  <c r="J429" i="1"/>
  <c r="J430" i="1"/>
  <c r="J431" i="1"/>
  <c r="J432" i="1"/>
  <c r="J433" i="1"/>
  <c r="J434" i="1"/>
  <c r="J435" i="1"/>
  <c r="J436" i="1"/>
  <c r="J437" i="1"/>
  <c r="J438" i="1"/>
  <c r="J441" i="1"/>
  <c r="J439" i="1"/>
  <c r="J440" i="1"/>
  <c r="J426" i="1"/>
  <c r="J443" i="1"/>
  <c r="J442" i="1"/>
  <c r="J445" i="1"/>
  <c r="J444" i="1"/>
  <c r="J448" i="1"/>
  <c r="J449" i="1"/>
  <c r="J450" i="1"/>
  <c r="J451" i="1"/>
  <c r="J452" i="1"/>
  <c r="J446" i="1"/>
  <c r="J447" i="1"/>
  <c r="J453" i="1"/>
  <c r="J454" i="1"/>
  <c r="J455" i="1"/>
  <c r="J456" i="1"/>
  <c r="J457" i="1"/>
  <c r="J458" i="1"/>
  <c r="J459" i="1"/>
  <c r="J460" i="1"/>
  <c r="J461" i="1"/>
  <c r="J462" i="1"/>
  <c r="J465" i="1"/>
  <c r="J463" i="1"/>
  <c r="J464" i="1"/>
  <c r="J466" i="1"/>
  <c r="J467" i="1"/>
  <c r="J468" i="1"/>
  <c r="J469" i="1"/>
  <c r="J471" i="1"/>
  <c r="J472" i="1"/>
  <c r="J470" i="1"/>
  <c r="J474" i="1"/>
  <c r="J473" i="1"/>
  <c r="J477" i="1"/>
  <c r="J475" i="1"/>
  <c r="J476" i="1"/>
  <c r="J481" i="1"/>
  <c r="J482" i="1"/>
  <c r="J483" i="1"/>
  <c r="J484" i="1"/>
  <c r="J485" i="1"/>
  <c r="J488" i="1"/>
  <c r="J478" i="1"/>
  <c r="J479" i="1"/>
  <c r="J486" i="1"/>
  <c r="J487" i="1"/>
  <c r="J480" i="1"/>
  <c r="J489" i="1"/>
  <c r="J300" i="1"/>
  <c r="J327" i="1"/>
  <c r="J301" i="1"/>
  <c r="J302" i="1"/>
  <c r="J303" i="1"/>
  <c r="J304" i="1"/>
  <c r="J305" i="1"/>
  <c r="J313" i="1"/>
  <c r="J315" i="1"/>
  <c r="J316" i="1"/>
  <c r="J326" i="1"/>
  <c r="J288" i="1"/>
  <c r="J289" i="1"/>
  <c r="J317" i="1"/>
  <c r="J319" i="1"/>
  <c r="J320" i="1"/>
  <c r="J323" i="1"/>
  <c r="J318" i="1"/>
  <c r="J355" i="1"/>
  <c r="J350" i="1"/>
  <c r="J339" i="1"/>
  <c r="J349" i="1"/>
  <c r="J356" i="1"/>
  <c r="J357" i="1"/>
  <c r="J358" i="1"/>
  <c r="J352" i="1"/>
  <c r="J368" i="1"/>
  <c r="J360" i="1"/>
  <c r="J361" i="1"/>
  <c r="J362" i="1"/>
  <c r="J192" i="1"/>
  <c r="J198" i="1"/>
  <c r="J195" i="1"/>
  <c r="J197" i="1"/>
  <c r="J217" i="1"/>
  <c r="J218" i="1"/>
  <c r="J220" i="1"/>
  <c r="J225" i="1"/>
  <c r="J226" i="1"/>
  <c r="J229" i="1"/>
  <c r="J219" i="1"/>
  <c r="J222" i="1"/>
  <c r="J223" i="1"/>
  <c r="J224" i="1"/>
  <c r="J231" i="1"/>
  <c r="J221" i="1"/>
  <c r="J232" i="1"/>
  <c r="J233" i="1"/>
  <c r="J235" i="1"/>
  <c r="J236" i="1"/>
  <c r="J234" i="1"/>
  <c r="J241" i="1"/>
  <c r="J240" i="1"/>
  <c r="J243" i="1"/>
  <c r="J239" i="1"/>
  <c r="J242" i="1"/>
  <c r="J245" i="1"/>
  <c r="J244" i="1"/>
  <c r="J247" i="1"/>
  <c r="J246" i="1"/>
  <c r="J248" i="1"/>
  <c r="J249" i="1"/>
  <c r="J250" i="1"/>
  <c r="J252" i="1"/>
  <c r="J251" i="1"/>
  <c r="J258" i="1"/>
  <c r="J260" i="1"/>
  <c r="J261" i="1"/>
  <c r="J396" i="1"/>
  <c r="J395" i="1"/>
  <c r="J398" i="1"/>
  <c r="J216" i="1"/>
  <c r="J342" i="1"/>
  <c r="J65" i="1"/>
  <c r="J400" i="1"/>
  <c r="J5" i="1"/>
  <c r="J200" i="1"/>
  <c r="J164" i="1"/>
  <c r="J401" i="1"/>
  <c r="J230" i="1"/>
  <c r="J254" i="1"/>
  <c r="J238" i="1"/>
  <c r="J322" i="1"/>
  <c r="J206" i="1"/>
  <c r="J347" i="1"/>
  <c r="J380" i="1"/>
  <c r="J61" i="1"/>
  <c r="J83" i="1"/>
  <c r="J190" i="1"/>
  <c r="J255" i="1"/>
  <c r="J269" i="1"/>
  <c r="J284" i="1"/>
  <c r="J297" i="1"/>
  <c r="J204" i="1"/>
  <c r="J50" i="1"/>
  <c r="J354" i="1"/>
  <c r="J348" i="1"/>
  <c r="J340" i="1"/>
  <c r="J341" i="1"/>
  <c r="J351" i="1"/>
  <c r="J18" i="1"/>
  <c r="J19" i="1"/>
  <c r="J353" i="1"/>
  <c r="J202" i="1"/>
  <c r="J203" i="1"/>
  <c r="J63" i="1"/>
  <c r="J21" i="1"/>
  <c r="J48" i="1"/>
  <c r="J49" i="1"/>
  <c r="J52" i="1"/>
  <c r="J53" i="1"/>
  <c r="J54" i="1"/>
  <c r="J55" i="1"/>
  <c r="J59" i="1"/>
  <c r="J60" i="1"/>
  <c r="J44" i="1"/>
  <c r="J66" i="1"/>
  <c r="J67" i="1"/>
  <c r="J68" i="1"/>
  <c r="J80" i="1"/>
  <c r="J82" i="1"/>
  <c r="J86" i="1"/>
  <c r="J92" i="1"/>
  <c r="J93" i="1"/>
  <c r="J135" i="1"/>
  <c r="J94" i="1"/>
  <c r="J137" i="1"/>
  <c r="J140" i="1"/>
  <c r="J156" i="1"/>
  <c r="J43" i="1"/>
  <c r="I348" i="1"/>
  <c r="N348" i="1" s="1"/>
  <c r="I340" i="1"/>
  <c r="N340" i="1" s="1"/>
  <c r="I341" i="1"/>
  <c r="N341" i="1" s="1"/>
  <c r="I351" i="1"/>
  <c r="N351" i="1" s="1"/>
  <c r="I353" i="1"/>
  <c r="N353" i="1" s="1"/>
  <c r="I202" i="1"/>
  <c r="N202" i="1" s="1"/>
  <c r="I203" i="1"/>
  <c r="N203" i="1" s="1"/>
  <c r="I63" i="1"/>
  <c r="N63" i="1" s="1"/>
  <c r="I21" i="1"/>
  <c r="N21" i="1" s="1"/>
  <c r="I22" i="1"/>
  <c r="N22" i="1" s="1"/>
  <c r="I24" i="1"/>
  <c r="N24" i="1" s="1"/>
  <c r="I39" i="1"/>
  <c r="N39" i="1" s="1"/>
  <c r="I393" i="1"/>
  <c r="N393" i="1" s="1"/>
  <c r="I205" i="1"/>
  <c r="N205" i="1" s="1"/>
  <c r="I6" i="1"/>
  <c r="N6" i="1" s="1"/>
  <c r="I7" i="1"/>
  <c r="N7" i="1" s="1"/>
  <c r="I8" i="1"/>
  <c r="N8" i="1" s="1"/>
  <c r="I9" i="1"/>
  <c r="N9" i="1" s="1"/>
  <c r="I10" i="1"/>
  <c r="N10" i="1" s="1"/>
  <c r="I11" i="1"/>
  <c r="N11" i="1" s="1"/>
  <c r="I12" i="1"/>
  <c r="N12" i="1" s="1"/>
  <c r="I14" i="1"/>
  <c r="N14" i="1" s="1"/>
  <c r="I13" i="1"/>
  <c r="N13" i="1" s="1"/>
  <c r="I15" i="1"/>
  <c r="N15" i="1" s="1"/>
  <c r="I16" i="1"/>
  <c r="N16" i="1" s="1"/>
  <c r="I17" i="1"/>
  <c r="N17" i="1" s="1"/>
  <c r="I69" i="1"/>
  <c r="N69" i="1" s="1"/>
  <c r="I70" i="1"/>
  <c r="N70" i="1" s="1"/>
  <c r="I84" i="1"/>
  <c r="N84" i="1" s="1"/>
  <c r="I99" i="1"/>
  <c r="N99" i="1" s="1"/>
  <c r="I100" i="1"/>
  <c r="N100" i="1" s="1"/>
  <c r="I101" i="1"/>
  <c r="N101" i="1" s="1"/>
  <c r="I102" i="1"/>
  <c r="N102" i="1" s="1"/>
  <c r="I103" i="1"/>
  <c r="N103" i="1" s="1"/>
  <c r="I104" i="1"/>
  <c r="N104" i="1" s="1"/>
  <c r="I105" i="1"/>
  <c r="N105" i="1" s="1"/>
  <c r="I107" i="1"/>
  <c r="N107" i="1" s="1"/>
  <c r="I106" i="1"/>
  <c r="N106" i="1" s="1"/>
  <c r="I108" i="1"/>
  <c r="N108" i="1" s="1"/>
  <c r="I109" i="1"/>
  <c r="N109" i="1" s="1"/>
  <c r="I110" i="1"/>
  <c r="N110" i="1" s="1"/>
  <c r="I111" i="1"/>
  <c r="N111" i="1" s="1"/>
  <c r="I112" i="1"/>
  <c r="N112" i="1" s="1"/>
  <c r="I113" i="1"/>
  <c r="N113" i="1" s="1"/>
  <c r="I114" i="1"/>
  <c r="N114" i="1" s="1"/>
  <c r="I119" i="1"/>
  <c r="N119" i="1" s="1"/>
  <c r="I120" i="1"/>
  <c r="N120" i="1" s="1"/>
  <c r="I121" i="1"/>
  <c r="N121" i="1" s="1"/>
  <c r="I128" i="1"/>
  <c r="N128" i="1" s="1"/>
  <c r="I129" i="1"/>
  <c r="N129" i="1" s="1"/>
  <c r="I130" i="1"/>
  <c r="N130" i="1" s="1"/>
  <c r="I150" i="1"/>
  <c r="N150" i="1" s="1"/>
  <c r="I151" i="1"/>
  <c r="N151" i="1" s="1"/>
  <c r="I146" i="1"/>
  <c r="N146" i="1" s="1"/>
  <c r="I152" i="1"/>
  <c r="N152" i="1" s="1"/>
  <c r="I153" i="1"/>
  <c r="N153" i="1" s="1"/>
  <c r="I148" i="1"/>
  <c r="N148" i="1" s="1"/>
  <c r="I154" i="1"/>
  <c r="N154" i="1" s="1"/>
  <c r="I155" i="1"/>
  <c r="N155" i="1" s="1"/>
  <c r="I158" i="1"/>
  <c r="N158" i="1" s="1"/>
  <c r="I159" i="1"/>
  <c r="N159" i="1" s="1"/>
  <c r="I160" i="1"/>
  <c r="N160" i="1" s="1"/>
  <c r="I165" i="1"/>
  <c r="N165" i="1" s="1"/>
  <c r="I166" i="1"/>
  <c r="N166" i="1" s="1"/>
  <c r="I220" i="1"/>
  <c r="N220" i="1" s="1"/>
  <c r="I222" i="1"/>
  <c r="N222" i="1" s="1"/>
  <c r="I223" i="1"/>
  <c r="N223" i="1" s="1"/>
  <c r="I224" i="1"/>
  <c r="N224" i="1" s="1"/>
  <c r="I235" i="1"/>
  <c r="N235" i="1" s="1"/>
  <c r="I241" i="1"/>
  <c r="N241" i="1" s="1"/>
  <c r="I240" i="1"/>
  <c r="N240" i="1" s="1"/>
  <c r="I242" i="1"/>
  <c r="N242" i="1" s="1"/>
  <c r="I252" i="1"/>
  <c r="N252" i="1" s="1"/>
  <c r="I258" i="1"/>
  <c r="N258" i="1" s="1"/>
  <c r="I260" i="1"/>
  <c r="N260" i="1" s="1"/>
  <c r="I262" i="1"/>
  <c r="N262" i="1" s="1"/>
  <c r="I261" i="1"/>
  <c r="N261" i="1" s="1"/>
  <c r="I263" i="1"/>
  <c r="N263" i="1" s="1"/>
  <c r="I264" i="1"/>
  <c r="N264" i="1" s="1"/>
  <c r="I265" i="1"/>
  <c r="N265" i="1" s="1"/>
  <c r="I266" i="1"/>
  <c r="N266" i="1" s="1"/>
  <c r="I272" i="1"/>
  <c r="N272" i="1" s="1"/>
  <c r="I276" i="1"/>
  <c r="N276" i="1" s="1"/>
  <c r="I277" i="1"/>
  <c r="N277" i="1" s="1"/>
  <c r="I278" i="1"/>
  <c r="N278" i="1" s="1"/>
  <c r="I279" i="1"/>
  <c r="N279" i="1" s="1"/>
  <c r="I280" i="1"/>
  <c r="N280" i="1" s="1"/>
  <c r="I281" i="1"/>
  <c r="N281" i="1" s="1"/>
  <c r="I290" i="1"/>
  <c r="N290" i="1" s="1"/>
  <c r="I291" i="1"/>
  <c r="N291" i="1" s="1"/>
  <c r="I292" i="1"/>
  <c r="N292" i="1" s="1"/>
  <c r="I293" i="1"/>
  <c r="N293" i="1" s="1"/>
  <c r="I294" i="1"/>
  <c r="N294" i="1" s="1"/>
  <c r="I298" i="1"/>
  <c r="N298" i="1" s="1"/>
  <c r="I299" i="1"/>
  <c r="N299" i="1" s="1"/>
  <c r="I300" i="1"/>
  <c r="N300" i="1" s="1"/>
  <c r="I301" i="1"/>
  <c r="N301" i="1" s="1"/>
  <c r="I303" i="1"/>
  <c r="N303" i="1" s="1"/>
  <c r="I302" i="1"/>
  <c r="N302" i="1" s="1"/>
  <c r="I304" i="1"/>
  <c r="N304" i="1" s="1"/>
  <c r="I305" i="1"/>
  <c r="N305" i="1" s="1"/>
  <c r="I313" i="1"/>
  <c r="N313" i="1" s="1"/>
  <c r="I315" i="1"/>
  <c r="N315" i="1" s="1"/>
  <c r="I316" i="1"/>
  <c r="N316" i="1" s="1"/>
  <c r="I317" i="1"/>
  <c r="N317" i="1" s="1"/>
  <c r="I319" i="1"/>
  <c r="N319" i="1" s="1"/>
  <c r="I320" i="1"/>
  <c r="N320" i="1" s="1"/>
  <c r="I323" i="1"/>
  <c r="N323" i="1" s="1"/>
  <c r="I318" i="1"/>
  <c r="N318" i="1" s="1"/>
  <c r="I355" i="1"/>
  <c r="N355" i="1" s="1"/>
  <c r="I356" i="1"/>
  <c r="N356" i="1" s="1"/>
  <c r="I357" i="1"/>
  <c r="N357" i="1" s="1"/>
  <c r="I360" i="1"/>
  <c r="N360" i="1" s="1"/>
  <c r="I361" i="1"/>
  <c r="N361" i="1" s="1"/>
  <c r="I362" i="1"/>
  <c r="N362" i="1" s="1"/>
  <c r="I363" i="1"/>
  <c r="N363" i="1" s="1"/>
  <c r="I364" i="1"/>
  <c r="N364" i="1" s="1"/>
  <c r="I365" i="1"/>
  <c r="N365" i="1" s="1"/>
  <c r="I366" i="1"/>
  <c r="N366" i="1" s="1"/>
  <c r="I367" i="1"/>
  <c r="N367" i="1" s="1"/>
  <c r="I397" i="1"/>
  <c r="N397" i="1" s="1"/>
  <c r="I403" i="1"/>
  <c r="N403" i="1" s="1"/>
  <c r="I404" i="1"/>
  <c r="N404" i="1" s="1"/>
  <c r="I405" i="1"/>
  <c r="N405" i="1" s="1"/>
  <c r="I406" i="1"/>
  <c r="N406" i="1" s="1"/>
  <c r="I407" i="1"/>
  <c r="N407" i="1" s="1"/>
  <c r="I306" i="1"/>
  <c r="N306" i="1" s="1"/>
  <c r="I34" i="1"/>
  <c r="N34" i="1" s="1"/>
  <c r="I58" i="1"/>
  <c r="N58" i="1" s="1"/>
  <c r="I64" i="1"/>
  <c r="N64" i="1" s="1"/>
  <c r="I77" i="1"/>
  <c r="N77" i="1" s="1"/>
  <c r="I78" i="1"/>
  <c r="N78" i="1" s="1"/>
  <c r="I81" i="1"/>
  <c r="N81" i="1" s="1"/>
  <c r="I90" i="1"/>
  <c r="N90" i="1" s="1"/>
  <c r="I136" i="1"/>
  <c r="N136" i="1" s="1"/>
  <c r="I26" i="1"/>
  <c r="N26" i="1" s="1"/>
  <c r="I27" i="1"/>
  <c r="N27" i="1" s="1"/>
  <c r="I28" i="1"/>
  <c r="N28" i="1" s="1"/>
  <c r="I29" i="1"/>
  <c r="N29" i="1" s="1"/>
  <c r="I30" i="1"/>
  <c r="N30" i="1" s="1"/>
  <c r="I32" i="1"/>
  <c r="N32" i="1" s="1"/>
  <c r="I35" i="1"/>
  <c r="N35" i="1" s="1"/>
  <c r="I36" i="1"/>
  <c r="N36" i="1" s="1"/>
  <c r="I37" i="1"/>
  <c r="N37" i="1" s="1"/>
  <c r="I40" i="1"/>
  <c r="N40" i="1" s="1"/>
  <c r="I41" i="1"/>
  <c r="N41" i="1" s="1"/>
  <c r="I42" i="1"/>
  <c r="N42" i="1" s="1"/>
  <c r="I31" i="1"/>
  <c r="N31" i="1" s="1"/>
  <c r="I385" i="1"/>
  <c r="N385" i="1" s="1"/>
  <c r="I389" i="1"/>
  <c r="N389" i="1" s="1"/>
  <c r="I390" i="1"/>
  <c r="N390" i="1" s="1"/>
  <c r="I392" i="1"/>
  <c r="N392" i="1" s="1"/>
  <c r="I394" i="1"/>
  <c r="N394" i="1" s="1"/>
  <c r="I4" i="1"/>
  <c r="N4" i="1" s="1"/>
  <c r="I181" i="1"/>
  <c r="N181" i="1" s="1"/>
  <c r="I76" i="1"/>
  <c r="N76" i="1" s="1"/>
  <c r="I89" i="1"/>
  <c r="N89" i="1" s="1"/>
  <c r="I336" i="1"/>
  <c r="N336" i="1" s="1"/>
  <c r="I408" i="1"/>
  <c r="N408" i="1" s="1"/>
  <c r="I414" i="1"/>
  <c r="N414" i="1" s="1"/>
  <c r="I427" i="1"/>
  <c r="N427" i="1" s="1"/>
  <c r="I428" i="1"/>
  <c r="N428" i="1" s="1"/>
  <c r="I429" i="1"/>
  <c r="N429" i="1" s="1"/>
  <c r="I430" i="1"/>
  <c r="N430" i="1" s="1"/>
  <c r="I431" i="1"/>
  <c r="N431" i="1" s="1"/>
  <c r="I432" i="1"/>
  <c r="N432" i="1" s="1"/>
  <c r="I433" i="1"/>
  <c r="I434" i="1"/>
  <c r="N434" i="1" s="1"/>
  <c r="I435" i="1"/>
  <c r="N435" i="1" s="1"/>
  <c r="I436" i="1"/>
  <c r="N436" i="1" s="1"/>
  <c r="I437" i="1"/>
  <c r="N437" i="1" s="1"/>
  <c r="I438" i="1"/>
  <c r="N438" i="1" s="1"/>
  <c r="I439" i="1"/>
  <c r="N439" i="1" s="1"/>
  <c r="I440" i="1"/>
  <c r="N440" i="1" s="1"/>
  <c r="I448" i="1"/>
  <c r="N448" i="1" s="1"/>
  <c r="I449" i="1"/>
  <c r="N449" i="1" s="1"/>
  <c r="I450" i="1"/>
  <c r="N450" i="1" s="1"/>
  <c r="I451" i="1"/>
  <c r="N451" i="1" s="1"/>
  <c r="I476" i="1"/>
  <c r="N476" i="1" s="1"/>
  <c r="I481" i="1"/>
  <c r="N481" i="1" s="1"/>
  <c r="I482" i="1"/>
  <c r="N482" i="1" s="1"/>
  <c r="I483" i="1"/>
  <c r="N483" i="1" s="1"/>
  <c r="I484" i="1"/>
  <c r="N484" i="1" s="1"/>
  <c r="I485" i="1"/>
  <c r="N485" i="1" s="1"/>
  <c r="I486" i="1"/>
  <c r="N486" i="1" s="1"/>
  <c r="I487" i="1"/>
  <c r="N487" i="1" s="1"/>
  <c r="I66" i="1"/>
  <c r="N66" i="1" s="1"/>
  <c r="I82" i="1"/>
  <c r="N82" i="1" s="1"/>
  <c r="I137" i="1"/>
  <c r="N137" i="1" s="1"/>
  <c r="I391" i="1"/>
  <c r="N391" i="1" s="1"/>
  <c r="I398" i="1"/>
  <c r="N398" i="1" s="1"/>
  <c r="I56" i="1"/>
  <c r="N56" i="1" s="1"/>
  <c r="I96" i="1"/>
  <c r="N96" i="1" s="1"/>
  <c r="I233" i="1"/>
  <c r="N233" i="1" s="1"/>
  <c r="I207" i="1"/>
  <c r="N207" i="1" s="1"/>
  <c r="I421" i="1"/>
  <c r="N421" i="1" s="1"/>
  <c r="I333" i="1"/>
  <c r="N333" i="1" s="1"/>
  <c r="I332" i="1"/>
  <c r="N332" i="1" s="1"/>
  <c r="I141" i="1"/>
  <c r="N141" i="1" s="1"/>
  <c r="I139" i="1"/>
  <c r="N139" i="1" s="1"/>
  <c r="I145" i="1"/>
  <c r="N145" i="1" s="1"/>
  <c r="I173" i="1"/>
  <c r="N173" i="1" s="1"/>
  <c r="I217" i="1"/>
  <c r="N217" i="1" s="1"/>
  <c r="I218" i="1"/>
  <c r="N218" i="1" s="1"/>
  <c r="I287" i="1"/>
  <c r="N287" i="1" s="1"/>
  <c r="I20" i="1"/>
  <c r="N20" i="1" s="1"/>
  <c r="I324" i="1"/>
  <c r="N324" i="1" s="1"/>
  <c r="I383" i="1"/>
  <c r="N383" i="1" s="1"/>
  <c r="I425" i="1"/>
  <c r="N425" i="1" s="1"/>
  <c r="I296" i="1"/>
  <c r="N296" i="1" s="1"/>
  <c r="I18" i="1"/>
  <c r="N18" i="1" s="1"/>
  <c r="I19" i="1"/>
  <c r="N19" i="1" s="1"/>
  <c r="I71" i="1"/>
  <c r="N71" i="1" s="1"/>
  <c r="I72" i="1"/>
  <c r="N72" i="1" s="1"/>
  <c r="I134" i="1"/>
  <c r="I170" i="1"/>
  <c r="N170" i="1" s="1"/>
  <c r="I167" i="1"/>
  <c r="N167" i="1" s="1"/>
  <c r="I232" i="1"/>
  <c r="N232" i="1" s="1"/>
  <c r="I248" i="1"/>
  <c r="N248" i="1" s="1"/>
  <c r="I368" i="1"/>
  <c r="N368" i="1" s="1"/>
  <c r="I79" i="1"/>
  <c r="N79" i="1" s="1"/>
  <c r="I386" i="1"/>
  <c r="N386" i="1" s="1"/>
  <c r="I377" i="1"/>
  <c r="N377" i="1" s="1"/>
  <c r="I423" i="1"/>
  <c r="N423" i="1" s="1"/>
  <c r="I216" i="1"/>
  <c r="N216" i="1" s="1"/>
  <c r="I5" i="1"/>
  <c r="N5" i="1" s="1"/>
  <c r="I95" i="1"/>
  <c r="N95" i="1" s="1"/>
  <c r="I177" i="1"/>
  <c r="N177" i="1" s="1"/>
  <c r="I164" i="1"/>
  <c r="N164" i="1" s="1"/>
  <c r="I73" i="1"/>
  <c r="N73" i="1" s="1"/>
  <c r="I225" i="1"/>
  <c r="N225" i="1" s="1"/>
  <c r="I226" i="1"/>
  <c r="N226" i="1" s="1"/>
  <c r="I282" i="1"/>
  <c r="N282" i="1" s="1"/>
  <c r="I381" i="1"/>
  <c r="N381" i="1" s="1"/>
  <c r="I466" i="1"/>
  <c r="N466" i="1" s="1"/>
  <c r="I471" i="1"/>
  <c r="N471" i="1" s="1"/>
  <c r="I135" i="1"/>
  <c r="N135" i="1" s="1"/>
  <c r="I156" i="1"/>
  <c r="N156" i="1" s="1"/>
  <c r="I161" i="1"/>
  <c r="N161" i="1" s="1"/>
  <c r="I163" i="1"/>
  <c r="N163" i="1" s="1"/>
  <c r="I196" i="1"/>
  <c r="N196" i="1" s="1"/>
  <c r="I199" i="1"/>
  <c r="N199" i="1" s="1"/>
  <c r="I257" i="1"/>
  <c r="N257" i="1" s="1"/>
  <c r="I273" i="1"/>
  <c r="N273" i="1" s="1"/>
  <c r="I295" i="1"/>
  <c r="N295" i="1" s="1"/>
  <c r="I307" i="1"/>
  <c r="N307" i="1" s="1"/>
  <c r="I312" i="1"/>
  <c r="N312" i="1" s="1"/>
  <c r="I325" i="1"/>
  <c r="N325" i="1" s="1"/>
  <c r="I376" i="1"/>
  <c r="N376" i="1" s="1"/>
  <c r="I396" i="1"/>
  <c r="N396" i="1" s="1"/>
  <c r="I65" i="1"/>
  <c r="N65" i="1" s="1"/>
  <c r="I50" i="1"/>
  <c r="N50" i="1" s="1"/>
  <c r="I57" i="1"/>
  <c r="N57" i="1" s="1"/>
  <c r="I74" i="1"/>
  <c r="N74" i="1" s="1"/>
  <c r="I87" i="1"/>
  <c r="N87" i="1" s="1"/>
  <c r="I115" i="1"/>
  <c r="N115" i="1" s="1"/>
  <c r="I117" i="1"/>
  <c r="N117" i="1" s="1"/>
  <c r="I122" i="1"/>
  <c r="N122" i="1" s="1"/>
  <c r="I125" i="1"/>
  <c r="N125" i="1" s="1"/>
  <c r="I126" i="1"/>
  <c r="N126" i="1" s="1"/>
  <c r="I131" i="1"/>
  <c r="N131" i="1" s="1"/>
  <c r="I138" i="1"/>
  <c r="N138" i="1" s="1"/>
  <c r="I171" i="1"/>
  <c r="N171" i="1" s="1"/>
  <c r="I175" i="1"/>
  <c r="N175" i="1" s="1"/>
  <c r="I178" i="1"/>
  <c r="N178" i="1" s="1"/>
  <c r="I179" i="1"/>
  <c r="N179" i="1" s="1"/>
  <c r="I180" i="1"/>
  <c r="N180" i="1" s="1"/>
  <c r="I198" i="1"/>
  <c r="N198" i="1" s="1"/>
  <c r="I229" i="1"/>
  <c r="N229" i="1" s="1"/>
  <c r="I231" i="1"/>
  <c r="N231" i="1" s="1"/>
  <c r="I236" i="1"/>
  <c r="N236" i="1" s="1"/>
  <c r="I243" i="1"/>
  <c r="N243" i="1" s="1"/>
  <c r="I245" i="1"/>
  <c r="N245" i="1" s="1"/>
  <c r="I271" i="1"/>
  <c r="N271" i="1" s="1"/>
  <c r="I286" i="1"/>
  <c r="N286" i="1" s="1"/>
  <c r="I326" i="1"/>
  <c r="N326" i="1" s="1"/>
  <c r="I350" i="1"/>
  <c r="N350" i="1" s="1"/>
  <c r="I358" i="1"/>
  <c r="N358" i="1" s="1"/>
  <c r="I369" i="1"/>
  <c r="N369" i="1" s="1"/>
  <c r="I399" i="1"/>
  <c r="N399" i="1" s="1"/>
  <c r="I186" i="1"/>
  <c r="N186" i="1" s="1"/>
  <c r="I142" i="1"/>
  <c r="N142" i="1" s="1"/>
  <c r="I331" i="1"/>
  <c r="N331" i="1" s="1"/>
  <c r="I85" i="1"/>
  <c r="N85" i="1" s="1"/>
  <c r="I91" i="1"/>
  <c r="N91" i="1" s="1"/>
  <c r="I256" i="1"/>
  <c r="N256" i="1" s="1"/>
  <c r="I382" i="1"/>
  <c r="N382" i="1" s="1"/>
  <c r="I387" i="1"/>
  <c r="N387" i="1" s="1"/>
  <c r="I201" i="1"/>
  <c r="N201" i="1" s="1"/>
  <c r="I143" i="1"/>
  <c r="N143" i="1" s="1"/>
  <c r="I208" i="1"/>
  <c r="N208" i="1" s="1"/>
  <c r="I209" i="1"/>
  <c r="I213" i="1"/>
  <c r="I214" i="1"/>
  <c r="N214" i="1" s="1"/>
  <c r="I410" i="1"/>
  <c r="N410" i="1" s="1"/>
  <c r="I412" i="1"/>
  <c r="N412" i="1" s="1"/>
  <c r="I415" i="1"/>
  <c r="N415" i="1" s="1"/>
  <c r="I418" i="1"/>
  <c r="N418" i="1" s="1"/>
  <c r="I420" i="1"/>
  <c r="N420" i="1" s="1"/>
  <c r="I424" i="1"/>
  <c r="N424" i="1" s="1"/>
  <c r="I443" i="1"/>
  <c r="N443" i="1" s="1"/>
  <c r="I445" i="1"/>
  <c r="N445" i="1" s="1"/>
  <c r="I452" i="1"/>
  <c r="N452" i="1" s="1"/>
  <c r="I465" i="1"/>
  <c r="I472" i="1"/>
  <c r="I474" i="1"/>
  <c r="N474" i="1" s="1"/>
  <c r="I477" i="1"/>
  <c r="I488" i="1"/>
  <c r="N488" i="1" s="1"/>
  <c r="I80" i="1"/>
  <c r="N80" i="1" s="1"/>
  <c r="I192" i="1"/>
  <c r="N192" i="1" s="1"/>
  <c r="I43" i="1"/>
  <c r="N43" i="1" s="1"/>
  <c r="I67" i="1"/>
  <c r="N67" i="1" s="1"/>
  <c r="I68" i="1"/>
  <c r="N68" i="1" s="1"/>
  <c r="I86" i="1"/>
  <c r="N86" i="1" s="1"/>
  <c r="I92" i="1"/>
  <c r="N92" i="1" s="1"/>
  <c r="I93" i="1"/>
  <c r="N93" i="1" s="1"/>
  <c r="I342" i="1"/>
  <c r="N342" i="1" s="1"/>
  <c r="I327" i="1"/>
  <c r="N327" i="1" s="1"/>
  <c r="I441" i="1"/>
  <c r="N441" i="1" s="1"/>
  <c r="I453" i="1"/>
  <c r="N453" i="1" s="1"/>
  <c r="I454" i="1"/>
  <c r="N454" i="1" s="1"/>
  <c r="I456" i="1"/>
  <c r="N456" i="1" s="1"/>
  <c r="I457" i="1"/>
  <c r="N457" i="1" s="1"/>
  <c r="I458" i="1"/>
  <c r="N458" i="1" s="1"/>
  <c r="I459" i="1"/>
  <c r="N459" i="1" s="1"/>
  <c r="I460" i="1"/>
  <c r="I461" i="1"/>
  <c r="I462" i="1"/>
  <c r="I467" i="1"/>
  <c r="N467" i="1" s="1"/>
  <c r="I468" i="1"/>
  <c r="N468" i="1" s="1"/>
  <c r="I469" i="1"/>
  <c r="N469" i="1" s="1"/>
  <c r="I246" i="1"/>
  <c r="N246" i="1" s="1"/>
  <c r="I489" i="1"/>
  <c r="I490" i="1"/>
  <c r="N490" i="1" s="1"/>
  <c r="I491" i="1"/>
  <c r="N491" i="1" s="1"/>
  <c r="I492" i="1"/>
  <c r="N492" i="1" s="1"/>
  <c r="I493" i="1"/>
  <c r="N493" i="1" s="1"/>
  <c r="I494" i="1"/>
  <c r="I495" i="1"/>
  <c r="I496" i="1"/>
  <c r="I497" i="1"/>
  <c r="N497" i="1" s="1"/>
  <c r="I498" i="1"/>
  <c r="N498" i="1" s="1"/>
  <c r="I499" i="1"/>
  <c r="N499" i="1" s="1"/>
  <c r="I500" i="1"/>
  <c r="N500" i="1" s="1"/>
  <c r="I501" i="1"/>
  <c r="I502" i="1"/>
  <c r="N502" i="1" s="1"/>
  <c r="I503" i="1"/>
  <c r="N503" i="1" s="1"/>
  <c r="I504" i="1"/>
  <c r="N504" i="1" s="1"/>
  <c r="I505" i="1"/>
  <c r="N505" i="1" s="1"/>
  <c r="I506" i="1"/>
  <c r="I507" i="1"/>
  <c r="I508" i="1"/>
  <c r="I509" i="1"/>
  <c r="N509" i="1" s="1"/>
  <c r="I510" i="1"/>
  <c r="N510" i="1" s="1"/>
  <c r="I511" i="1"/>
  <c r="N511" i="1" s="1"/>
  <c r="I512" i="1"/>
  <c r="N512" i="1" s="1"/>
  <c r="I513" i="1"/>
  <c r="I514" i="1"/>
  <c r="N514" i="1" s="1"/>
  <c r="I515" i="1"/>
  <c r="N515" i="1" s="1"/>
  <c r="I516" i="1"/>
  <c r="N516" i="1" s="1"/>
  <c r="I517" i="1"/>
  <c r="N517" i="1" s="1"/>
  <c r="I518" i="1"/>
  <c r="I519" i="1"/>
  <c r="I520" i="1"/>
  <c r="I521" i="1"/>
  <c r="N521" i="1" s="1"/>
  <c r="I522" i="1"/>
  <c r="N522" i="1" s="1"/>
  <c r="I523" i="1"/>
  <c r="N523" i="1" s="1"/>
  <c r="I524" i="1"/>
  <c r="N524" i="1" s="1"/>
  <c r="I525" i="1"/>
  <c r="I526" i="1"/>
  <c r="N526" i="1" s="1"/>
  <c r="I527" i="1"/>
  <c r="N527" i="1" s="1"/>
  <c r="I528" i="1"/>
  <c r="N528" i="1" s="1"/>
  <c r="I529" i="1"/>
  <c r="N529" i="1" s="1"/>
  <c r="I530" i="1"/>
  <c r="I531" i="1"/>
  <c r="I532" i="1"/>
  <c r="I533" i="1"/>
  <c r="N533" i="1" s="1"/>
  <c r="I534" i="1"/>
  <c r="N534" i="1" s="1"/>
  <c r="I535" i="1"/>
  <c r="N535" i="1" s="1"/>
  <c r="I536" i="1"/>
  <c r="N536" i="1" s="1"/>
  <c r="I537" i="1"/>
  <c r="N537" i="1" s="1"/>
  <c r="I538" i="1"/>
  <c r="N538" i="1" s="1"/>
  <c r="I539" i="1"/>
  <c r="N539" i="1" s="1"/>
  <c r="I540" i="1"/>
  <c r="N540" i="1" s="1"/>
  <c r="I541" i="1"/>
  <c r="N541" i="1" s="1"/>
  <c r="I542" i="1"/>
  <c r="I543" i="1"/>
  <c r="I544" i="1"/>
  <c r="I545" i="1"/>
  <c r="N545" i="1" s="1"/>
  <c r="I546" i="1"/>
  <c r="N546" i="1" s="1"/>
  <c r="I547" i="1"/>
  <c r="N547" i="1" s="1"/>
  <c r="I548" i="1"/>
  <c r="N548" i="1" s="1"/>
  <c r="I549" i="1"/>
  <c r="N549" i="1" s="1"/>
  <c r="I550" i="1"/>
  <c r="N550" i="1" s="1"/>
  <c r="I551" i="1"/>
  <c r="N551" i="1" s="1"/>
  <c r="I552" i="1"/>
  <c r="N552" i="1" s="1"/>
  <c r="I553" i="1"/>
  <c r="N553" i="1" s="1"/>
  <c r="I554" i="1"/>
  <c r="I555" i="1"/>
  <c r="I556" i="1"/>
  <c r="I557" i="1"/>
  <c r="N557" i="1" s="1"/>
  <c r="I558" i="1"/>
  <c r="N558" i="1" s="1"/>
  <c r="I559" i="1"/>
  <c r="I560" i="1"/>
  <c r="N560" i="1" s="1"/>
  <c r="I561" i="1"/>
  <c r="N561" i="1" s="1"/>
  <c r="I562" i="1"/>
  <c r="N562" i="1" s="1"/>
  <c r="I563" i="1"/>
  <c r="N563" i="1" s="1"/>
  <c r="I564" i="1"/>
  <c r="N564" i="1" s="1"/>
  <c r="I565" i="1"/>
  <c r="N565" i="1" s="1"/>
  <c r="I566" i="1"/>
  <c r="I567" i="1"/>
  <c r="I568" i="1"/>
  <c r="N568" i="1" s="1"/>
  <c r="I569" i="1"/>
  <c r="N569" i="1" s="1"/>
  <c r="I570" i="1"/>
  <c r="N570" i="1" s="1"/>
  <c r="I571" i="1"/>
  <c r="N571" i="1" s="1"/>
  <c r="I572" i="1"/>
  <c r="N572" i="1" s="1"/>
  <c r="I573" i="1"/>
  <c r="N573" i="1" s="1"/>
  <c r="I574" i="1"/>
  <c r="I575" i="1"/>
  <c r="I576" i="1"/>
  <c r="N576" i="1" s="1"/>
  <c r="I577" i="1"/>
  <c r="N577" i="1" s="1"/>
  <c r="I578" i="1"/>
  <c r="I579" i="1"/>
  <c r="I580" i="1"/>
  <c r="I581" i="1"/>
  <c r="N581" i="1" s="1"/>
  <c r="I582" i="1"/>
  <c r="N582" i="1" s="1"/>
  <c r="I583" i="1"/>
  <c r="N583" i="1" s="1"/>
  <c r="I584" i="1"/>
  <c r="N584" i="1" s="1"/>
  <c r="I585" i="1"/>
  <c r="N585" i="1" s="1"/>
  <c r="I586" i="1"/>
  <c r="N586" i="1" s="1"/>
  <c r="I587" i="1"/>
  <c r="N587" i="1" s="1"/>
  <c r="I588" i="1"/>
  <c r="N588" i="1" s="1"/>
  <c r="I589" i="1"/>
  <c r="N589" i="1" s="1"/>
  <c r="I590" i="1"/>
  <c r="I591" i="1"/>
  <c r="I592" i="1"/>
  <c r="N592" i="1" s="1"/>
  <c r="I593" i="1"/>
  <c r="N593" i="1" s="1"/>
  <c r="I594" i="1"/>
  <c r="N594" i="1" s="1"/>
  <c r="I595" i="1"/>
  <c r="N595" i="1" s="1"/>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2" i="2"/>
  <c r="I172" i="1"/>
  <c r="N172" i="1" s="1"/>
  <c r="I191" i="1"/>
  <c r="N191" i="1" s="1"/>
  <c r="I285" i="1"/>
  <c r="N285" i="1" s="1"/>
  <c r="I395" i="1"/>
  <c r="N395" i="1" s="1"/>
  <c r="I372" i="1"/>
  <c r="N372" i="1" s="1"/>
  <c r="I378" i="1"/>
  <c r="N378" i="1" s="1"/>
  <c r="I384" i="1"/>
  <c r="N384" i="1" s="1"/>
  <c r="I195" i="1"/>
  <c r="N195" i="1" s="1"/>
  <c r="I388" i="1"/>
  <c r="N388" i="1" s="1"/>
  <c r="I227" i="1"/>
  <c r="N227" i="1" s="1"/>
  <c r="I144" i="1"/>
  <c r="N144" i="1" s="1"/>
  <c r="I157" i="1"/>
  <c r="N157" i="1" s="1"/>
  <c r="I197" i="1"/>
  <c r="N197" i="1" s="1"/>
  <c r="I400" i="1"/>
  <c r="N400" i="1" s="1"/>
  <c r="I401" i="1"/>
  <c r="N401" i="1" s="1"/>
  <c r="I219" i="1"/>
  <c r="N219" i="1" s="1"/>
  <c r="I221" i="1"/>
  <c r="N221" i="1" s="1"/>
  <c r="I237" i="1"/>
  <c r="N237" i="1" s="1"/>
  <c r="I310" i="1"/>
  <c r="N310" i="1" s="1"/>
  <c r="I289" i="1"/>
  <c r="N289" i="1" s="1"/>
  <c r="I339" i="1"/>
  <c r="N339" i="1" s="1"/>
  <c r="I168" i="1"/>
  <c r="N168" i="1" s="1"/>
  <c r="I169" i="1"/>
  <c r="N169" i="1" s="1"/>
  <c r="I215" i="1"/>
  <c r="N215" i="1" s="1"/>
  <c r="I234" i="1"/>
  <c r="N234" i="1" s="1"/>
  <c r="I239" i="1"/>
  <c r="N239" i="1" s="1"/>
  <c r="I268" i="1"/>
  <c r="N268" i="1" s="1"/>
  <c r="I212" i="1"/>
  <c r="N212" i="1" s="1"/>
  <c r="I244" i="1"/>
  <c r="N244" i="1" s="1"/>
  <c r="I51" i="1"/>
  <c r="N51" i="1" s="1"/>
  <c r="I210" i="1"/>
  <c r="N210" i="1" s="1"/>
  <c r="I62" i="1"/>
  <c r="N62" i="1" s="1"/>
  <c r="I211" i="1"/>
  <c r="N211" i="1" s="1"/>
  <c r="I473" i="1"/>
  <c r="N473" i="1" s="1"/>
  <c r="I75" i="1"/>
  <c r="N75" i="1" s="1"/>
  <c r="I97" i="1"/>
  <c r="N97" i="1" s="1"/>
  <c r="I409" i="1"/>
  <c r="N409" i="1" s="1"/>
  <c r="I413" i="1"/>
  <c r="N413" i="1" s="1"/>
  <c r="I283" i="1"/>
  <c r="N283" i="1" s="1"/>
  <c r="I274" i="1"/>
  <c r="N274" i="1" s="1"/>
  <c r="I417" i="1"/>
  <c r="N417" i="1" s="1"/>
  <c r="I419" i="1"/>
  <c r="N419" i="1" s="1"/>
  <c r="I98" i="1"/>
  <c r="N98" i="1" s="1"/>
  <c r="I288" i="1"/>
  <c r="N288" i="1" s="1"/>
  <c r="I352" i="1"/>
  <c r="N352" i="1" s="1"/>
  <c r="I275" i="1"/>
  <c r="N275" i="1" s="1"/>
  <c r="I349" i="1"/>
  <c r="N349" i="1" s="1"/>
  <c r="I375" i="1"/>
  <c r="N375" i="1" s="1"/>
  <c r="I422" i="1"/>
  <c r="N422" i="1" s="1"/>
  <c r="I116" i="1"/>
  <c r="N116" i="1" s="1"/>
  <c r="I442" i="1"/>
  <c r="N442" i="1" s="1"/>
  <c r="I230" i="1"/>
  <c r="N230" i="1" s="1"/>
  <c r="I123" i="1"/>
  <c r="N123" i="1" s="1"/>
  <c r="I124" i="1"/>
  <c r="N124" i="1" s="1"/>
  <c r="I309" i="1"/>
  <c r="N309" i="1" s="1"/>
  <c r="I444" i="1"/>
  <c r="N444" i="1" s="1"/>
  <c r="I446" i="1"/>
  <c r="N446" i="1" s="1"/>
  <c r="I308" i="1"/>
  <c r="N308" i="1" s="1"/>
  <c r="I447" i="1"/>
  <c r="N447" i="1" s="1"/>
  <c r="I127" i="1"/>
  <c r="N127" i="1" s="1"/>
  <c r="I463" i="1"/>
  <c r="N463" i="1" s="1"/>
  <c r="I359" i="1"/>
  <c r="N359" i="1" s="1"/>
  <c r="I464" i="1"/>
  <c r="N464" i="1" s="1"/>
  <c r="I228" i="1"/>
  <c r="N228" i="1" s="1"/>
  <c r="I132" i="1"/>
  <c r="N132" i="1" s="1"/>
  <c r="I133" i="1"/>
  <c r="N133" i="1" s="1"/>
  <c r="I147" i="1"/>
  <c r="N147" i="1" s="1"/>
  <c r="I370" i="1"/>
  <c r="N370" i="1" s="1"/>
  <c r="I371" i="1"/>
  <c r="N371" i="1" s="1"/>
  <c r="I402" i="1"/>
  <c r="N402" i="1" s="1"/>
  <c r="I33" i="1"/>
  <c r="N33" i="1" s="1"/>
  <c r="I2" i="1"/>
  <c r="N2" i="1" s="1"/>
  <c r="I193" i="1"/>
  <c r="N193" i="1" s="1"/>
  <c r="I455" i="1"/>
  <c r="N455" i="1" s="1"/>
  <c r="I270" i="1"/>
  <c r="N270" i="1" s="1"/>
  <c r="I475" i="1"/>
  <c r="N475" i="1" s="1"/>
  <c r="I259" i="1"/>
  <c r="N259" i="1" s="1"/>
  <c r="I478" i="1"/>
  <c r="N478" i="1" s="1"/>
  <c r="I311" i="1"/>
  <c r="N311" i="1" s="1"/>
  <c r="I426" i="1"/>
  <c r="N426" i="1" s="1"/>
  <c r="I416" i="1"/>
  <c r="N416" i="1" s="1"/>
  <c r="I118" i="1"/>
  <c r="N118" i="1" s="1"/>
  <c r="I149" i="1"/>
  <c r="N149" i="1" s="1"/>
  <c r="I345" i="1"/>
  <c r="N345" i="1" s="1"/>
  <c r="I3" i="1"/>
  <c r="N3" i="1" s="1"/>
  <c r="I247" i="1"/>
  <c r="N247" i="1" s="1"/>
  <c r="I251" i="1"/>
  <c r="N251" i="1" s="1"/>
  <c r="I174" i="1"/>
  <c r="N174" i="1" s="1"/>
  <c r="I176" i="1"/>
  <c r="N176" i="1" s="1"/>
  <c r="I44" i="1"/>
  <c r="N44" i="1" s="1"/>
  <c r="I162" i="1"/>
  <c r="N162" i="1" s="1"/>
  <c r="I330" i="1"/>
  <c r="N330" i="1" s="1"/>
  <c r="I25" i="1"/>
  <c r="N25" i="1" s="1"/>
  <c r="I88" i="1"/>
  <c r="N88" i="1" s="1"/>
  <c r="I411" i="1"/>
  <c r="N411" i="1" s="1"/>
  <c r="I23" i="1"/>
  <c r="N23" i="1" s="1"/>
  <c r="I94" i="1"/>
  <c r="N94" i="1" s="1"/>
  <c r="I334" i="1"/>
  <c r="N334" i="1" s="1"/>
  <c r="I479" i="1"/>
  <c r="N479" i="1" s="1"/>
  <c r="I470" i="1"/>
  <c r="N470" i="1" s="1"/>
  <c r="I321" i="1"/>
  <c r="N321" i="1" s="1"/>
  <c r="I253" i="1"/>
  <c r="N253" i="1" s="1"/>
  <c r="I38" i="1"/>
  <c r="N38" i="1" s="1"/>
  <c r="I480" i="1"/>
  <c r="N480" i="1" s="1"/>
  <c r="I267" i="1"/>
  <c r="N267" i="1" s="1"/>
  <c r="I314" i="1"/>
  <c r="N314" i="1" s="1"/>
  <c r="I249" i="1"/>
  <c r="N249" i="1" s="1"/>
  <c r="I250" i="1"/>
  <c r="N250" i="1" s="1"/>
  <c r="I45" i="1"/>
  <c r="N45" i="1" s="1"/>
  <c r="I46" i="1"/>
  <c r="N46" i="1" s="1"/>
  <c r="I47" i="1"/>
  <c r="N47" i="1" s="1"/>
  <c r="I48" i="1"/>
  <c r="N48" i="1" s="1"/>
  <c r="I49" i="1"/>
  <c r="N49" i="1" s="1"/>
  <c r="I52" i="1"/>
  <c r="N52" i="1" s="1"/>
  <c r="I53" i="1"/>
  <c r="N53" i="1" s="1"/>
  <c r="I54" i="1"/>
  <c r="N54" i="1" s="1"/>
  <c r="I55" i="1"/>
  <c r="N55" i="1" s="1"/>
  <c r="I59" i="1"/>
  <c r="N59" i="1" s="1"/>
  <c r="I60" i="1"/>
  <c r="N60" i="1" s="1"/>
  <c r="I182" i="1"/>
  <c r="N182" i="1" s="1"/>
  <c r="I183" i="1"/>
  <c r="N183" i="1" s="1"/>
  <c r="I184" i="1"/>
  <c r="N184" i="1" s="1"/>
  <c r="I185" i="1"/>
  <c r="N185" i="1" s="1"/>
  <c r="I187" i="1"/>
  <c r="N187" i="1" s="1"/>
  <c r="I188" i="1"/>
  <c r="I189" i="1"/>
  <c r="N189" i="1" s="1"/>
  <c r="I194" i="1"/>
  <c r="N194" i="1" s="1"/>
  <c r="I335" i="1"/>
  <c r="N335" i="1" s="1"/>
  <c r="I337" i="1"/>
  <c r="N337" i="1" s="1"/>
  <c r="I338" i="1"/>
  <c r="N338" i="1" s="1"/>
  <c r="I343" i="1"/>
  <c r="N343" i="1" s="1"/>
  <c r="I344" i="1"/>
  <c r="N344" i="1" s="1"/>
  <c r="I346" i="1"/>
  <c r="N346" i="1" s="1"/>
  <c r="I373" i="1"/>
  <c r="N373" i="1" s="1"/>
  <c r="I374" i="1"/>
  <c r="N374" i="1" s="1"/>
  <c r="I200" i="1"/>
  <c r="N200" i="1" s="1"/>
  <c r="I254" i="1"/>
  <c r="N254" i="1" s="1"/>
  <c r="I238" i="1"/>
  <c r="N238" i="1" s="1"/>
  <c r="I322" i="1"/>
  <c r="N322" i="1" s="1"/>
  <c r="I206" i="1"/>
  <c r="N206" i="1" s="1"/>
  <c r="I347" i="1"/>
  <c r="N347" i="1" s="1"/>
  <c r="I380" i="1"/>
  <c r="N380" i="1" s="1"/>
  <c r="I61" i="1"/>
  <c r="N61" i="1" s="1"/>
  <c r="I83" i="1"/>
  <c r="N83" i="1" s="1"/>
  <c r="I190" i="1"/>
  <c r="N190" i="1" s="1"/>
  <c r="I255" i="1"/>
  <c r="N255" i="1" s="1"/>
  <c r="I269" i="1"/>
  <c r="N269" i="1" s="1"/>
  <c r="I284" i="1"/>
  <c r="N284" i="1" s="1"/>
  <c r="I297" i="1"/>
  <c r="N297" i="1" s="1"/>
  <c r="I204" i="1"/>
  <c r="N204" i="1" s="1"/>
  <c r="I354" i="1"/>
  <c r="N354" i="1" s="1"/>
  <c r="I140" i="1"/>
  <c r="N140" i="1" s="1"/>
  <c r="H3" i="7"/>
  <c r="I4" i="9"/>
  <c r="L129" i="9"/>
  <c r="J129" i="9"/>
  <c r="H130" i="9"/>
  <c r="J121" i="1"/>
  <c r="J128" i="1"/>
  <c r="J37" i="1"/>
  <c r="J134" i="1"/>
  <c r="J170" i="1"/>
  <c r="J167" i="1"/>
  <c r="J161" i="1"/>
  <c r="J179" i="1"/>
  <c r="J122" i="1"/>
  <c r="J70" i="1"/>
  <c r="J85" i="1"/>
  <c r="J91" i="1"/>
  <c r="J256" i="1"/>
  <c r="N14" i="11"/>
  <c r="N15" i="11"/>
  <c r="N16" i="11"/>
  <c r="N17" i="11"/>
  <c r="N18" i="11"/>
  <c r="N19" i="11"/>
  <c r="J71" i="1"/>
  <c r="J312" i="1"/>
  <c r="J325" i="1"/>
  <c r="J376" i="1"/>
  <c r="J57" i="1"/>
  <c r="J175" i="1"/>
  <c r="J178" i="1"/>
  <c r="J271" i="1"/>
  <c r="J286" i="1"/>
  <c r="J369" i="1"/>
  <c r="J399" i="1"/>
  <c r="J186" i="1"/>
  <c r="J142" i="1"/>
  <c r="J166" i="1"/>
  <c r="J331" i="1"/>
  <c r="J6" i="1"/>
  <c r="J308" i="1"/>
  <c r="J263" i="1"/>
  <c r="J75" i="1"/>
  <c r="J191" i="1"/>
  <c r="J123" i="1"/>
  <c r="J257" i="1"/>
  <c r="J146" i="1"/>
  <c r="J141" i="1"/>
  <c r="J145" i="1"/>
  <c r="J296" i="1"/>
  <c r="J332" i="1"/>
  <c r="J99" i="1"/>
  <c r="J129" i="1"/>
  <c r="J7" i="1"/>
  <c r="J155" i="1"/>
  <c r="J100" i="1"/>
  <c r="J363" i="1"/>
  <c r="J101" i="1"/>
  <c r="J154" i="1"/>
  <c r="J157" i="1"/>
  <c r="J375" i="1"/>
  <c r="J10" i="1"/>
  <c r="J34" i="1"/>
  <c r="J306" i="1"/>
  <c r="J404" i="1"/>
  <c r="J405" i="1"/>
  <c r="J406" i="1"/>
  <c r="J407" i="1"/>
  <c r="J81" i="1"/>
  <c r="J20" i="1"/>
  <c r="J72" i="1"/>
  <c r="J79" i="1"/>
  <c r="J87" i="1"/>
  <c r="J95" i="1"/>
  <c r="J14" i="1"/>
  <c r="J196" i="1"/>
  <c r="J264" i="1"/>
  <c r="L437" i="1"/>
  <c r="B437" i="1"/>
  <c r="M437" i="1" s="1"/>
  <c r="J330" i="1"/>
  <c r="L330" i="1"/>
  <c r="L243" i="1"/>
  <c r="B243" i="1"/>
  <c r="M243" i="1" s="1"/>
  <c r="J393" i="1"/>
  <c r="J27" i="1"/>
  <c r="J29" i="1"/>
  <c r="J110" i="1"/>
  <c r="J112" i="1"/>
  <c r="J160" i="1"/>
  <c r="J119" i="1"/>
  <c r="J32" i="1"/>
  <c r="J403" i="1"/>
  <c r="J136" i="1"/>
  <c r="L471" i="1"/>
  <c r="B471" i="1"/>
  <c r="M471" i="1" s="1"/>
  <c r="J287" i="1"/>
  <c r="L287" i="1"/>
  <c r="B287" i="1"/>
  <c r="M287" i="1" s="1"/>
  <c r="J39" i="1"/>
  <c r="J26" i="1"/>
  <c r="J28" i="1"/>
  <c r="J205" i="1"/>
  <c r="J111" i="1"/>
  <c r="J165" i="1"/>
  <c r="J114" i="1"/>
  <c r="J30" i="1"/>
  <c r="J35" i="1"/>
  <c r="J90" i="1"/>
  <c r="J22" i="1"/>
  <c r="J24" i="1"/>
  <c r="L371" i="1"/>
  <c r="J371" i="1"/>
  <c r="B371" i="1"/>
  <c r="M371" i="1" s="1"/>
  <c r="L433" i="1"/>
  <c r="L272" i="1"/>
  <c r="L276" i="1"/>
  <c r="L277" i="1"/>
  <c r="L278" i="1"/>
  <c r="L279" i="1"/>
  <c r="L280" i="1"/>
  <c r="L281" i="1"/>
  <c r="L290" i="1"/>
  <c r="J272" i="1"/>
  <c r="J276" i="1"/>
  <c r="J277" i="1"/>
  <c r="J278" i="1"/>
  <c r="J279" i="1"/>
  <c r="J280" i="1"/>
  <c r="J281" i="1"/>
  <c r="J290" i="1"/>
  <c r="B264" i="1"/>
  <c r="M264" i="1" s="1"/>
  <c r="B348" i="1"/>
  <c r="M348" i="1" s="1"/>
  <c r="B245" i="1"/>
  <c r="M245" i="1" s="1"/>
  <c r="B252" i="1"/>
  <c r="M252" i="1" s="1"/>
  <c r="B265" i="1"/>
  <c r="M265" i="1" s="1"/>
  <c r="B266" i="1"/>
  <c r="M266" i="1" s="1"/>
  <c r="B320" i="1"/>
  <c r="M320" i="1" s="1"/>
  <c r="B251" i="1"/>
  <c r="M251" i="1" s="1"/>
  <c r="B354" i="1"/>
  <c r="M354" i="1" s="1"/>
  <c r="B485" i="1"/>
  <c r="M485" i="1" s="1"/>
  <c r="B482" i="1"/>
  <c r="M482" i="1" s="1"/>
  <c r="B484" i="1"/>
  <c r="M484" i="1" s="1"/>
  <c r="B291" i="1"/>
  <c r="M291" i="1" s="1"/>
  <c r="B316" i="1"/>
  <c r="M316" i="1" s="1"/>
  <c r="B364" i="1"/>
  <c r="M364" i="1" s="1"/>
  <c r="B139" i="1"/>
  <c r="M139" i="1" s="1"/>
  <c r="B304" i="1"/>
  <c r="M304" i="1" s="1"/>
  <c r="B318" i="1"/>
  <c r="M318" i="1" s="1"/>
  <c r="B58" i="1"/>
  <c r="M58" i="1" s="1"/>
  <c r="B422" i="1"/>
  <c r="M422" i="1" s="1"/>
  <c r="B294" i="1"/>
  <c r="M294" i="1" s="1"/>
  <c r="B366" i="1"/>
  <c r="M366" i="1" s="1"/>
  <c r="B16" i="1"/>
  <c r="M16" i="1" s="1"/>
  <c r="B15" i="1"/>
  <c r="M15" i="1" s="1"/>
  <c r="B476" i="1"/>
  <c r="M476" i="1" s="1"/>
  <c r="B481" i="1"/>
  <c r="M481" i="1" s="1"/>
  <c r="B40" i="1"/>
  <c r="M40" i="1" s="1"/>
  <c r="B195" i="1"/>
  <c r="M195" i="1" s="1"/>
  <c r="B11" i="1"/>
  <c r="M11" i="1" s="1"/>
  <c r="B12" i="1"/>
  <c r="M12" i="1" s="1"/>
  <c r="B384" i="1"/>
  <c r="M384" i="1" s="1"/>
  <c r="B104" i="1"/>
  <c r="M104" i="1" s="1"/>
  <c r="B105" i="1"/>
  <c r="M105" i="1" s="1"/>
  <c r="B106" i="1"/>
  <c r="M106" i="1" s="1"/>
  <c r="B41" i="1"/>
  <c r="M41" i="1" s="1"/>
  <c r="B470" i="1"/>
  <c r="M470" i="1" s="1"/>
  <c r="B118" i="1"/>
  <c r="M118" i="1" s="1"/>
  <c r="B250" i="1"/>
  <c r="M250" i="1" s="1"/>
  <c r="B17" i="1"/>
  <c r="M17" i="1" s="1"/>
  <c r="B444" i="1"/>
  <c r="M444" i="1" s="1"/>
  <c r="B446" i="1"/>
  <c r="M446" i="1" s="1"/>
  <c r="B247" i="1"/>
  <c r="M247" i="1" s="1"/>
  <c r="B269" i="1"/>
  <c r="M269" i="1" s="1"/>
  <c r="B340" i="1"/>
  <c r="M340" i="1" s="1"/>
  <c r="B202" i="1"/>
  <c r="M202" i="1" s="1"/>
  <c r="B153" i="1"/>
  <c r="M153" i="1" s="1"/>
  <c r="B158" i="1"/>
  <c r="M158" i="1" s="1"/>
  <c r="B159" i="1"/>
  <c r="M159" i="1" s="1"/>
  <c r="B220" i="1"/>
  <c r="M220" i="1" s="1"/>
  <c r="B222" i="1"/>
  <c r="M222" i="1" s="1"/>
  <c r="B242" i="1"/>
  <c r="M242" i="1" s="1"/>
  <c r="B229" i="1"/>
  <c r="M229" i="1" s="1"/>
  <c r="B127" i="1"/>
  <c r="M127" i="1" s="1"/>
  <c r="B132" i="1"/>
  <c r="M132" i="1" s="1"/>
  <c r="B147" i="1"/>
  <c r="M147" i="1" s="1"/>
  <c r="B149" i="1"/>
  <c r="M149" i="1" s="1"/>
  <c r="B174" i="1"/>
  <c r="M174" i="1" s="1"/>
  <c r="B2" i="1"/>
  <c r="M2" i="1" s="1"/>
  <c r="B3" i="1"/>
  <c r="M3" i="1" s="1"/>
  <c r="B339" i="1"/>
  <c r="M339" i="1" s="1"/>
  <c r="B479" i="1"/>
  <c r="M479" i="1" s="1"/>
  <c r="B78" i="1"/>
  <c r="M78" i="1" s="1"/>
  <c r="B390" i="1"/>
  <c r="M390" i="1" s="1"/>
  <c r="B451" i="1"/>
  <c r="M451" i="1" s="1"/>
  <c r="B96" i="1"/>
  <c r="M96" i="1" s="1"/>
  <c r="B324" i="1"/>
  <c r="M324" i="1" s="1"/>
  <c r="B73" i="1"/>
  <c r="M73" i="1" s="1"/>
  <c r="B282" i="1"/>
  <c r="M282" i="1" s="1"/>
  <c r="B381" i="1"/>
  <c r="M381" i="1" s="1"/>
  <c r="B50" i="1"/>
  <c r="M50" i="1" s="1"/>
  <c r="B74" i="1"/>
  <c r="M74" i="1" s="1"/>
  <c r="B115" i="1"/>
  <c r="M115" i="1" s="1"/>
  <c r="B131" i="1"/>
  <c r="M131" i="1" s="1"/>
  <c r="B171" i="1"/>
  <c r="M171" i="1" s="1"/>
  <c r="B464" i="1"/>
  <c r="M464" i="1" s="1"/>
  <c r="B255" i="1"/>
  <c r="M255" i="1" s="1"/>
  <c r="B288" i="1"/>
  <c r="M288" i="1" s="1"/>
  <c r="B359" i="1"/>
  <c r="M359" i="1" s="1"/>
  <c r="B177" i="1"/>
  <c r="M177" i="1" s="1"/>
  <c r="B138" i="1"/>
  <c r="M138" i="1" s="1"/>
  <c r="B117" i="1"/>
  <c r="M117" i="1" s="1"/>
  <c r="B126" i="1"/>
  <c r="M126" i="1" s="1"/>
  <c r="B345" i="1"/>
  <c r="M345" i="1" s="1"/>
  <c r="B289" i="1"/>
  <c r="M289" i="1" s="1"/>
  <c r="B25" i="1"/>
  <c r="M25" i="1" s="1"/>
  <c r="B13" i="1"/>
  <c r="M13" i="1" s="1"/>
  <c r="B370" i="1"/>
  <c r="M370" i="1" s="1"/>
  <c r="B449" i="1"/>
  <c r="M449" i="1" s="1"/>
  <c r="B51" i="1"/>
  <c r="M51" i="1" s="1"/>
  <c r="B97" i="1"/>
  <c r="M97" i="1" s="1"/>
  <c r="B116" i="1"/>
  <c r="M116" i="1" s="1"/>
  <c r="B102" i="1"/>
  <c r="M102" i="1" s="1"/>
  <c r="B130" i="1"/>
  <c r="M130" i="1" s="1"/>
  <c r="B148" i="1"/>
  <c r="M148" i="1" s="1"/>
  <c r="B317" i="1"/>
  <c r="M317" i="1" s="1"/>
  <c r="B31" i="1"/>
  <c r="M31" i="1" s="1"/>
  <c r="B385" i="1"/>
  <c r="M385" i="1" s="1"/>
  <c r="B433" i="1"/>
  <c r="M433" i="1" s="1"/>
  <c r="B272" i="1"/>
  <c r="M272" i="1" s="1"/>
  <c r="B276" i="1"/>
  <c r="M276" i="1" s="1"/>
  <c r="B277" i="1"/>
  <c r="M277" i="1" s="1"/>
  <c r="B278" i="1"/>
  <c r="M278" i="1" s="1"/>
  <c r="B279" i="1"/>
  <c r="M279" i="1" s="1"/>
  <c r="B280" i="1"/>
  <c r="M280" i="1" s="1"/>
  <c r="B281" i="1"/>
  <c r="M281" i="1" s="1"/>
  <c r="B290" i="1"/>
  <c r="M290" i="1" s="1"/>
  <c r="B152" i="1"/>
  <c r="M152" i="1" s="1"/>
  <c r="B275" i="1"/>
  <c r="M275" i="1" s="1"/>
  <c r="B262" i="1"/>
  <c r="M262" i="1" s="1"/>
  <c r="B258" i="1"/>
  <c r="M258" i="1" s="1"/>
  <c r="B260" i="1"/>
  <c r="M260" i="1" s="1"/>
  <c r="B305" i="1"/>
  <c r="M305" i="1" s="1"/>
  <c r="B180" i="1"/>
  <c r="M180" i="1" s="1"/>
  <c r="B98" i="1"/>
  <c r="M98" i="1" s="1"/>
  <c r="B409" i="1"/>
  <c r="M409" i="1" s="1"/>
  <c r="B413" i="1"/>
  <c r="M413" i="1" s="1"/>
  <c r="B419" i="1"/>
  <c r="M419" i="1" s="1"/>
  <c r="B478" i="1"/>
  <c r="M478"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84" i="1"/>
  <c r="M284" i="1" s="1"/>
  <c r="L284" i="1"/>
  <c r="L196" i="1"/>
  <c r="L264" i="1"/>
  <c r="L348" i="1"/>
  <c r="J163" i="1"/>
  <c r="L163" i="1"/>
  <c r="J199" i="1"/>
  <c r="L199" i="1"/>
  <c r="L245" i="1"/>
  <c r="L252" i="1"/>
  <c r="J265" i="1"/>
  <c r="L265" i="1"/>
  <c r="J266" i="1"/>
  <c r="L266" i="1"/>
  <c r="B353" i="1"/>
  <c r="M353" i="1" s="1"/>
  <c r="L353" i="1"/>
  <c r="L216" i="1"/>
  <c r="L135" i="1"/>
  <c r="B421" i="1"/>
  <c r="M421" i="1" s="1"/>
  <c r="L421" i="1"/>
  <c r="L156" i="1"/>
  <c r="B198" i="1"/>
  <c r="M198" i="1" s="1"/>
  <c r="L198" i="1"/>
  <c r="J144" i="1"/>
  <c r="L144" i="1"/>
  <c r="J169" i="1"/>
  <c r="L169" i="1"/>
  <c r="L140" i="1"/>
  <c r="J334" i="1"/>
  <c r="L334" i="1"/>
  <c r="J321" i="1"/>
  <c r="L321" i="1"/>
  <c r="J228" i="1"/>
  <c r="L228" i="1"/>
  <c r="B88" i="1"/>
  <c r="M88" i="1" s="1"/>
  <c r="J88" i="1"/>
  <c r="L88" i="1"/>
  <c r="B38" i="1"/>
  <c r="M38" i="1" s="1"/>
  <c r="L38" i="1"/>
  <c r="J259" i="1"/>
  <c r="L259" i="1"/>
  <c r="B480" i="1"/>
  <c r="M480" i="1" s="1"/>
  <c r="L480" i="1"/>
  <c r="J268" i="1"/>
  <c r="L268" i="1"/>
  <c r="B341" i="1"/>
  <c r="M341" i="1" s="1"/>
  <c r="L341" i="1"/>
  <c r="J283" i="1"/>
  <c r="L283" i="1"/>
  <c r="B302" i="1"/>
  <c r="M302" i="1" s="1"/>
  <c r="L302" i="1"/>
  <c r="B355" i="1"/>
  <c r="M355" i="1" s="1"/>
  <c r="L355" i="1"/>
  <c r="B176" i="1"/>
  <c r="M176" i="1" s="1"/>
  <c r="J176" i="1"/>
  <c r="L176" i="1"/>
  <c r="B62" i="1"/>
  <c r="M62" i="1" s="1"/>
  <c r="J62" i="1"/>
  <c r="L62" i="1"/>
  <c r="B64" i="1"/>
  <c r="M64" i="1" s="1"/>
  <c r="J64" i="1"/>
  <c r="L64" i="1"/>
  <c r="L320" i="1"/>
  <c r="L251" i="1"/>
  <c r="L354" i="1"/>
  <c r="B172" i="1"/>
  <c r="M172" i="1" s="1"/>
  <c r="J172" i="1"/>
  <c r="L172" i="1"/>
  <c r="B197" i="1"/>
  <c r="M197" i="1" s="1"/>
  <c r="L197" i="1"/>
  <c r="B36" i="1"/>
  <c r="M36" i="1" s="1"/>
  <c r="J36" i="1"/>
  <c r="L36" i="1"/>
  <c r="B274" i="1"/>
  <c r="M274" i="1" s="1"/>
  <c r="J274" i="1"/>
  <c r="L274" i="1"/>
  <c r="B389" i="1"/>
  <c r="M389" i="1" s="1"/>
  <c r="L389" i="1"/>
  <c r="L485" i="1"/>
  <c r="B82" i="1"/>
  <c r="M82" i="1" s="1"/>
  <c r="L82" i="1"/>
  <c r="J391" i="1"/>
  <c r="L391" i="1"/>
  <c r="L482" i="1"/>
  <c r="B33" i="1"/>
  <c r="M33" i="1" s="1"/>
  <c r="J33" i="1"/>
  <c r="L33" i="1"/>
  <c r="B319" i="1"/>
  <c r="M319" i="1" s="1"/>
  <c r="L319" i="1"/>
  <c r="L48" i="1"/>
  <c r="L484" i="1"/>
  <c r="J291" i="1"/>
  <c r="L291" i="1"/>
  <c r="L316" i="1"/>
  <c r="J364" i="1"/>
  <c r="L364" i="1"/>
  <c r="J139" i="1"/>
  <c r="L139" i="1"/>
  <c r="L304" i="1"/>
  <c r="L318" i="1"/>
  <c r="J58" i="1"/>
  <c r="L58" i="1"/>
  <c r="L66" i="1"/>
  <c r="L52" i="1"/>
  <c r="L422" i="1"/>
  <c r="J294" i="1"/>
  <c r="L294" i="1"/>
  <c r="J366" i="1"/>
  <c r="L366" i="1"/>
  <c r="J16" i="1"/>
  <c r="L16" i="1"/>
  <c r="J15" i="1"/>
  <c r="L15" i="1"/>
  <c r="L476" i="1"/>
  <c r="L481" i="1"/>
  <c r="J40" i="1"/>
  <c r="L40" i="1"/>
  <c r="L137" i="1"/>
  <c r="L398" i="1"/>
  <c r="L195" i="1"/>
  <c r="J11" i="1"/>
  <c r="L11" i="1"/>
  <c r="J12" i="1"/>
  <c r="L12" i="1"/>
  <c r="L384" i="1"/>
  <c r="J104" i="1"/>
  <c r="L104" i="1"/>
  <c r="J105" i="1"/>
  <c r="L105" i="1"/>
  <c r="J106" i="1"/>
  <c r="L106" i="1"/>
  <c r="J41" i="1"/>
  <c r="L41" i="1"/>
  <c r="L470" i="1"/>
  <c r="J118" i="1"/>
  <c r="L118" i="1"/>
  <c r="L250" i="1"/>
  <c r="J17" i="1"/>
  <c r="L17" i="1"/>
  <c r="L444" i="1"/>
  <c r="L446" i="1"/>
  <c r="L247" i="1"/>
  <c r="L269" i="1"/>
  <c r="L340" i="1"/>
  <c r="L202" i="1"/>
  <c r="J153" i="1"/>
  <c r="L153" i="1"/>
  <c r="J158" i="1"/>
  <c r="L158" i="1"/>
  <c r="J159" i="1"/>
  <c r="L159" i="1"/>
  <c r="L220" i="1"/>
  <c r="L222" i="1"/>
  <c r="L242" i="1"/>
  <c r="L229" i="1"/>
  <c r="B270" i="1"/>
  <c r="M270" i="1" s="1"/>
  <c r="J270" i="1"/>
  <c r="L270" i="1"/>
  <c r="B253" i="1"/>
  <c r="M253" i="1" s="1"/>
  <c r="J253" i="1"/>
  <c r="L253" i="1"/>
  <c r="B297" i="1"/>
  <c r="M297" i="1" s="1"/>
  <c r="L297" i="1"/>
  <c r="J168" i="1"/>
  <c r="L168" i="1"/>
  <c r="J127" i="1"/>
  <c r="L127" i="1"/>
  <c r="B423" i="1"/>
  <c r="M423" i="1" s="1"/>
  <c r="L423" i="1"/>
  <c r="B372" i="1"/>
  <c r="M372" i="1" s="1"/>
  <c r="L372" i="1"/>
  <c r="B365" i="1"/>
  <c r="M365" i="1" s="1"/>
  <c r="J365" i="1"/>
  <c r="L365" i="1"/>
  <c r="B125" i="1"/>
  <c r="M125" i="1" s="1"/>
  <c r="J125" i="1"/>
  <c r="L125" i="1"/>
  <c r="J132" i="1"/>
  <c r="L132" i="1"/>
  <c r="J147" i="1"/>
  <c r="L147" i="1"/>
  <c r="J149" i="1"/>
  <c r="L149" i="1"/>
  <c r="J174" i="1"/>
  <c r="L174" i="1"/>
  <c r="B442" i="1"/>
  <c r="M442" i="1" s="1"/>
  <c r="L442" i="1"/>
  <c r="B124" i="1"/>
  <c r="M124" i="1" s="1"/>
  <c r="J124" i="1"/>
  <c r="L124" i="1"/>
  <c r="B311" i="1"/>
  <c r="M311" i="1" s="1"/>
  <c r="J311" i="1"/>
  <c r="L311" i="1"/>
  <c r="J2" i="1"/>
  <c r="L2" i="1"/>
  <c r="B193" i="1"/>
  <c r="M193" i="1" s="1"/>
  <c r="J193" i="1"/>
  <c r="L193" i="1"/>
  <c r="B42" i="1"/>
  <c r="M42" i="1" s="1"/>
  <c r="J42" i="1"/>
  <c r="L42" i="1"/>
  <c r="B402" i="1"/>
  <c r="M402" i="1" s="1"/>
  <c r="J402" i="1"/>
  <c r="L402" i="1"/>
  <c r="J3" i="1"/>
  <c r="L3" i="1"/>
  <c r="L339" i="1"/>
  <c r="B219" i="1"/>
  <c r="M219" i="1" s="1"/>
  <c r="L219" i="1"/>
  <c r="B447" i="1"/>
  <c r="M447" i="1" s="1"/>
  <c r="L447" i="1"/>
  <c r="B463" i="1"/>
  <c r="M463" i="1" s="1"/>
  <c r="L463" i="1"/>
  <c r="B221" i="1"/>
  <c r="M221" i="1" s="1"/>
  <c r="L221" i="1"/>
  <c r="L94" i="1"/>
  <c r="L479" i="1"/>
  <c r="J46" i="1"/>
  <c r="L46" i="1"/>
  <c r="J78" i="1"/>
  <c r="L78" i="1"/>
  <c r="L390" i="1"/>
  <c r="L451" i="1"/>
  <c r="B426" i="1"/>
  <c r="M426" i="1" s="1"/>
  <c r="L426" i="1"/>
  <c r="B416" i="1"/>
  <c r="M416" i="1" s="1"/>
  <c r="L416" i="1"/>
  <c r="B234" i="1"/>
  <c r="M234" i="1" s="1"/>
  <c r="L234" i="1"/>
  <c r="B239" i="1"/>
  <c r="M239" i="1" s="1"/>
  <c r="L239" i="1"/>
  <c r="B8" i="1"/>
  <c r="M8" i="1" s="1"/>
  <c r="J8" i="1"/>
  <c r="L8" i="1"/>
  <c r="B9" i="1"/>
  <c r="M9" i="1" s="1"/>
  <c r="J9" i="1"/>
  <c r="L9" i="1"/>
  <c r="B455" i="1"/>
  <c r="M455" i="1" s="1"/>
  <c r="L455" i="1"/>
  <c r="B84" i="1"/>
  <c r="M84" i="1" s="1"/>
  <c r="J84" i="1"/>
  <c r="L84" i="1"/>
  <c r="B150" i="1"/>
  <c r="M150" i="1" s="1"/>
  <c r="J150" i="1"/>
  <c r="L150" i="1"/>
  <c r="J309" i="1"/>
  <c r="L309" i="1"/>
  <c r="B411" i="1"/>
  <c r="M411" i="1" s="1"/>
  <c r="L411" i="1"/>
  <c r="B151" i="1"/>
  <c r="M151" i="1" s="1"/>
  <c r="J151" i="1"/>
  <c r="L151" i="1"/>
  <c r="B434" i="1"/>
  <c r="M434" i="1" s="1"/>
  <c r="L434" i="1"/>
  <c r="J96" i="1"/>
  <c r="L96" i="1"/>
  <c r="J324" i="1"/>
  <c r="L324" i="1"/>
  <c r="J73" i="1"/>
  <c r="L73" i="1"/>
  <c r="B23" i="1"/>
  <c r="M23" i="1" s="1"/>
  <c r="J23" i="1"/>
  <c r="L23" i="1"/>
  <c r="B292" i="1"/>
  <c r="M292" i="1" s="1"/>
  <c r="J292" i="1"/>
  <c r="L292" i="1"/>
  <c r="J282" i="1"/>
  <c r="L282" i="1"/>
  <c r="L381" i="1"/>
  <c r="J273" i="1"/>
  <c r="L273" i="1"/>
  <c r="B293" i="1"/>
  <c r="M293" i="1" s="1"/>
  <c r="J293" i="1"/>
  <c r="L293" i="1"/>
  <c r="J333" i="1"/>
  <c r="L333" i="1"/>
  <c r="B267" i="1"/>
  <c r="M267" i="1" s="1"/>
  <c r="J267" i="1"/>
  <c r="L267" i="1"/>
  <c r="B314" i="1"/>
  <c r="M314" i="1" s="1"/>
  <c r="J314" i="1"/>
  <c r="L314" i="1"/>
  <c r="B56" i="1"/>
  <c r="M56" i="1" s="1"/>
  <c r="J56" i="1"/>
  <c r="L56" i="1"/>
  <c r="B233" i="1"/>
  <c r="M233" i="1" s="1"/>
  <c r="L233" i="1"/>
  <c r="B207" i="1"/>
  <c r="M207" i="1" s="1"/>
  <c r="L207" i="1"/>
  <c r="B173" i="1"/>
  <c r="M173" i="1" s="1"/>
  <c r="J173" i="1"/>
  <c r="L173" i="1"/>
  <c r="B217" i="1"/>
  <c r="M217" i="1" s="1"/>
  <c r="L217" i="1"/>
  <c r="B95" i="1"/>
  <c r="M95" i="1" s="1"/>
  <c r="L95" i="1"/>
  <c r="J295" i="1"/>
  <c r="L295" i="1"/>
  <c r="J307" i="1"/>
  <c r="L307" i="1"/>
  <c r="L50" i="1"/>
  <c r="J74" i="1"/>
  <c r="L74" i="1"/>
  <c r="J115" i="1"/>
  <c r="L115" i="1"/>
  <c r="J131" i="1"/>
  <c r="L131" i="1"/>
  <c r="J171" i="1"/>
  <c r="L171" i="1"/>
  <c r="L464" i="1"/>
  <c r="L255" i="1"/>
  <c r="B438" i="1"/>
  <c r="M438" i="1" s="1"/>
  <c r="L438" i="1"/>
  <c r="B439" i="1"/>
  <c r="M439" i="1" s="1"/>
  <c r="L439" i="1"/>
  <c r="B486" i="1"/>
  <c r="M486" i="1" s="1"/>
  <c r="L486" i="1"/>
  <c r="B383" i="1"/>
  <c r="M383" i="1" s="1"/>
  <c r="L383" i="1"/>
  <c r="B18" i="1"/>
  <c r="M18" i="1" s="1"/>
  <c r="L18" i="1"/>
  <c r="B181" i="1"/>
  <c r="M181" i="1" s="1"/>
  <c r="L181" i="1"/>
  <c r="B39" i="1"/>
  <c r="M39" i="1" s="1"/>
  <c r="L39" i="1"/>
  <c r="B89" i="1"/>
  <c r="M89" i="1" s="1"/>
  <c r="L89" i="1"/>
  <c r="B26" i="1"/>
  <c r="M26" i="1" s="1"/>
  <c r="L26" i="1"/>
  <c r="B28" i="1"/>
  <c r="M28" i="1" s="1"/>
  <c r="L28" i="1"/>
  <c r="B205" i="1"/>
  <c r="M205" i="1" s="1"/>
  <c r="L205" i="1"/>
  <c r="B111" i="1"/>
  <c r="M111" i="1" s="1"/>
  <c r="L111" i="1"/>
  <c r="B165" i="1"/>
  <c r="M165" i="1" s="1"/>
  <c r="L165" i="1"/>
  <c r="B114" i="1"/>
  <c r="M114" i="1" s="1"/>
  <c r="L114" i="1"/>
  <c r="B30" i="1"/>
  <c r="M30" i="1" s="1"/>
  <c r="L30" i="1"/>
  <c r="B35" i="1"/>
  <c r="M35" i="1" s="1"/>
  <c r="L35" i="1"/>
  <c r="B394" i="1"/>
  <c r="M394" i="1" s="1"/>
  <c r="L394" i="1"/>
  <c r="B357" i="1"/>
  <c r="M357" i="1" s="1"/>
  <c r="L357" i="1"/>
  <c r="B90" i="1"/>
  <c r="M90" i="1" s="1"/>
  <c r="L90" i="1"/>
  <c r="B120" i="1"/>
  <c r="M120" i="1" s="1"/>
  <c r="J120" i="1"/>
  <c r="L120" i="1"/>
  <c r="B285" i="1"/>
  <c r="M285" i="1" s="1"/>
  <c r="J285" i="1"/>
  <c r="L285" i="1"/>
  <c r="J47" i="1"/>
  <c r="L47" i="1"/>
  <c r="L59" i="1"/>
  <c r="L60" i="1"/>
  <c r="B249" i="1"/>
  <c r="M249" i="1" s="1"/>
  <c r="L249" i="1"/>
  <c r="B133" i="1"/>
  <c r="M133" i="1" s="1"/>
  <c r="J133" i="1"/>
  <c r="L133" i="1"/>
  <c r="B378" i="1"/>
  <c r="M378" i="1" s="1"/>
  <c r="L378" i="1"/>
  <c r="J182" i="1"/>
  <c r="L182" i="1"/>
  <c r="J183" i="1"/>
  <c r="L183" i="1"/>
  <c r="J184" i="1"/>
  <c r="L184" i="1"/>
  <c r="J185" i="1"/>
  <c r="L185" i="1"/>
  <c r="J187" i="1"/>
  <c r="L187" i="1"/>
  <c r="J188" i="1"/>
  <c r="L188" i="1"/>
  <c r="J189" i="1"/>
  <c r="L189" i="1"/>
  <c r="J194" i="1"/>
  <c r="L194" i="1"/>
  <c r="B388" i="1"/>
  <c r="M388" i="1" s="1"/>
  <c r="L388" i="1"/>
  <c r="B227" i="1"/>
  <c r="M227" i="1" s="1"/>
  <c r="L227" i="1"/>
  <c r="J45" i="1"/>
  <c r="L45" i="1"/>
  <c r="B335" i="1"/>
  <c r="M335" i="1" s="1"/>
  <c r="J335" i="1"/>
  <c r="L335" i="1"/>
  <c r="B337" i="1"/>
  <c r="M337" i="1" s="1"/>
  <c r="J337" i="1"/>
  <c r="L337" i="1"/>
  <c r="B69" i="1"/>
  <c r="M69" i="1" s="1"/>
  <c r="J69" i="1"/>
  <c r="L69" i="1"/>
  <c r="B103" i="1"/>
  <c r="M103" i="1" s="1"/>
  <c r="J103" i="1"/>
  <c r="L103" i="1"/>
  <c r="L288" i="1"/>
  <c r="B107" i="1"/>
  <c r="M107" i="1" s="1"/>
  <c r="J107" i="1"/>
  <c r="L107" i="1"/>
  <c r="B338" i="1"/>
  <c r="M338" i="1" s="1"/>
  <c r="J338" i="1"/>
  <c r="L338" i="1"/>
  <c r="B108" i="1"/>
  <c r="M108" i="1" s="1"/>
  <c r="J108" i="1"/>
  <c r="L108" i="1"/>
  <c r="B109" i="1"/>
  <c r="M109" i="1" s="1"/>
  <c r="J109" i="1"/>
  <c r="L109" i="1"/>
  <c r="L49" i="1"/>
  <c r="J374" i="1"/>
  <c r="L374" i="1"/>
  <c r="J359" i="1"/>
  <c r="L359" i="1"/>
  <c r="L5" i="1"/>
  <c r="J177" i="1"/>
  <c r="L177" i="1"/>
  <c r="J138" i="1"/>
  <c r="L138" i="1"/>
  <c r="L401" i="1"/>
  <c r="J162" i="1"/>
  <c r="L162" i="1"/>
  <c r="B113" i="1"/>
  <c r="M113" i="1" s="1"/>
  <c r="J113" i="1"/>
  <c r="L113" i="1"/>
  <c r="J117" i="1"/>
  <c r="L117" i="1"/>
  <c r="L55" i="1"/>
  <c r="B223" i="1"/>
  <c r="M223" i="1" s="1"/>
  <c r="L223" i="1"/>
  <c r="B241" i="1"/>
  <c r="M241" i="1" s="1"/>
  <c r="L241" i="1"/>
  <c r="J126" i="1"/>
  <c r="L126" i="1"/>
  <c r="J345" i="1"/>
  <c r="L345" i="1"/>
  <c r="L289" i="1"/>
  <c r="B240" i="1"/>
  <c r="M240" i="1" s="1"/>
  <c r="L240" i="1"/>
  <c r="B298" i="1"/>
  <c r="M298" i="1" s="1"/>
  <c r="J298" i="1"/>
  <c r="L298" i="1"/>
  <c r="B343" i="1"/>
  <c r="M343" i="1" s="1"/>
  <c r="J343" i="1"/>
  <c r="L343" i="1"/>
  <c r="B299" i="1"/>
  <c r="M299" i="1" s="1"/>
  <c r="J299" i="1"/>
  <c r="L299" i="1"/>
  <c r="B300" i="1"/>
  <c r="M300" i="1" s="1"/>
  <c r="L300" i="1"/>
  <c r="J25" i="1"/>
  <c r="L25" i="1"/>
  <c r="B301" i="1"/>
  <c r="M301" i="1" s="1"/>
  <c r="L301" i="1"/>
  <c r="J13" i="1"/>
  <c r="L13" i="1"/>
  <c r="J370" i="1"/>
  <c r="L370" i="1"/>
  <c r="L449" i="1"/>
  <c r="B323" i="1"/>
  <c r="M323" i="1" s="1"/>
  <c r="L323" i="1"/>
  <c r="L230" i="1"/>
  <c r="B356" i="1"/>
  <c r="M356" i="1" s="1"/>
  <c r="L356" i="1"/>
  <c r="J51" i="1"/>
  <c r="L51" i="1"/>
  <c r="B360" i="1"/>
  <c r="M360" i="1" s="1"/>
  <c r="L360" i="1"/>
  <c r="B361" i="1"/>
  <c r="M361" i="1" s="1"/>
  <c r="L361" i="1"/>
  <c r="B344" i="1"/>
  <c r="M344" i="1" s="1"/>
  <c r="J344" i="1"/>
  <c r="L344" i="1"/>
  <c r="B367" i="1"/>
  <c r="M367" i="1" s="1"/>
  <c r="J367" i="1"/>
  <c r="L367" i="1"/>
  <c r="B397" i="1"/>
  <c r="M397" i="1" s="1"/>
  <c r="J397" i="1"/>
  <c r="L397" i="1"/>
  <c r="B440" i="1"/>
  <c r="M440" i="1" s="1"/>
  <c r="L440" i="1"/>
  <c r="B448" i="1"/>
  <c r="M448" i="1" s="1"/>
  <c r="L448" i="1"/>
  <c r="B346" i="1"/>
  <c r="M346" i="1" s="1"/>
  <c r="J346" i="1"/>
  <c r="L346" i="1"/>
  <c r="B487" i="1"/>
  <c r="M487" i="1" s="1"/>
  <c r="L487" i="1"/>
  <c r="J97" i="1"/>
  <c r="L97" i="1"/>
  <c r="B373" i="1"/>
  <c r="M373" i="1" s="1"/>
  <c r="J373" i="1"/>
  <c r="L373" i="1"/>
  <c r="J116" i="1"/>
  <c r="L116" i="1"/>
  <c r="B14" i="1"/>
  <c r="M14" i="1" s="1"/>
  <c r="L14" i="1"/>
  <c r="J102" i="1"/>
  <c r="L102" i="1"/>
  <c r="J130" i="1"/>
  <c r="L130" i="1"/>
  <c r="J148" i="1"/>
  <c r="L148" i="1"/>
  <c r="L317" i="1"/>
  <c r="J31" i="1"/>
  <c r="L31" i="1"/>
  <c r="L385" i="1"/>
  <c r="L395" i="1"/>
  <c r="J152" i="1"/>
  <c r="L152" i="1"/>
  <c r="J275" i="1"/>
  <c r="L275" i="1"/>
  <c r="J262" i="1"/>
  <c r="L262" i="1"/>
  <c r="L258" i="1"/>
  <c r="L260" i="1"/>
  <c r="L305" i="1"/>
  <c r="J180" i="1"/>
  <c r="L180" i="1"/>
  <c r="L400" i="1"/>
  <c r="J98" i="1"/>
  <c r="L98" i="1"/>
  <c r="L409" i="1"/>
  <c r="L413" i="1"/>
  <c r="L419" i="1"/>
  <c r="B417" i="1"/>
  <c r="M417" i="1" s="1"/>
  <c r="L417" i="1"/>
  <c r="L478" i="1"/>
  <c r="B77" i="1"/>
  <c r="M77" i="1" s="1"/>
  <c r="J77" i="1"/>
  <c r="L77" i="1"/>
  <c r="B203" i="1"/>
  <c r="M203" i="1" s="1"/>
  <c r="L203" i="1"/>
  <c r="B63" i="1"/>
  <c r="M63" i="1" s="1"/>
  <c r="L63" i="1"/>
  <c r="B21" i="1"/>
  <c r="M21" i="1" s="1"/>
  <c r="L21" i="1"/>
  <c r="B22" i="1"/>
  <c r="M22" i="1" s="1"/>
  <c r="L22" i="1"/>
  <c r="B24" i="1"/>
  <c r="M24" i="1" s="1"/>
  <c r="L24" i="1"/>
  <c r="B224" i="1"/>
  <c r="M224" i="1" s="1"/>
  <c r="L224" i="1"/>
  <c r="B76" i="1"/>
  <c r="M76" i="1" s="1"/>
  <c r="L76" i="1"/>
  <c r="B393" i="1"/>
  <c r="M393" i="1" s="1"/>
  <c r="L393" i="1"/>
  <c r="B435" i="1"/>
  <c r="M435" i="1" s="1"/>
  <c r="L435" i="1"/>
  <c r="B27" i="1"/>
  <c r="M27" i="1" s="1"/>
  <c r="L27" i="1"/>
  <c r="B29" i="1"/>
  <c r="M29" i="1" s="1"/>
  <c r="L29" i="1"/>
  <c r="B110" i="1"/>
  <c r="M110" i="1" s="1"/>
  <c r="L110" i="1"/>
  <c r="B112" i="1"/>
  <c r="M112" i="1" s="1"/>
  <c r="L112" i="1"/>
  <c r="B160" i="1"/>
  <c r="M160" i="1" s="1"/>
  <c r="L160" i="1"/>
  <c r="B119" i="1"/>
  <c r="M119" i="1" s="1"/>
  <c r="L119" i="1"/>
  <c r="B32" i="1"/>
  <c r="M32" i="1" s="1"/>
  <c r="L32" i="1"/>
  <c r="B392" i="1"/>
  <c r="M392" i="1" s="1"/>
  <c r="L392" i="1"/>
  <c r="B4" i="1"/>
  <c r="M4" i="1" s="1"/>
  <c r="L4" i="1"/>
  <c r="B403" i="1"/>
  <c r="M403" i="1" s="1"/>
  <c r="L403" i="1"/>
  <c r="B136" i="1"/>
  <c r="M136" i="1" s="1"/>
  <c r="L136" i="1"/>
  <c r="B235" i="1"/>
  <c r="M235" i="1" s="1"/>
  <c r="L235" i="1"/>
  <c r="B19" i="1"/>
  <c r="M19" i="1" s="1"/>
  <c r="L19" i="1"/>
  <c r="B71" i="1"/>
  <c r="M71" i="1" s="1"/>
  <c r="L71" i="1"/>
  <c r="B225" i="1"/>
  <c r="M225" i="1" s="1"/>
  <c r="L225" i="1"/>
  <c r="B226" i="1"/>
  <c r="M226" i="1" s="1"/>
  <c r="L226" i="1"/>
  <c r="B312" i="1"/>
  <c r="M312" i="1" s="1"/>
  <c r="L312" i="1"/>
  <c r="B325" i="1"/>
  <c r="M325" i="1" s="1"/>
  <c r="L325" i="1"/>
  <c r="B376" i="1"/>
  <c r="M376" i="1" s="1"/>
  <c r="L376" i="1"/>
  <c r="B396" i="1"/>
  <c r="M396" i="1" s="1"/>
  <c r="L396" i="1"/>
  <c r="L65" i="1"/>
  <c r="B57" i="1"/>
  <c r="M57" i="1" s="1"/>
  <c r="L57" i="1"/>
  <c r="B175" i="1"/>
  <c r="M175" i="1" s="1"/>
  <c r="L175" i="1"/>
  <c r="B178" i="1"/>
  <c r="M178" i="1" s="1"/>
  <c r="L178" i="1"/>
  <c r="B231" i="1"/>
  <c r="M231" i="1" s="1"/>
  <c r="L231" i="1"/>
  <c r="B236" i="1"/>
  <c r="M236" i="1" s="1"/>
  <c r="L236" i="1"/>
  <c r="B271" i="1"/>
  <c r="M271" i="1" s="1"/>
  <c r="L271" i="1"/>
  <c r="B286" i="1"/>
  <c r="M286" i="1" s="1"/>
  <c r="L286" i="1"/>
  <c r="B326" i="1"/>
  <c r="M326" i="1" s="1"/>
  <c r="L326" i="1"/>
  <c r="B350" i="1"/>
  <c r="M350" i="1" s="1"/>
  <c r="L350" i="1"/>
  <c r="B358" i="1"/>
  <c r="M358" i="1" s="1"/>
  <c r="L358" i="1"/>
  <c r="B369" i="1"/>
  <c r="M369" i="1" s="1"/>
  <c r="L369" i="1"/>
  <c r="B399" i="1"/>
  <c r="M399" i="1" s="1"/>
  <c r="L399" i="1"/>
  <c r="B186" i="1"/>
  <c r="M186" i="1" s="1"/>
  <c r="L186" i="1"/>
  <c r="B142" i="1"/>
  <c r="M142" i="1" s="1"/>
  <c r="L142" i="1"/>
  <c r="B166" i="1"/>
  <c r="M166" i="1" s="1"/>
  <c r="L166" i="1"/>
  <c r="B466" i="1"/>
  <c r="M466" i="1" s="1"/>
  <c r="L466" i="1"/>
  <c r="B331" i="1"/>
  <c r="M331" i="1" s="1"/>
  <c r="L331" i="1"/>
  <c r="B211" i="1"/>
  <c r="M211" i="1" s="1"/>
  <c r="L211" i="1"/>
  <c r="B6" i="1"/>
  <c r="M6" i="1" s="1"/>
  <c r="L6" i="1"/>
  <c r="L308" i="1"/>
  <c r="B263" i="1"/>
  <c r="M263" i="1" s="1"/>
  <c r="L263" i="1"/>
  <c r="B261" i="1"/>
  <c r="M261" i="1" s="1"/>
  <c r="L261" i="1"/>
  <c r="B75" i="1"/>
  <c r="M75" i="1" s="1"/>
  <c r="L75" i="1"/>
  <c r="B352" i="1"/>
  <c r="M352" i="1" s="1"/>
  <c r="L352" i="1"/>
  <c r="B191" i="1"/>
  <c r="M191" i="1" s="1"/>
  <c r="L191" i="1"/>
  <c r="B377" i="1"/>
  <c r="M377" i="1" s="1"/>
  <c r="L377" i="1"/>
  <c r="B123" i="1"/>
  <c r="M123" i="1" s="1"/>
  <c r="L123" i="1"/>
  <c r="L257" i="1"/>
  <c r="B244" i="1"/>
  <c r="M244" i="1" s="1"/>
  <c r="L244" i="1"/>
  <c r="B54" i="1"/>
  <c r="M54" i="1" s="1"/>
  <c r="L54" i="1"/>
  <c r="L53" i="1"/>
  <c r="L44" i="1"/>
  <c r="B146" i="1"/>
  <c r="M146" i="1" s="1"/>
  <c r="L146" i="1"/>
  <c r="B368" i="1"/>
  <c r="M368" i="1" s="1"/>
  <c r="L368" i="1"/>
  <c r="B141" i="1"/>
  <c r="M141" i="1" s="1"/>
  <c r="L141" i="1"/>
  <c r="B145" i="1"/>
  <c r="M145" i="1" s="1"/>
  <c r="L145" i="1"/>
  <c r="B296" i="1"/>
  <c r="M296" i="1" s="1"/>
  <c r="L296" i="1"/>
  <c r="B218" i="1"/>
  <c r="M218" i="1" s="1"/>
  <c r="L218" i="1"/>
  <c r="B332" i="1"/>
  <c r="M332" i="1" s="1"/>
  <c r="L332" i="1"/>
  <c r="B473" i="1"/>
  <c r="M473" i="1" s="1"/>
  <c r="L473" i="1"/>
  <c r="B99" i="1"/>
  <c r="M99" i="1" s="1"/>
  <c r="L99" i="1"/>
  <c r="B129" i="1"/>
  <c r="M129" i="1" s="1"/>
  <c r="L129" i="1"/>
  <c r="B7" i="1"/>
  <c r="M7" i="1" s="1"/>
  <c r="L7" i="1"/>
  <c r="B483" i="1"/>
  <c r="M483" i="1" s="1"/>
  <c r="L483" i="1"/>
  <c r="B475" i="1"/>
  <c r="M475" i="1" s="1"/>
  <c r="L475" i="1"/>
  <c r="B155" i="1"/>
  <c r="M155" i="1" s="1"/>
  <c r="L155" i="1"/>
  <c r="B100" i="1"/>
  <c r="M100" i="1" s="1"/>
  <c r="L100" i="1"/>
  <c r="B363" i="1"/>
  <c r="M363" i="1" s="1"/>
  <c r="L363" i="1"/>
  <c r="B101" i="1"/>
  <c r="M101" i="1" s="1"/>
  <c r="L101" i="1"/>
  <c r="B154" i="1"/>
  <c r="M154" i="1" s="1"/>
  <c r="L154" i="1"/>
  <c r="B157" i="1"/>
  <c r="M157" i="1" s="1"/>
  <c r="L157" i="1"/>
  <c r="B349" i="1"/>
  <c r="M349" i="1" s="1"/>
  <c r="L349" i="1"/>
  <c r="B375" i="1"/>
  <c r="M375" i="1" s="1"/>
  <c r="L375" i="1"/>
  <c r="B204" i="1"/>
  <c r="M204" i="1" s="1"/>
  <c r="L204" i="1"/>
  <c r="L200" i="1"/>
  <c r="B10" i="1"/>
  <c r="M10" i="1" s="1"/>
  <c r="L10" i="1"/>
  <c r="B303" i="1"/>
  <c r="M303" i="1" s="1"/>
  <c r="L303" i="1"/>
  <c r="B34" i="1"/>
  <c r="M34" i="1" s="1"/>
  <c r="L34" i="1"/>
  <c r="B306" i="1"/>
  <c r="M306" i="1" s="1"/>
  <c r="L306" i="1"/>
  <c r="B404" i="1"/>
  <c r="M404" i="1" s="1"/>
  <c r="L404" i="1"/>
  <c r="B405" i="1"/>
  <c r="M405" i="1" s="1"/>
  <c r="L405" i="1"/>
  <c r="B406" i="1"/>
  <c r="M406" i="1" s="1"/>
  <c r="L406" i="1"/>
  <c r="B407" i="1"/>
  <c r="M407" i="1" s="1"/>
  <c r="L407" i="1"/>
  <c r="B81" i="1"/>
  <c r="M81" i="1" s="1"/>
  <c r="L81" i="1"/>
  <c r="B450" i="1"/>
  <c r="M450" i="1" s="1"/>
  <c r="L450" i="1"/>
  <c r="B20" i="1"/>
  <c r="M20" i="1" s="1"/>
  <c r="L20" i="1"/>
  <c r="B72" i="1"/>
  <c r="M72" i="1" s="1"/>
  <c r="L72" i="1"/>
  <c r="L164" i="1"/>
  <c r="B79" i="1"/>
  <c r="M79" i="1" s="1"/>
  <c r="L79" i="1"/>
  <c r="B386" i="1"/>
  <c r="M386" i="1" s="1"/>
  <c r="L386" i="1"/>
  <c r="B87" i="1"/>
  <c r="M87" i="1" s="1"/>
  <c r="L87" i="1"/>
  <c r="B210" i="1"/>
  <c r="M210" i="1" s="1"/>
  <c r="L210" i="1"/>
  <c r="B310" i="1"/>
  <c r="M310" i="1" s="1"/>
  <c r="L310" i="1"/>
  <c r="B212" i="1"/>
  <c r="M212" i="1" s="1"/>
  <c r="L212" i="1"/>
  <c r="B215" i="1"/>
  <c r="M215" i="1" s="1"/>
  <c r="L215" i="1"/>
  <c r="B237" i="1"/>
  <c r="M237" i="1" s="1"/>
  <c r="L237" i="1"/>
  <c r="B238" i="1"/>
  <c r="M238" i="1" s="1"/>
  <c r="L238" i="1"/>
  <c r="B206" i="1"/>
  <c r="M206" i="1" s="1"/>
  <c r="L206" i="1"/>
  <c r="B83" i="1"/>
  <c r="M83" i="1" s="1"/>
  <c r="L83" i="1"/>
  <c r="B254" i="1"/>
  <c r="M254" i="1" s="1"/>
  <c r="L254" i="1"/>
  <c r="B380" i="1"/>
  <c r="M380" i="1" s="1"/>
  <c r="L380" i="1"/>
  <c r="B190" i="1"/>
  <c r="M190" i="1" s="1"/>
  <c r="L190" i="1"/>
  <c r="B61" i="1"/>
  <c r="M61" i="1" s="1"/>
  <c r="L61" i="1"/>
  <c r="B322" i="1"/>
  <c r="M322" i="1" s="1"/>
  <c r="L322" i="1"/>
  <c r="B347" i="1"/>
  <c r="M347" i="1" s="1"/>
  <c r="L347" i="1"/>
  <c r="B351" i="1"/>
  <c r="M351" i="1" s="1"/>
  <c r="L351" i="1"/>
  <c r="B121" i="1"/>
  <c r="M121" i="1" s="1"/>
  <c r="L121" i="1"/>
  <c r="B128" i="1"/>
  <c r="M128" i="1" s="1"/>
  <c r="L128" i="1"/>
  <c r="B315" i="1"/>
  <c r="M315" i="1" s="1"/>
  <c r="L315" i="1"/>
  <c r="B313" i="1"/>
  <c r="M313" i="1" s="1"/>
  <c r="L313" i="1"/>
  <c r="B362" i="1"/>
  <c r="M362" i="1" s="1"/>
  <c r="L362" i="1"/>
  <c r="B37" i="1"/>
  <c r="M37" i="1" s="1"/>
  <c r="L37" i="1"/>
  <c r="B432" i="1"/>
  <c r="M432" i="1" s="1"/>
  <c r="L432" i="1"/>
  <c r="B428" i="1"/>
  <c r="M428" i="1" s="1"/>
  <c r="L428" i="1"/>
  <c r="B336" i="1"/>
  <c r="M336" i="1" s="1"/>
  <c r="L336" i="1"/>
  <c r="B430" i="1"/>
  <c r="M430" i="1" s="1"/>
  <c r="L430" i="1"/>
  <c r="B408" i="1"/>
  <c r="M408" i="1" s="1"/>
  <c r="L408" i="1"/>
  <c r="B429" i="1"/>
  <c r="M429" i="1" s="1"/>
  <c r="L429" i="1"/>
  <c r="B414" i="1"/>
  <c r="M414" i="1" s="1"/>
  <c r="L414" i="1"/>
  <c r="B427" i="1"/>
  <c r="M427" i="1" s="1"/>
  <c r="L427" i="1"/>
  <c r="B431" i="1"/>
  <c r="M431" i="1" s="1"/>
  <c r="L431" i="1"/>
  <c r="B436" i="1"/>
  <c r="M436" i="1" s="1"/>
  <c r="L436" i="1"/>
  <c r="B425" i="1"/>
  <c r="M425" i="1" s="1"/>
  <c r="L425" i="1"/>
  <c r="B248" i="1"/>
  <c r="M248" i="1" s="1"/>
  <c r="L248" i="1"/>
  <c r="B134" i="1"/>
  <c r="M134" i="1" s="1"/>
  <c r="L134" i="1"/>
  <c r="N134" i="1"/>
  <c r="B232" i="1"/>
  <c r="M232" i="1" s="1"/>
  <c r="L232" i="1"/>
  <c r="B170" i="1"/>
  <c r="M170" i="1" s="1"/>
  <c r="L170" i="1"/>
  <c r="B167" i="1"/>
  <c r="M167" i="1" s="1"/>
  <c r="L167" i="1"/>
  <c r="B161" i="1"/>
  <c r="M161" i="1" s="1"/>
  <c r="L161" i="1"/>
  <c r="B179" i="1"/>
  <c r="M179" i="1" s="1"/>
  <c r="L179" i="1"/>
  <c r="B122" i="1"/>
  <c r="M122" i="1" s="1"/>
  <c r="L122" i="1"/>
  <c r="B70" i="1"/>
  <c r="M70" i="1" s="1"/>
  <c r="L70" i="1"/>
  <c r="B85" i="1"/>
  <c r="M85" i="1" s="1"/>
  <c r="L85" i="1"/>
  <c r="B91" i="1"/>
  <c r="M91" i="1" s="1"/>
  <c r="L91" i="1"/>
  <c r="B256" i="1"/>
  <c r="M256" i="1" s="1"/>
  <c r="L256" i="1"/>
  <c r="B382" i="1"/>
  <c r="M382" i="1" s="1"/>
  <c r="L382" i="1"/>
  <c r="B387" i="1"/>
  <c r="M387" i="1" s="1"/>
  <c r="L387" i="1"/>
  <c r="B201" i="1"/>
  <c r="M201" i="1" s="1"/>
  <c r="L201" i="1"/>
  <c r="B143" i="1"/>
  <c r="M143" i="1" s="1"/>
  <c r="L143" i="1"/>
  <c r="B208" i="1"/>
  <c r="M208" i="1" s="1"/>
  <c r="L208" i="1"/>
  <c r="B209" i="1"/>
  <c r="M209" i="1" s="1"/>
  <c r="L209" i="1"/>
  <c r="N209" i="1"/>
  <c r="B213" i="1"/>
  <c r="M213" i="1" s="1"/>
  <c r="L213" i="1"/>
  <c r="N213" i="1"/>
  <c r="B214" i="1"/>
  <c r="M214" i="1" s="1"/>
  <c r="L214" i="1"/>
  <c r="B410" i="1"/>
  <c r="M410" i="1" s="1"/>
  <c r="L410" i="1"/>
  <c r="B412" i="1"/>
  <c r="M412" i="1" s="1"/>
  <c r="L412" i="1"/>
  <c r="B415" i="1"/>
  <c r="M415" i="1" s="1"/>
  <c r="L415" i="1"/>
  <c r="B418" i="1"/>
  <c r="M418" i="1" s="1"/>
  <c r="L418" i="1"/>
  <c r="B420" i="1"/>
  <c r="M420" i="1" s="1"/>
  <c r="L420" i="1"/>
  <c r="B424" i="1"/>
  <c r="M424" i="1" s="1"/>
  <c r="L424" i="1"/>
  <c r="B443" i="1"/>
  <c r="M443" i="1" s="1"/>
  <c r="L443" i="1"/>
  <c r="B445" i="1"/>
  <c r="M445" i="1" s="1"/>
  <c r="L445" i="1"/>
  <c r="B452" i="1"/>
  <c r="M452" i="1" s="1"/>
  <c r="L452" i="1"/>
  <c r="B465" i="1"/>
  <c r="M465" i="1" s="1"/>
  <c r="L465" i="1"/>
  <c r="N465" i="1"/>
  <c r="B472" i="1"/>
  <c r="M472" i="1" s="1"/>
  <c r="L472" i="1"/>
  <c r="N472" i="1"/>
  <c r="B474" i="1"/>
  <c r="M474" i="1" s="1"/>
  <c r="L474" i="1"/>
  <c r="B477" i="1"/>
  <c r="M477" i="1" s="1"/>
  <c r="L477" i="1"/>
  <c r="N477" i="1"/>
  <c r="B488" i="1"/>
  <c r="M488" i="1" s="1"/>
  <c r="L488" i="1"/>
  <c r="L80" i="1"/>
  <c r="B192" i="1"/>
  <c r="M192" i="1" s="1"/>
  <c r="L192" i="1"/>
  <c r="B43" i="1"/>
  <c r="M43" i="1" s="1"/>
  <c r="L43" i="1"/>
  <c r="L67" i="1"/>
  <c r="B68" i="1"/>
  <c r="M68" i="1" s="1"/>
  <c r="L68" i="1"/>
  <c r="B86" i="1"/>
  <c r="M86" i="1" s="1"/>
  <c r="L86" i="1"/>
  <c r="B92" i="1"/>
  <c r="M92" i="1" s="1"/>
  <c r="L92" i="1"/>
  <c r="B93" i="1"/>
  <c r="M93" i="1" s="1"/>
  <c r="L93" i="1"/>
  <c r="L342" i="1"/>
  <c r="B327" i="1"/>
  <c r="M327" i="1" s="1"/>
  <c r="L327" i="1"/>
  <c r="B441" i="1"/>
  <c r="M441" i="1" s="1"/>
  <c r="L441" i="1"/>
  <c r="B453" i="1"/>
  <c r="M453" i="1" s="1"/>
  <c r="L453" i="1"/>
  <c r="B454" i="1"/>
  <c r="M454" i="1" s="1"/>
  <c r="L454" i="1"/>
  <c r="B456" i="1"/>
  <c r="M456" i="1" s="1"/>
  <c r="L456" i="1"/>
  <c r="B457" i="1"/>
  <c r="M457" i="1" s="1"/>
  <c r="L457" i="1"/>
  <c r="B458" i="1"/>
  <c r="M458" i="1" s="1"/>
  <c r="L458" i="1"/>
  <c r="B459" i="1"/>
  <c r="M459" i="1" s="1"/>
  <c r="L459" i="1"/>
  <c r="B460" i="1"/>
  <c r="M460" i="1" s="1"/>
  <c r="L460" i="1"/>
  <c r="N460" i="1"/>
  <c r="B461" i="1"/>
  <c r="M461" i="1" s="1"/>
  <c r="L461" i="1"/>
  <c r="N461" i="1"/>
  <c r="B462" i="1"/>
  <c r="M462" i="1" s="1"/>
  <c r="L462" i="1"/>
  <c r="N462" i="1"/>
  <c r="B467" i="1"/>
  <c r="M467" i="1" s="1"/>
  <c r="L467" i="1"/>
  <c r="B468" i="1"/>
  <c r="M468" i="1" s="1"/>
  <c r="L468" i="1"/>
  <c r="B469" i="1"/>
  <c r="M469" i="1" s="1"/>
  <c r="L469" i="1"/>
  <c r="B246" i="1"/>
  <c r="M246" i="1" s="1"/>
  <c r="L246" i="1"/>
  <c r="B489" i="1"/>
  <c r="M489" i="1" s="1"/>
  <c r="L489" i="1"/>
  <c r="N489" i="1"/>
  <c r="B490" i="1"/>
  <c r="M490" i="1" s="1"/>
  <c r="L490" i="1"/>
  <c r="B491" i="1"/>
  <c r="M491" i="1" s="1"/>
  <c r="L491" i="1"/>
  <c r="B492" i="1"/>
  <c r="M492" i="1" s="1"/>
  <c r="L492" i="1"/>
  <c r="B493" i="1"/>
  <c r="M493" i="1" s="1"/>
  <c r="L493" i="1"/>
  <c r="B494" i="1"/>
  <c r="M494" i="1" s="1"/>
  <c r="L494" i="1"/>
  <c r="N494" i="1"/>
  <c r="B495" i="1"/>
  <c r="M495" i="1" s="1"/>
  <c r="L495" i="1"/>
  <c r="N495" i="1"/>
  <c r="B496" i="1"/>
  <c r="M496" i="1" s="1"/>
  <c r="L496" i="1"/>
  <c r="N496" i="1"/>
  <c r="B497" i="1"/>
  <c r="M497" i="1" s="1"/>
  <c r="L497" i="1"/>
  <c r="B498" i="1"/>
  <c r="M498" i="1" s="1"/>
  <c r="L498" i="1"/>
  <c r="B499" i="1"/>
  <c r="M499" i="1" s="1"/>
  <c r="L499" i="1"/>
  <c r="B500" i="1"/>
  <c r="M500" i="1" s="1"/>
  <c r="L500" i="1"/>
  <c r="B501" i="1"/>
  <c r="M501" i="1" s="1"/>
  <c r="L501" i="1"/>
  <c r="N501" i="1"/>
  <c r="B502" i="1"/>
  <c r="M502" i="1" s="1"/>
  <c r="L502" i="1"/>
  <c r="B503" i="1"/>
  <c r="M503" i="1" s="1"/>
  <c r="L503" i="1"/>
  <c r="B504" i="1"/>
  <c r="M504" i="1" s="1"/>
  <c r="L504" i="1"/>
  <c r="B505" i="1"/>
  <c r="M505" i="1" s="1"/>
  <c r="L505" i="1"/>
  <c r="B506" i="1"/>
  <c r="M506" i="1" s="1"/>
  <c r="L506" i="1"/>
  <c r="N506" i="1"/>
  <c r="B507" i="1"/>
  <c r="M507" i="1" s="1"/>
  <c r="L507" i="1"/>
  <c r="N507" i="1"/>
  <c r="B508" i="1"/>
  <c r="M508" i="1" s="1"/>
  <c r="L508" i="1"/>
  <c r="N508" i="1"/>
  <c r="B509" i="1"/>
  <c r="M509" i="1" s="1"/>
  <c r="L509" i="1"/>
  <c r="B510" i="1"/>
  <c r="M510" i="1" s="1"/>
  <c r="L510" i="1"/>
  <c r="B511" i="1"/>
  <c r="M511" i="1" s="1"/>
  <c r="L511" i="1"/>
  <c r="B512" i="1"/>
  <c r="M512" i="1" s="1"/>
  <c r="L512" i="1"/>
  <c r="B513" i="1"/>
  <c r="M513" i="1" s="1"/>
  <c r="L513" i="1"/>
  <c r="N513" i="1"/>
  <c r="B514" i="1"/>
  <c r="M514" i="1" s="1"/>
  <c r="L514" i="1"/>
  <c r="B515" i="1"/>
  <c r="M515" i="1" s="1"/>
  <c r="L515" i="1"/>
  <c r="B516" i="1"/>
  <c r="M516" i="1" s="1"/>
  <c r="L516" i="1"/>
  <c r="B517" i="1"/>
  <c r="M517" i="1" s="1"/>
  <c r="L517" i="1"/>
  <c r="B518" i="1"/>
  <c r="M518" i="1" s="1"/>
  <c r="L518" i="1"/>
  <c r="N518" i="1"/>
  <c r="B519" i="1"/>
  <c r="M519" i="1" s="1"/>
  <c r="L519" i="1"/>
  <c r="N519" i="1"/>
  <c r="B520" i="1"/>
  <c r="M520" i="1" s="1"/>
  <c r="L520" i="1"/>
  <c r="N520" i="1"/>
  <c r="B521" i="1"/>
  <c r="M521" i="1" s="1"/>
  <c r="L521" i="1"/>
  <c r="B522" i="1"/>
  <c r="M522" i="1" s="1"/>
  <c r="L522" i="1"/>
  <c r="B523" i="1"/>
  <c r="M523" i="1" s="1"/>
  <c r="L523" i="1"/>
  <c r="B524" i="1"/>
  <c r="M524" i="1" s="1"/>
  <c r="L524" i="1"/>
  <c r="B525" i="1"/>
  <c r="M525" i="1" s="1"/>
  <c r="L525" i="1"/>
  <c r="N525" i="1"/>
  <c r="B526" i="1"/>
  <c r="M526" i="1" s="1"/>
  <c r="L526" i="1"/>
  <c r="B527" i="1"/>
  <c r="M527" i="1" s="1"/>
  <c r="L527" i="1"/>
  <c r="B528" i="1"/>
  <c r="M528" i="1" s="1"/>
  <c r="L528" i="1"/>
  <c r="B529" i="1"/>
  <c r="M529" i="1" s="1"/>
  <c r="L529" i="1"/>
  <c r="B530" i="1"/>
  <c r="M530" i="1" s="1"/>
  <c r="L530" i="1"/>
  <c r="N530" i="1"/>
  <c r="B531" i="1"/>
  <c r="M531" i="1" s="1"/>
  <c r="L531" i="1"/>
  <c r="N531" i="1"/>
  <c r="B532" i="1"/>
  <c r="M532" i="1" s="1"/>
  <c r="L532" i="1"/>
  <c r="N532" i="1"/>
  <c r="B533" i="1"/>
  <c r="M533" i="1" s="1"/>
  <c r="L533" i="1"/>
  <c r="B534" i="1"/>
  <c r="M534" i="1" s="1"/>
  <c r="L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N542" i="1"/>
  <c r="B543" i="1"/>
  <c r="M543" i="1" s="1"/>
  <c r="L543" i="1"/>
  <c r="N543" i="1"/>
  <c r="B544" i="1"/>
  <c r="M544" i="1" s="1"/>
  <c r="L544" i="1"/>
  <c r="N544" i="1"/>
  <c r="B545" i="1"/>
  <c r="M545" i="1" s="1"/>
  <c r="L545" i="1"/>
  <c r="B546" i="1"/>
  <c r="M546" i="1" s="1"/>
  <c r="L546" i="1"/>
  <c r="B547" i="1"/>
  <c r="M547" i="1" s="1"/>
  <c r="L547" i="1"/>
  <c r="B548" i="1"/>
  <c r="M548" i="1" s="1"/>
  <c r="L548" i="1"/>
  <c r="B549" i="1"/>
  <c r="M549" i="1" s="1"/>
  <c r="L549" i="1"/>
  <c r="B550" i="1"/>
  <c r="M550" i="1" s="1"/>
  <c r="L550" i="1"/>
  <c r="B551" i="1"/>
  <c r="M551" i="1" s="1"/>
  <c r="L551" i="1"/>
  <c r="B552" i="1"/>
  <c r="M552" i="1" s="1"/>
  <c r="L552" i="1"/>
  <c r="B553" i="1"/>
  <c r="M553" i="1" s="1"/>
  <c r="L553" i="1"/>
  <c r="B554" i="1"/>
  <c r="M554" i="1" s="1"/>
  <c r="L554" i="1"/>
  <c r="N554" i="1"/>
  <c r="B555" i="1"/>
  <c r="M555" i="1" s="1"/>
  <c r="L555" i="1"/>
  <c r="N555" i="1"/>
  <c r="B556" i="1"/>
  <c r="M556" i="1" s="1"/>
  <c r="L556" i="1"/>
  <c r="N556" i="1"/>
  <c r="B557" i="1"/>
  <c r="M557" i="1" s="1"/>
  <c r="L557" i="1"/>
  <c r="B558" i="1"/>
  <c r="M558" i="1" s="1"/>
  <c r="L558" i="1"/>
  <c r="B559" i="1"/>
  <c r="M559" i="1" s="1"/>
  <c r="L559" i="1"/>
  <c r="N559" i="1"/>
  <c r="B560" i="1"/>
  <c r="M560" i="1" s="1"/>
  <c r="L560" i="1"/>
  <c r="B561" i="1"/>
  <c r="M561" i="1" s="1"/>
  <c r="L561" i="1"/>
  <c r="B562" i="1"/>
  <c r="M562" i="1" s="1"/>
  <c r="L562" i="1"/>
  <c r="B563" i="1"/>
  <c r="M563" i="1" s="1"/>
  <c r="L563" i="1"/>
  <c r="B564" i="1"/>
  <c r="M564" i="1" s="1"/>
  <c r="L564" i="1"/>
  <c r="B565" i="1"/>
  <c r="M565" i="1" s="1"/>
  <c r="L565" i="1"/>
  <c r="B566" i="1"/>
  <c r="M566" i="1" s="1"/>
  <c r="L566" i="1"/>
  <c r="N566" i="1"/>
  <c r="B567" i="1"/>
  <c r="M567" i="1" s="1"/>
  <c r="L567" i="1"/>
  <c r="N567" i="1"/>
  <c r="B568" i="1"/>
  <c r="M568" i="1" s="1"/>
  <c r="L568" i="1"/>
  <c r="B569" i="1"/>
  <c r="M569" i="1" s="1"/>
  <c r="L569" i="1"/>
  <c r="B570" i="1"/>
  <c r="M570" i="1" s="1"/>
  <c r="L570" i="1"/>
  <c r="B571" i="1"/>
  <c r="M571" i="1" s="1"/>
  <c r="L571" i="1"/>
  <c r="B572" i="1"/>
  <c r="M572" i="1" s="1"/>
  <c r="L572" i="1"/>
  <c r="B573" i="1"/>
  <c r="M573" i="1" s="1"/>
  <c r="L573" i="1"/>
  <c r="B574" i="1"/>
  <c r="M574" i="1" s="1"/>
  <c r="L574" i="1"/>
  <c r="N574" i="1"/>
  <c r="B575" i="1"/>
  <c r="M575" i="1" s="1"/>
  <c r="L575" i="1"/>
  <c r="N575" i="1"/>
  <c r="B576" i="1"/>
  <c r="M576" i="1" s="1"/>
  <c r="L576" i="1"/>
  <c r="B577" i="1"/>
  <c r="M577" i="1" s="1"/>
  <c r="L577" i="1"/>
  <c r="B578" i="1"/>
  <c r="M578" i="1" s="1"/>
  <c r="L578" i="1"/>
  <c r="N578" i="1"/>
  <c r="B579" i="1"/>
  <c r="M579" i="1" s="1"/>
  <c r="L579" i="1"/>
  <c r="N579" i="1"/>
  <c r="B580" i="1"/>
  <c r="M580" i="1" s="1"/>
  <c r="L580" i="1"/>
  <c r="N580" i="1"/>
  <c r="B581" i="1"/>
  <c r="M581" i="1" s="1"/>
  <c r="L581" i="1"/>
  <c r="B582" i="1"/>
  <c r="M582" i="1" s="1"/>
  <c r="L582" i="1"/>
  <c r="B583" i="1"/>
  <c r="M583" i="1" s="1"/>
  <c r="L583" i="1"/>
  <c r="B584" i="1"/>
  <c r="M584" i="1" s="1"/>
  <c r="L584" i="1"/>
  <c r="B585" i="1"/>
  <c r="M585" i="1" s="1"/>
  <c r="L585" i="1"/>
  <c r="B586" i="1"/>
  <c r="M586" i="1" s="1"/>
  <c r="L586" i="1"/>
  <c r="B587" i="1"/>
  <c r="M587" i="1" s="1"/>
  <c r="L587" i="1"/>
  <c r="B588" i="1"/>
  <c r="M588" i="1" s="1"/>
  <c r="L588" i="1"/>
  <c r="B589" i="1"/>
  <c r="M589" i="1" s="1"/>
  <c r="L589" i="1"/>
  <c r="B590" i="1"/>
  <c r="M590" i="1" s="1"/>
  <c r="L590" i="1"/>
  <c r="N590" i="1"/>
  <c r="B591" i="1"/>
  <c r="M591" i="1" s="1"/>
  <c r="L591" i="1"/>
  <c r="N591" i="1"/>
  <c r="B592" i="1"/>
  <c r="M592" i="1" s="1"/>
  <c r="L592" i="1"/>
  <c r="B593" i="1"/>
  <c r="M593" i="1" s="1"/>
  <c r="L593" i="1"/>
  <c r="B594" i="1"/>
  <c r="M594" i="1" s="1"/>
  <c r="L594" i="1"/>
  <c r="B595" i="1"/>
  <c r="M595" i="1" s="1"/>
  <c r="L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I3" i="9"/>
  <c r="B1" i="4"/>
  <c r="B3" i="6"/>
  <c r="B4" i="6"/>
  <c r="H2" i="7"/>
  <c r="N188" i="1"/>
  <c r="I33" i="9" l="1"/>
  <c r="C18" i="10"/>
  <c r="A1" i="10"/>
  <c r="B44" i="1"/>
  <c r="M44" i="1" s="1"/>
  <c r="B342" i="1"/>
  <c r="M342" i="1" s="1"/>
  <c r="B5" i="6"/>
  <c r="B334" i="1"/>
  <c r="M334" i="1" s="1"/>
  <c r="B200" i="1"/>
  <c r="M200" i="1" s="1"/>
  <c r="B49" i="1"/>
  <c r="M49" i="1" s="1"/>
  <c r="B182" i="1"/>
  <c r="M182" i="1" s="1"/>
  <c r="B268" i="1"/>
  <c r="M268" i="1" s="1"/>
  <c r="B188" i="1"/>
  <c r="M188" i="1" s="1"/>
  <c r="B194" i="1"/>
  <c r="M194" i="1" s="1"/>
  <c r="B94" i="1"/>
  <c r="M94"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M13" i="4" s="1"/>
  <c r="A46" i="4"/>
  <c r="A82" i="4"/>
  <c r="K82"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C14" i="6"/>
  <c r="K46" i="4"/>
  <c r="M47" i="4"/>
  <c r="C13" i="6"/>
  <c r="C10" i="6"/>
  <c r="K40" i="9"/>
  <c r="L41" i="9"/>
  <c r="L43" i="9"/>
  <c r="L46" i="9" s="1"/>
  <c r="K45" i="9"/>
  <c r="B43" i="9" s="1"/>
  <c r="K12" i="4"/>
  <c r="J12" i="4" s="1"/>
  <c r="C11" i="6"/>
  <c r="F65" i="9" l="1"/>
  <c r="I24" i="4"/>
  <c r="F80" i="9"/>
  <c r="I40" i="4"/>
  <c r="I28" i="4"/>
  <c r="I20" i="4"/>
  <c r="I19" i="4"/>
  <c r="M17" i="4"/>
  <c r="L121" i="9"/>
  <c r="M121" i="9" s="1"/>
  <c r="L65" i="9"/>
  <c r="M65" i="9" s="1"/>
  <c r="L63" i="9"/>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E76" i="9"/>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D73" i="9"/>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3"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J90" i="9" l="1"/>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G77" i="9"/>
  <c r="I77" i="9" s="1"/>
  <c r="G71" i="9"/>
  <c r="G64" i="9"/>
  <c r="G79" i="9"/>
  <c r="I79" i="9" s="1"/>
  <c r="G113" i="9"/>
  <c r="G58" i="9"/>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I93" i="9" s="1"/>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G69" i="9"/>
  <c r="G73" i="9"/>
  <c r="I73" i="9" s="1"/>
  <c r="G124" i="9"/>
  <c r="G67" i="9"/>
  <c r="G86" i="9"/>
  <c r="I86" i="9" s="1"/>
  <c r="G84" i="9"/>
  <c r="I84" i="9" s="1"/>
  <c r="G70" i="9"/>
  <c r="I70" i="9" s="1"/>
  <c r="G66" i="9" l="1"/>
  <c r="I71" i="9"/>
  <c r="E66" i="9"/>
  <c r="I66" i="9" s="1"/>
  <c r="I69" i="9"/>
  <c r="I67" i="9"/>
  <c r="G78" i="9"/>
  <c r="I78" i="9" s="1"/>
  <c r="I62" i="9"/>
  <c r="G92" i="9"/>
  <c r="I92" i="9" s="1"/>
  <c r="G72" i="9"/>
  <c r="I72" i="9" s="1"/>
  <c r="J72" i="9"/>
  <c r="J92" i="9"/>
  <c r="I55" i="9"/>
  <c r="J78" i="9"/>
  <c r="G56" i="9"/>
  <c r="I56" i="9" s="1"/>
  <c r="J56" i="9"/>
  <c r="I58" i="9"/>
  <c r="I64" i="9"/>
  <c r="I57" i="9"/>
  <c r="D130" i="9"/>
  <c r="E60" i="9"/>
  <c r="J60" i="9"/>
  <c r="J118" i="9"/>
  <c r="C130" i="9"/>
  <c r="G118" i="9"/>
  <c r="G44" i="9"/>
  <c r="G47" i="9" s="1"/>
  <c r="I47" i="9" s="1"/>
  <c r="D41" i="9"/>
  <c r="G39" i="9"/>
  <c r="F47" i="9"/>
  <c r="F46" i="9"/>
  <c r="E41" i="9"/>
  <c r="D46" i="9"/>
  <c r="I45" i="9"/>
  <c r="I40" i="9"/>
  <c r="F41" i="9"/>
  <c r="F42" i="9"/>
  <c r="E46" i="9"/>
  <c r="E130" i="9" l="1"/>
  <c r="J130" i="9"/>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<sst xmlns="http://schemas.openxmlformats.org/spreadsheetml/2006/main" count="6284" uniqueCount="2876">
  <si>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</si>
  <si>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</si>
  <si>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</si>
  <si>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</si>
  <si>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</si>
  <si>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</si>
  <si>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</si>
  <si>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</si>
  <si>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</si>
  <si>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</si>
  <si>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</si>
  <si>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</si>
  <si>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</si>
  <si>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</si>
  <si>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</si>
  <si>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</si>
  <si>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</si>
  <si>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</si>
  <si>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</si>
  <si>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</si>
  <si>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</si>
  <si>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</si>
  <si>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</si>
  <si>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</si>
  <si>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</si>
  <si>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</si>
  <si>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</si>
  <si>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</si>
  <si>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</si>
  <si>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</si>
  <si>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</si>
  <si>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</si>
  <si>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</si>
  <si>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</si>
  <si>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</si>
  <si>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</si>
  <si>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</si>
  <si>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</si>
  <si>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</si>
  <si>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</si>
  <si>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</si>
  <si>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</si>
  <si>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</si>
  <si>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</si>
  <si>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</si>
  <si>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</si>
  <si>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</si>
  <si>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</si>
  <si>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</si>
  <si>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</si>
  <si>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</si>
  <si>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</si>
  <si>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</si>
  <si>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</si>
  <si>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</si>
  <si>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</si>
  <si>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</si>
  <si>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</si>
  <si>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</si>
  <si>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</si>
  <si>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</si>
  <si>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</si>
  <si>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</si>
  <si>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</si>
  <si>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</si>
  <si>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</si>
  <si>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</si>
  <si>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</si>
  <si>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</si>
  <si>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</si>
  <si>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</si>
  <si>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</si>
  <si>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</si>
  <si>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</si>
  <si>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</si>
  <si>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</si>
  <si>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</si>
  <si>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</si>
  <si>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</si>
  <si>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</si>
  <si>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</si>
  <si>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</si>
  <si>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</si>
  <si>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</si>
  <si>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</si>
  <si>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</si>
  <si>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</si>
  <si>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</si>
  <si>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</si>
  <si>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</si>
  <si>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</si>
  <si>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</si>
  <si>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</si>
  <si>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</si>
  <si>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</si>
  <si>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</si>
  <si>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</si>
  <si>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</si>
  <si>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</si>
  <si>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</si>
  <si>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</si>
  <si>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</si>
  <si>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</si>
  <si>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</si>
  <si>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</si>
  <si>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</si>
  <si>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</si>
  <si>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</si>
  <si>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</si>
  <si>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</si>
  <si>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</si>
  <si>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</si>
  <si>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</si>
  <si>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</si>
  <si>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</si>
  <si>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</si>
  <si>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</si>
  <si>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</si>
  <si>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</si>
  <si>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</si>
  <si>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</si>
  <si>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</si>
  <si>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</si>
  <si>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</si>
  <si>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</si>
  <si>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</si>
  <si>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</si>
  <si>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</si>
  <si>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</si>
  <si>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</si>
  <si>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</si>
  <si>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</si>
  <si>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</si>
  <si>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</si>
  <si>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</si>
  <si>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</si>
  <si>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</si>
  <si>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</si>
  <si>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</si>
  <si>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</si>
  <si>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</si>
  <si>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</si>
  <si>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</si>
  <si>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</si>
  <si>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</si>
  <si>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</si>
  <si>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</si>
  <si>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</si>
  <si>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</si>
  <si>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</si>
  <si>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</si>
  <si>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</si>
  <si>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</si>
  <si>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</si>
  <si>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</si>
  <si>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</si>
  <si>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</si>
  <si>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</si>
  <si>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</si>
  <si>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</si>
  <si>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</si>
  <si>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</si>
  <si>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</si>
  <si>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</si>
  <si>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</si>
  <si>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</si>
  <si>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</si>
  <si>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</si>
  <si>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</si>
  <si>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</si>
  <si>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</si>
  <si>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</si>
  <si>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</si>
  <si>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</si>
  <si>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</si>
  <si>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</si>
  <si>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</si>
  <si>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</si>
  <si>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</si>
  <si>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</si>
  <si>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</si>
  <si>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</si>
  <si>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</si>
  <si>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</si>
  <si>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</si>
  <si>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</si>
  <si>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</si>
  <si>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</si>
  <si>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</si>
  <si>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</si>
  <si>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</si>
  <si>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</si>
  <si>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</si>
  <si>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</si>
  <si>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</si>
  <si>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</si>
  <si>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</si>
  <si>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</si>
  <si>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</si>
  <si>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</si>
  <si>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</si>
  <si>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</si>
  <si>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</si>
  <si>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</si>
  <si>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</si>
  <si>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</si>
  <si>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</si>
  <si>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</si>
  <si>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</si>
  <si>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</si>
  <si>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</si>
  <si>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</si>
  <si>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</si>
  <si>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</si>
  <si>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</si>
  <si>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</si>
  <si>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</si>
  <si>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</si>
  <si>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</si>
  <si>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</si>
  <si>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</si>
  <si>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</si>
  <si>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</si>
  <si>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</si>
  <si>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</si>
  <si>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</si>
  <si>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</si>
  <si>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</si>
  <si>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</si>
  <si>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</si>
  <si>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</si>
  <si>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</si>
  <si>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</si>
  <si>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</si>
  <si>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</si>
  <si>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</si>
  <si>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</si>
  <si>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</si>
  <si>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</si>
  <si>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</si>
  <si>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</si>
  <si>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</si>
  <si>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</si>
  <si>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</si>
  <si>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</si>
  <si>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</si>
  <si>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</si>
  <si>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</si>
  <si>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</si>
  <si>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</si>
  <si>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</si>
  <si>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</si>
  <si>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</si>
  <si>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</si>
  <si>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</si>
  <si>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</si>
  <si>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</si>
  <si>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</si>
  <si>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</si>
  <si>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</si>
  <si>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</si>
  <si>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</si>
  <si>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</si>
  <si>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</si>
  <si>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</si>
  <si>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</si>
  <si>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</si>
  <si>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</si>
  <si>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</si>
  <si>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</si>
  <si>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</si>
  <si>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</si>
  <si>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</si>
  <si>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</si>
  <si>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</si>
  <si>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</si>
  <si>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</si>
  <si>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</si>
  <si>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</si>
  <si>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</si>
  <si>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</si>
  <si>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</si>
  <si>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</si>
  <si>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</si>
  <si>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</si>
  <si>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</si>
  <si>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</si>
  <si>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</si>
  <si>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</si>
  <si>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</si>
  <si>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</si>
  <si>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</si>
  <si>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</si>
  <si>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</si>
  <si>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</si>
  <si>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</si>
  <si>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</si>
  <si>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</si>
  <si>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</si>
  <si>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</si>
  <si>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</si>
  <si>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</si>
  <si>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</si>
  <si>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</si>
  <si>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</si>
  <si>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</si>
  <si>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</si>
  <si>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</si>
  <si>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</si>
  <si>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</si>
  <si>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</si>
  <si>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</si>
  <si>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</si>
  <si>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</si>
  <si>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</si>
  <si>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</si>
  <si>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</si>
  <si>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</si>
  <si>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</si>
  <si>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</si>
  <si>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</si>
  <si>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</si>
  <si>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</si>
  <si>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</si>
  <si>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</si>
  <si>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</si>
  <si>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</si>
  <si>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</si>
  <si>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</si>
  <si>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</si>
  <si>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</si>
  <si>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</si>
  <si>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</si>
  <si>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</si>
  <si>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</si>
  <si>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</si>
  <si>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</si>
  <si>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</si>
  <si>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</si>
  <si>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</si>
  <si>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</si>
  <si>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</si>
  <si>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</si>
  <si>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</si>
  <si>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</si>
  <si>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</si>
  <si>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</si>
  <si>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</si>
  <si>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</si>
  <si>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</si>
  <si>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</si>
  <si>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</si>
  <si>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</si>
  <si>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</si>
  <si>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</si>
  <si>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</si>
  <si>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</si>
  <si>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</si>
  <si>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</si>
  <si>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</si>
  <si>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</si>
  <si>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</si>
  <si>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</si>
  <si>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</si>
  <si>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</si>
  <si>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</si>
  <si>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</si>
  <si>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</si>
  <si>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</si>
  <si>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</si>
  <si>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</si>
  <si>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</si>
  <si>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</si>
  <si>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</si>
  <si>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</si>
  <si>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</si>
  <si>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</si>
  <si>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</si>
  <si>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</si>
  <si>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</si>
  <si>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</si>
  <si>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</si>
  <si>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</si>
  <si>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</si>
  <si>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</si>
  <si>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</si>
  <si>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</si>
  <si>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</si>
  <si>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</si>
  <si>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</si>
  <si>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</si>
  <si>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</si>
  <si>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</si>
  <si>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</si>
  <si>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</si>
  <si>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</si>
  <si>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</si>
  <si>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</si>
  <si>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</si>
  <si>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</si>
  <si>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</si>
  <si>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</si>
  <si>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</si>
  <si>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</si>
  <si>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</si>
  <si>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</si>
  <si>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</si>
  <si>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</si>
  <si>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</si>
  <si>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</si>
  <si>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</si>
  <si>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</si>
  <si>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</si>
  <si>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</si>
  <si>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</si>
  <si>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</si>
  <si>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</si>
  <si>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</si>
  <si>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</si>
  <si>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</si>
  <si>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</si>
  <si>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</si>
  <si>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</si>
  <si>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</si>
  <si>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</si>
  <si>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</si>
  <si>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</si>
  <si>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</si>
  <si>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</si>
  <si>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</si>
  <si>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</si>
  <si>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</si>
  <si>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</si>
  <si>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</si>
  <si>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</si>
  <si>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</si>
  <si>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</si>
  <si>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</si>
  <si>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</si>
  <si>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</si>
  <si>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</si>
  <si>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</si>
  <si>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</si>
  <si>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</si>
  <si>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</si>
  <si>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</si>
  <si>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</si>
  <si>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</si>
  <si>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</si>
  <si>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</si>
  <si>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</si>
  <si>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</si>
  <si>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</si>
  <si>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</si>
  <si>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</si>
  <si>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</si>
  <si>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</si>
  <si>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</si>
  <si>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</si>
  <si>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</si>
  <si>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</si>
  <si>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</si>
  <si>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</si>
  <si>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</si>
  <si>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</si>
  <si>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</si>
  <si>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</si>
  <si>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</si>
  <si>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</si>
  <si>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</si>
  <si>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</si>
  <si>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</si>
  <si>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</si>
  <si>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</si>
  <si>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</si>
  <si>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</si>
  <si>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</si>
  <si>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</si>
  <si>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</si>
  <si>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</si>
  <si>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</si>
  <si>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</si>
  <si>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</si>
  <si>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</si>
  <si>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</si>
  <si>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</si>
  <si>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</si>
  <si>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</si>
  <si>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</si>
  <si>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</si>
  <si>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</si>
  <si>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</si>
  <si>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</si>
  <si>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</si>
  <si>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</si>
  <si>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</si>
  <si>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</si>
  <si>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</si>
  <si>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</si>
  <si>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</si>
  <si>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</si>
  <si>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</si>
  <si>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</si>
  <si>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</si>
  <si>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</si>
  <si>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</si>
  <si>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</si>
  <si>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</si>
  <si>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</si>
  <si>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</si>
  <si>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</si>
  <si>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</si>
  <si>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</si>
  <si>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</si>
  <si>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</si>
  <si>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</si>
  <si>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</si>
  <si>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</si>
  <si>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</si>
  <si>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</si>
  <si>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</si>
  <si>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</si>
  <si>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</si>
  <si>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</si>
  <si>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</si>
  <si>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</si>
  <si>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</si>
  <si>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</si>
  <si>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</si>
  <si>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</si>
  <si>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</si>
  <si>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</si>
  <si>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</si>
  <si>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</si>
  <si>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</si>
  <si>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</si>
  <si>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</si>
  <si>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</si>
  <si>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</si>
  <si>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</si>
  <si>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</si>
  <si>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</si>
  <si>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</si>
  <si>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</si>
  <si>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</si>
  <si>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</si>
  <si>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</si>
  <si>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</si>
  <si>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</si>
  <si>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</si>
  <si>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</si>
  <si>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</si>
  <si>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</si>
  <si>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</si>
  <si>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</si>
  <si>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</si>
  <si>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</si>
  <si>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</si>
  <si>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</si>
  <si>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</si>
  <si>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</si>
  <si>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</si>
  <si>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</si>
  <si>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Prezident, viceprezident</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</si>
  <si>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</si>
  <si>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</si>
  <si>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</si>
  <si>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</si>
  <si>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</si>
  <si>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</si>
  <si>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</si>
  <si>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</si>
  <si>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</si>
  <si>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</si>
  <si>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</si>
  <si>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</si>
  <si>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</si>
  <si>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</si>
  <si>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</si>
  <si>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</si>
  <si>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</si>
  <si>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</si>
  <si>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</si>
  <si>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</si>
  <si>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</si>
  <si>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</si>
  <si>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</si>
  <si>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</si>
  <si>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</si>
  <si>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</si>
  <si>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</si>
  <si>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</si>
  <si>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</si>
  <si>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</si>
  <si>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</si>
  <si>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</si>
  <si>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</si>
  <si>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</si>
  <si>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</si>
  <si>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</si>
  <si>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</si>
  <si>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</si>
  <si>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</si>
  <si>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</si>
  <si>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</si>
  <si>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</si>
  <si>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</si>
  <si>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</si>
  <si>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</si>
  <si>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</si>
  <si>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</si>
  <si>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</si>
  <si>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</si>
  <si>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</si>
  <si>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</si>
  <si>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</si>
  <si>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</si>
  <si>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</si>
  <si>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</si>
  <si>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</si>
  <si>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</si>
  <si>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</si>
  <si>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</si>
  <si>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</si>
  <si>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</si>
  <si>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</si>
  <si>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</si>
  <si>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</si>
  <si>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</si>
  <si>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</si>
  <si>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</si>
  <si>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</si>
  <si>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</si>
  <si>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</si>
  <si>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</si>
  <si>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</si>
  <si>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</si>
  <si>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</si>
  <si>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</si>
  <si>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</si>
  <si>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</si>
  <si>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</si>
  <si>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</si>
  <si>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</si>
  <si>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</si>
  <si>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</si>
  <si>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</si>
  <si>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</si>
  <si>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</si>
  <si>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</si>
  <si>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</si>
  <si>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</si>
  <si>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</si>
  <si>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</si>
  <si>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</si>
  <si>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</si>
  <si>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</si>
  <si>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</si>
  <si>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</si>
  <si>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</si>
  <si>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</si>
  <si>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</si>
  <si>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</si>
  <si>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</si>
  <si>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</si>
  <si>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</si>
  <si>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</si>
  <si>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</si>
  <si>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</si>
  <si>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</si>
  <si>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</si>
  <si>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</si>
  <si>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</si>
  <si>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</si>
  <si>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</si>
  <si>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www.biliard.online</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</si>
  <si>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</si>
  <si>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</si>
  <si>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</si>
  <si>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</si>
  <si>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</si>
  <si>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</si>
  <si>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</si>
  <si>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</si>
  <si>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</si>
  <si>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</si>
  <si>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</si>
  <si>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</si>
  <si>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</si>
  <si>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</si>
  <si>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</si>
  <si>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</si>
  <si>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</si>
  <si>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</si>
  <si>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</si>
  <si>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</si>
  <si>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</si>
  <si>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</si>
  <si>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</si>
  <si>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</si>
  <si>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</si>
  <si>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</si>
  <si>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</si>
  <si>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</si>
  <si>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</si>
  <si>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</si>
  <si>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</si>
  <si>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</si>
  <si>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</si>
  <si>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</si>
  <si>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</si>
  <si>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</si>
  <si>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</si>
  <si>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</si>
  <si>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</si>
  <si>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</si>
  <si>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</si>
  <si>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</si>
  <si>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</si>
  <si>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</si>
  <si>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</si>
  <si>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</si>
  <si>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</si>
  <si>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</si>
  <si>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</si>
  <si>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</si>
  <si>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</si>
  <si>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</si>
  <si>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</si>
  <si>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</si>
  <si>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</si>
  <si>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</si>
  <si>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</si>
  <si>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</si>
  <si>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</si>
  <si>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</si>
  <si>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</si>
  <si>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</si>
  <si>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</si>
  <si>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</si>
  <si>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</si>
  <si>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</si>
  <si>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</si>
  <si>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</si>
  <si>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</si>
  <si>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</si>
  <si>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</si>
  <si>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</si>
  <si>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</si>
  <si>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</si>
  <si>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</si>
  <si>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</si>
  <si>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</si>
  <si>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</si>
  <si>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</si>
  <si>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</si>
  <si>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</si>
  <si>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</si>
  <si>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</si>
  <si>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</si>
  <si>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</si>
  <si>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</si>
  <si>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</si>
  <si>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</si>
  <si>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</si>
  <si>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</si>
  <si>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</si>
  <si>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</si>
  <si>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</si>
  <si>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</si>
  <si>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</si>
  <si>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</si>
  <si>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</si>
  <si>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</si>
  <si>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</si>
  <si>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</si>
  <si>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</si>
  <si>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</si>
  <si>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</si>
  <si>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</si>
  <si>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</si>
  <si>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</si>
  <si>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</si>
  <si>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</si>
  <si>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</si>
  <si>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</si>
  <si>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</si>
  <si>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</si>
  <si>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</si>
  <si>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</si>
  <si>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</si>
  <si>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</si>
  <si>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</si>
  <si>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</si>
  <si>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</si>
  <si>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</si>
  <si>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</si>
  <si>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</si>
  <si>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</si>
  <si>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</si>
  <si>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</si>
  <si>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</si>
  <si>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</si>
  <si>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</si>
  <si>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</si>
  <si>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</si>
  <si>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</si>
  <si>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</si>
  <si>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</si>
  <si>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</si>
  <si>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</si>
  <si>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</si>
  <si>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</si>
  <si>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</si>
  <si>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</si>
  <si>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</si>
  <si>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</si>
  <si>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</si>
  <si>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</si>
  <si>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</si>
  <si>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</si>
  <si>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</si>
  <si>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</si>
  <si>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</si>
  <si>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</si>
  <si>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</si>
  <si>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</si>
  <si>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</si>
  <si>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</si>
  <si>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</si>
  <si>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</si>
  <si>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</si>
  <si>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</si>
  <si>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</si>
  <si>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</si>
  <si>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</si>
  <si>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</si>
  <si>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</si>
  <si>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</si>
  <si>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</si>
  <si>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</si>
  <si>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</si>
  <si>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</si>
  <si>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</si>
  <si>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</si>
  <si>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</si>
  <si>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</si>
  <si>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</si>
  <si>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</si>
  <si>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</si>
  <si>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</si>
  <si>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</si>
  <si>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</si>
  <si>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</si>
  <si>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</si>
  <si>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</si>
  <si>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</si>
  <si>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</si>
  <si>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</si>
  <si>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</si>
  <si>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</si>
  <si>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</si>
  <si>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</si>
  <si>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</si>
  <si>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</si>
  <si>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</si>
  <si>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</si>
  <si>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</si>
  <si>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</si>
  <si>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</si>
  <si>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</si>
  <si>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</si>
  <si>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</si>
  <si>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</si>
  <si>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</si>
  <si>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</si>
  <si>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</si>
  <si>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</si>
  <si>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</si>
  <si>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</si>
  <si>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</si>
  <si>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</si>
  <si>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</si>
  <si>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</si>
  <si>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</si>
  <si>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</si>
  <si>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</si>
  <si>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</si>
  <si>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</si>
  <si>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</si>
  <si>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</si>
  <si>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</si>
  <si>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</si>
  <si>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</si>
  <si>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</si>
  <si>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</si>
  <si>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</si>
  <si>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</si>
  <si>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</si>
  <si>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</si>
  <si>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</si>
  <si>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</si>
  <si>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</si>
  <si>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</si>
  <si>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</si>
  <si>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</si>
  <si>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</si>
  <si>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</si>
  <si>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</si>
  <si>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</si>
  <si>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</si>
  <si>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</si>
  <si>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</si>
  <si>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</si>
  <si>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</si>
  <si>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</si>
  <si>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</si>
  <si>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</si>
  <si>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</si>
  <si>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</si>
  <si>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</si>
  <si>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</si>
  <si>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</si>
  <si>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</si>
  <si>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</si>
  <si>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</si>
  <si>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</si>
  <si>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</si>
  <si>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</si>
  <si>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</si>
  <si>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</si>
  <si>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</si>
  <si>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</si>
  <si>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</si>
  <si>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</si>
  <si>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</si>
  <si>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</si>
  <si>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</si>
  <si>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</si>
  <si>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</si>
  <si>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</si>
  <si>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</si>
  <si>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</si>
  <si>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</si>
  <si>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</si>
  <si>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</si>
  <si>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</si>
  <si>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</si>
  <si>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</si>
  <si>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</si>
  <si>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</si>
  <si>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</si>
  <si>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</si>
  <si>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</si>
  <si>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</si>
  <si>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</si>
  <si>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</si>
  <si>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</si>
  <si>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</si>
  <si>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</si>
  <si>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</si>
  <si>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</si>
  <si>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</si>
  <si>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</si>
  <si>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</si>
  <si>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</si>
  <si>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</si>
  <si>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</si>
  <si>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</si>
  <si>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</si>
  <si>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</si>
  <si>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</si>
  <si>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</si>
  <si>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</si>
  <si>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</si>
  <si>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</si>
  <si>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</si>
  <si>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</si>
  <si>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</si>
  <si>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</si>
  <si>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</si>
  <si>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</si>
  <si>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</si>
  <si>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</si>
  <si>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</si>
  <si>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</si>
  <si>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</si>
  <si>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</si>
  <si>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</si>
  <si>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</si>
  <si>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</si>
  <si>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</si>
  <si>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</si>
  <si>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</si>
  <si>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</si>
  <si>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</si>
  <si>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</si>
  <si>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</si>
  <si>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</si>
  <si>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</si>
  <si>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</si>
  <si>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</si>
  <si>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</si>
  <si>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</si>
  <si>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</si>
  <si>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</si>
  <si>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</si>
  <si>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</si>
  <si>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</si>
  <si>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</si>
  <si>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</si>
  <si>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</si>
  <si>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</si>
  <si>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</si>
  <si>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</si>
  <si>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</si>
  <si>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</si>
  <si>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</si>
  <si>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</si>
  <si>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</si>
  <si>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</si>
  <si>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</si>
  <si>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</si>
  <si>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</si>
  <si>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</si>
  <si>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</si>
  <si>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</si>
  <si>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</si>
  <si>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</si>
  <si>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</si>
  <si>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</si>
  <si>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</si>
  <si>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</si>
  <si>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</si>
  <si>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</si>
  <si>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</si>
  <si>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</si>
  <si>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</si>
  <si>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</si>
  <si>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</si>
  <si>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</si>
  <si>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</si>
  <si>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</si>
  <si>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</si>
  <si>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</si>
  <si>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</si>
  <si>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</si>
  <si>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</si>
  <si>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</si>
  <si>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</si>
  <si>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</si>
  <si>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</si>
  <si>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</si>
  <si>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</si>
  <si>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</si>
  <si>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</si>
  <si>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</si>
  <si>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</si>
  <si>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</si>
  <si>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</si>
  <si>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</si>
  <si>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</si>
  <si>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</si>
  <si>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</si>
  <si>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</si>
  <si>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</si>
  <si>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</si>
  <si>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</si>
  <si>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</si>
  <si>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</si>
  <si>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</si>
  <si>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</si>
  <si>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</si>
  <si>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</si>
  <si>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</si>
  <si>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</si>
  <si>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</si>
  <si>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</si>
  <si>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</si>
  <si>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</si>
  <si>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</si>
  <si>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</si>
  <si>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</si>
  <si>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</si>
  <si>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</si>
  <si>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</si>
  <si>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</si>
  <si>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</si>
  <si>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</si>
  <si>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</si>
  <si>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</si>
  <si>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</si>
  <si>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</si>
  <si>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</si>
  <si>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</si>
  <si>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</si>
  <si>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</si>
  <si>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</si>
  <si>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</si>
  <si>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</si>
  <si>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</si>
  <si>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</si>
  <si>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</si>
  <si>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</si>
  <si>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</si>
  <si>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</si>
  <si>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</si>
  <si>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</si>
  <si>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</si>
  <si>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</si>
  <si>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</si>
  <si>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</si>
  <si>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</si>
  <si>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</si>
  <si>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</si>
  <si>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</si>
  <si>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</si>
  <si>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</si>
  <si>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</si>
  <si>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</si>
  <si>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</si>
  <si>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</si>
  <si>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</si>
  <si>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</si>
  <si>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</si>
  <si>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</si>
  <si>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</si>
  <si>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</si>
  <si>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</si>
  <si>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</si>
  <si>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</si>
  <si>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</si>
  <si>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</si>
  <si>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</si>
  <si>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</si>
  <si>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</si>
  <si>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</si>
  <si>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</si>
  <si>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</si>
  <si>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</si>
  <si>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</si>
  <si>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</si>
  <si>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</si>
  <si>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</si>
  <si>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</si>
  <si>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</si>
  <si>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</si>
  <si>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</si>
  <si>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</si>
  <si>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</si>
  <si>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</si>
  <si>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</si>
  <si>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</si>
  <si>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</si>
  <si>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</si>
  <si>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</si>
  <si>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</si>
  <si>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</si>
  <si>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</si>
  <si>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</si>
  <si>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</si>
  <si>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</si>
  <si>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</si>
  <si>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</si>
  <si>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</si>
  <si>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</si>
  <si>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</si>
  <si>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</si>
  <si>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</si>
  <si>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</si>
  <si>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</si>
  <si>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</si>
  <si>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</si>
  <si>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</si>
  <si>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</si>
  <si>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</si>
  <si>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</si>
  <si>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</si>
  <si>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</si>
  <si>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</si>
  <si>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</si>
  <si>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</si>
  <si>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</si>
  <si>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</si>
  <si>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</si>
  <si>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</si>
  <si>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</si>
  <si>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</si>
  <si>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</si>
  <si>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</si>
  <si>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</si>
  <si>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</si>
  <si>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</si>
  <si>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</si>
  <si>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</si>
  <si>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</si>
  <si>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</si>
  <si>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</si>
  <si>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</si>
  <si>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</si>
  <si>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</si>
  <si>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</si>
  <si>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</si>
  <si>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</si>
  <si>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</si>
  <si>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</si>
  <si>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</si>
  <si>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</si>
  <si>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</si>
  <si>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</si>
  <si>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</si>
  <si>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</si>
  <si>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</si>
  <si>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</si>
  <si>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</si>
  <si>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</si>
  <si>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</si>
  <si>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</si>
  <si>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</si>
  <si>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</si>
  <si>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</si>
  <si>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</si>
  <si>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</si>
  <si>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</si>
  <si>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</si>
  <si>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</si>
  <si>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</si>
  <si>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</si>
  <si>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</si>
  <si>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</si>
  <si>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</si>
  <si>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</si>
  <si>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</si>
  <si>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</si>
  <si>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</si>
  <si>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</si>
  <si>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</si>
  <si>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</si>
  <si>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</si>
  <si>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</si>
  <si>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</si>
  <si>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</si>
  <si>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</si>
  <si>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</si>
  <si>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</si>
  <si>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</si>
  <si>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</si>
  <si>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</si>
  <si>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</si>
  <si>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</si>
  <si>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</si>
  <si>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</si>
  <si>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</si>
  <si>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</si>
  <si>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</si>
  <si>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</si>
  <si>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</si>
  <si>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</si>
  <si>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</si>
  <si>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</si>
  <si>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</si>
  <si>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</si>
  <si>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</si>
  <si>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</si>
  <si>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</si>
  <si>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</si>
  <si>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</si>
  <si>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</si>
  <si>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</si>
  <si>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</si>
  <si>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</si>
  <si>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</si>
  <si>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</si>
  <si>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</si>
  <si>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</si>
  <si>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</si>
  <si>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</si>
  <si>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</si>
  <si>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</si>
  <si>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</si>
  <si>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</si>
  <si>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</si>
  <si>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</si>
  <si>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</si>
  <si>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</si>
  <si>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</si>
  <si>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</si>
  <si>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</si>
  <si>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</si>
  <si>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</si>
  <si>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</si>
  <si>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</si>
  <si>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</si>
  <si>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</si>
  <si>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</si>
  <si>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</si>
  <si>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</si>
  <si>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</si>
  <si>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</si>
  <si>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</si>
  <si>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</si>
  <si>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</si>
  <si>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</si>
  <si>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</si>
  <si>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</si>
  <si>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</si>
  <si>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</si>
  <si>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</si>
  <si>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</si>
  <si>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</si>
  <si>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</si>
  <si>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</si>
  <si>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</si>
  <si>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</si>
  <si>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</si>
  <si>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</si>
  <si>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</si>
  <si>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</si>
  <si>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</si>
  <si>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</si>
  <si>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</si>
  <si>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</si>
  <si>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</si>
  <si>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</si>
  <si>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</si>
  <si>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</si>
  <si>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</si>
  <si>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</si>
  <si>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</si>
  <si>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</si>
  <si>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</si>
  <si>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</si>
  <si>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</si>
  <si>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</si>
  <si>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</si>
  <si>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</si>
  <si>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</si>
  <si>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</si>
  <si>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</si>
  <si>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</si>
  <si>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</si>
  <si>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</si>
  <si>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</si>
  <si>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</si>
  <si>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</si>
  <si>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</si>
  <si>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</si>
  <si>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</si>
  <si>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</si>
  <si>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</si>
  <si>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</si>
  <si>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</si>
  <si>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</si>
  <si>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</si>
  <si>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</si>
  <si>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</si>
  <si>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</si>
  <si>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</si>
  <si>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</si>
  <si>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</si>
  <si>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</si>
  <si>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</si>
  <si>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</si>
  <si>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</si>
  <si>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</si>
  <si>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</si>
  <si>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</si>
  <si>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</si>
  <si>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</si>
  <si>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</si>
  <si>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</si>
  <si>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</si>
  <si>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</si>
  <si>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</si>
  <si>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</si>
  <si>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</si>
  <si>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</si>
  <si>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</si>
  <si>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</si>
  <si>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</si>
  <si>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</si>
  <si>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</si>
  <si>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</si>
  <si>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</si>
  <si>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</si>
  <si>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</si>
  <si>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</si>
  <si>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</si>
  <si>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</si>
  <si>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</si>
  <si>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</si>
  <si>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</si>
  <si>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</si>
  <si>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</si>
  <si>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</si>
  <si>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</si>
  <si>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</si>
  <si>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</si>
  <si>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</si>
  <si>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</si>
  <si>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</si>
  <si>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</si>
  <si>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</si>
  <si>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</si>
  <si>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</si>
  <si>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</si>
  <si>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</si>
  <si>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</si>
  <si>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</si>
  <si>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</si>
  <si>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</si>
  <si>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</si>
  <si>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</si>
  <si>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</si>
  <si>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</si>
  <si>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</si>
  <si>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</si>
  <si>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</si>
  <si>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</si>
  <si>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</si>
  <si>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</si>
  <si>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</si>
  <si>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</si>
  <si>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</si>
  <si>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</si>
  <si>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</si>
  <si>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</si>
  <si>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</si>
  <si>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</si>
  <si>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</si>
  <si>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</si>
  <si>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</si>
  <si>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</si>
  <si>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</si>
  <si>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</si>
  <si>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</si>
  <si>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</si>
  <si>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</si>
  <si>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</si>
  <si>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</si>
  <si>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</si>
  <si>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</si>
  <si>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</si>
  <si>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</si>
  <si>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</si>
  <si>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</si>
  <si>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</si>
  <si>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</si>
  <si>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</si>
  <si>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</si>
  <si>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</si>
  <si>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</si>
  <si>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</si>
  <si>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</si>
  <si>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</si>
  <si>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</si>
  <si>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</si>
  <si>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</si>
  <si>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</si>
  <si>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</si>
  <si>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</si>
  <si>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SK12 5600 0000 0012 2522 2004</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</si>
  <si>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</si>
  <si>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</si>
  <si>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</si>
  <si>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</si>
  <si>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</si>
  <si>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</si>
  <si>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</si>
  <si>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</si>
  <si>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</si>
  <si>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</si>
  <si>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</si>
  <si>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</si>
  <si>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</si>
  <si>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</si>
  <si>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</si>
  <si>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</si>
  <si>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</si>
  <si>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</si>
  <si>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</si>
  <si>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</si>
  <si>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</si>
  <si>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</si>
  <si>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</si>
  <si>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</si>
  <si>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</si>
  <si>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</si>
  <si>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</si>
  <si>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</si>
  <si>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</si>
  <si>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</si>
  <si>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</si>
  <si>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</si>
  <si>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</si>
  <si>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</si>
  <si>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</si>
  <si>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</si>
  <si>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</si>
  <si>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</si>
  <si>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</si>
  <si>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</si>
  <si>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</si>
  <si>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</si>
  <si>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</si>
  <si>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</si>
  <si>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</si>
  <si>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</si>
  <si>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</si>
  <si>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</si>
  <si>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</si>
  <si>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</si>
  <si>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</si>
  <si>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</si>
  <si>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</si>
  <si>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</si>
  <si>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</si>
  <si>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</si>
  <si>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</si>
  <si>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</si>
  <si>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</si>
  <si>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</si>
  <si>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</si>
  <si>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</si>
  <si>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</si>
  <si>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</si>
  <si>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</si>
  <si>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</si>
  <si>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</si>
  <si>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</si>
  <si>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</si>
  <si>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</si>
  <si>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</si>
  <si>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</si>
  <si>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</si>
  <si>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</si>
  <si>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</si>
  <si>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</si>
  <si>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</si>
  <si>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</si>
  <si>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</si>
  <si>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</si>
  <si>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</si>
  <si>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</si>
  <si>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</si>
  <si>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</si>
  <si>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</si>
  <si>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</si>
  <si>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</si>
  <si>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</si>
  <si>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</si>
  <si>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</si>
  <si>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</si>
  <si>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</si>
  <si>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</si>
  <si>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</si>
  <si>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</si>
  <si>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</si>
  <si>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</si>
  <si>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</si>
  <si>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</si>
  <si>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</si>
  <si>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</si>
  <si>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</si>
  <si>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</si>
  <si>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</si>
  <si>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</si>
  <si>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</si>
  <si>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</si>
  <si>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</si>
  <si>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</si>
  <si>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</si>
  <si>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</si>
  <si>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</si>
  <si>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</si>
  <si>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</si>
  <si>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</si>
  <si>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</si>
  <si>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</si>
  <si>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</si>
  <si>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</si>
  <si>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</si>
  <si>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</si>
  <si>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</si>
  <si>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</si>
  <si>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</si>
  <si>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</si>
  <si>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</si>
  <si>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</si>
  <si>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</si>
  <si>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</si>
  <si>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</si>
  <si>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</si>
  <si>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</si>
  <si>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</si>
  <si>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</si>
  <si>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</si>
  <si>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</si>
  <si>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</si>
  <si>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</si>
  <si>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</si>
  <si>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</si>
  <si>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</si>
  <si>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</si>
  <si>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</si>
  <si>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</si>
  <si>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</si>
  <si>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</si>
  <si>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</si>
  <si>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</si>
  <si>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</si>
  <si>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</si>
  <si>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</si>
  <si>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</si>
  <si>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</si>
  <si>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</si>
  <si>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</si>
  <si>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</si>
  <si>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</si>
  <si>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</si>
  <si>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</si>
  <si>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</si>
  <si>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</si>
  <si>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</si>
  <si>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</si>
  <si>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</si>
  <si>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</si>
  <si>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</si>
  <si>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</si>
  <si>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</si>
  <si>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</si>
  <si>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</si>
  <si>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</si>
  <si>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</si>
  <si>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</si>
  <si>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</si>
  <si>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</si>
  <si>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</si>
  <si>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</si>
  <si>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</si>
  <si>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</si>
  <si>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</si>
  <si>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</si>
  <si>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</si>
  <si>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</si>
  <si>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</si>
  <si>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</si>
  <si>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</si>
  <si>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</si>
  <si>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</si>
  <si>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</si>
  <si>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</si>
  <si>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</si>
  <si>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</si>
  <si>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</si>
  <si>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</si>
  <si>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</si>
  <si>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</si>
  <si>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</si>
  <si>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</si>
  <si>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</si>
  <si>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</si>
  <si>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</si>
  <si>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</si>
  <si>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</si>
  <si>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</si>
  <si>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</si>
  <si>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</si>
  <si>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</si>
  <si>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</si>
  <si>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</si>
  <si>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</si>
  <si>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</si>
  <si>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</si>
  <si>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</si>
  <si>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</si>
  <si>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</si>
  <si>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</si>
  <si>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</si>
  <si>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</si>
  <si>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</si>
  <si>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</si>
  <si>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</si>
  <si>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</si>
  <si>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</si>
  <si>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</si>
  <si>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</si>
  <si>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</si>
  <si>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</si>
  <si>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</si>
  <si>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</si>
  <si>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</si>
  <si>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</si>
  <si>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</si>
  <si>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</si>
  <si>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</si>
  <si>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</si>
  <si>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Prezident</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</si>
  <si>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</si>
  <si>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</si>
  <si>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</si>
  <si>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</si>
  <si>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</si>
  <si>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</si>
  <si>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</si>
  <si>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</si>
  <si>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Riaditeľ</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</si>
  <si>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</si>
  <si>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</si>
  <si>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</si>
  <si>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</si>
  <si>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</si>
  <si>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</si>
  <si>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</si>
  <si>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</si>
  <si>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</si>
  <si>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</si>
  <si>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</si>
  <si>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</si>
  <si>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</si>
  <si>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</si>
  <si>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</si>
  <si>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</si>
  <si>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</si>
  <si>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</si>
  <si>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</si>
  <si>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</si>
  <si>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</si>
  <si>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</si>
  <si>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</si>
  <si>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</si>
  <si>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hcuniza@gmail.sk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</si>
  <si>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</si>
  <si>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</si>
  <si>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</si>
  <si>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</si>
  <si>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</si>
  <si>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</si>
  <si>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</si>
  <si>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</si>
  <si>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</si>
  <si>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</si>
  <si>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</si>
  <si>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</si>
  <si>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</si>
  <si>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</si>
  <si>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</si>
  <si>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</si>
  <si>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</si>
  <si>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</si>
  <si>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</si>
  <si>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</si>
  <si>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</si>
  <si>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</si>
  <si>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</si>
  <si>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</si>
  <si>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</si>
  <si>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 xml:space="preserve">Prezident </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</si>
  <si>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</si>
  <si>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</si>
  <si>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</si>
  <si>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</si>
  <si>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</si>
  <si>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</si>
  <si>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</si>
  <si>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</si>
  <si>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</si>
  <si>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</si>
  <si>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</si>
  <si>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</si>
  <si>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</si>
  <si>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</si>
  <si>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</si>
  <si>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</si>
  <si>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</si>
  <si>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Podpredseda</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</si>
  <si>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</si>
  <si>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</si>
  <si>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</si>
  <si>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</si>
  <si>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</si>
  <si>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</si>
  <si>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</si>
  <si>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</si>
  <si>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</si>
  <si>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</si>
  <si>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</si>
  <si>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</si>
  <si>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Ulica Rybníková 576/15</t>
  </si>
  <si>
    <t>Trnava</t>
  </si>
  <si>
    <t>917 01</t>
  </si>
  <si>
    <t xml:space="preserve">
www.gymnastikatrnava.sk</t>
  </si>
  <si>
    <t>novak@sgf.sk</t>
  </si>
  <si>
    <t>Ján Novák</t>
  </si>
  <si>
    <t>Miriam Bednáriková</t>
  </si>
  <si>
    <t>SK29 1100 0000 0026 2876 0995</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</si>
  <si>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</si>
  <si>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</si>
  <si>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</si>
  <si>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</si>
  <si>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</si>
  <si>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</si>
  <si>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</si>
  <si>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</si>
  <si>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</si>
  <si>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</si>
  <si>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</si>
  <si>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</si>
  <si>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</si>
  <si>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</si>
  <si>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</si>
  <si>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</si>
  <si>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</si>
  <si>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</si>
  <si>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</si>
  <si>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</si>
  <si>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</si>
  <si>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</si>
  <si>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</si>
  <si>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</si>
  <si>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</si>
  <si>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</si>
  <si>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</si>
  <si>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</si>
  <si>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</si>
  <si>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</si>
  <si>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</si>
  <si>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</si>
  <si>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</si>
  <si>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</si>
  <si>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</si>
  <si>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</si>
  <si>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</si>
  <si>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</si>
  <si>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</si>
  <si>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</si>
  <si>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</si>
  <si>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</si>
  <si>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</si>
  <si>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</si>
  <si>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</si>
  <si>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</si>
  <si>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</si>
  <si>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</si>
  <si>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</si>
  <si>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</si>
  <si>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</si>
  <si>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</si>
  <si>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</si>
  <si>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</si>
  <si>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</si>
  <si>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</si>
  <si>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</si>
  <si>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</si>
  <si>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</si>
  <si>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</si>
  <si>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</si>
  <si>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</si>
  <si>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</si>
  <si>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</si>
  <si>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</si>
  <si>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Martin Raffay, Nikolas Rákoci, Adam Riapoš, Richard Zavadil, Martin Turčin</t>
  </si>
  <si>
    <t>prezident, viceprezident, člen správnej rady, člen správnej rady, člen správnej rady</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</si>
  <si>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</si>
  <si>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</si>
  <si>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</si>
  <si>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</si>
  <si>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</si>
  <si>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</si>
  <si>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</si>
  <si>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</si>
  <si>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</si>
  <si>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</si>
  <si>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</si>
  <si>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</si>
  <si>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</si>
  <si>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</si>
  <si>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</si>
  <si>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</si>
  <si>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</si>
  <si>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</si>
  <si>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</si>
  <si>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</si>
  <si>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</si>
  <si>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</si>
  <si>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</si>
  <si>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</si>
  <si>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</si>
  <si>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</si>
  <si>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</si>
  <si>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</si>
  <si>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</si>
  <si>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</si>
  <si>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Silvia Smereková</t>
  </si>
  <si>
    <t>člen správnej rady</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</si>
  <si>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</si>
  <si>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</si>
  <si>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</si>
  <si>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</si>
  <si>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</si>
  <si>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</si>
  <si>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</si>
  <si>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</si>
  <si>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</si>
  <si>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</si>
  <si>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</si>
  <si>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</si>
  <si>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</si>
  <si>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</si>
  <si>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</si>
  <si>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</si>
  <si>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</si>
  <si>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</si>
  <si>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</si>
  <si>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</si>
  <si>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</si>
  <si>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</si>
  <si>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</si>
  <si>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</si>
  <si>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</si>
  <si>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</si>
  <si>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</si>
  <si>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</si>
  <si>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</si>
  <si>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</si>
  <si>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</si>
  <si>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</si>
  <si>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</si>
  <si>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</si>
  <si>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</si>
  <si>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</si>
  <si>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</si>
  <si>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</si>
  <si>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</si>
  <si>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</si>
  <si>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</si>
  <si>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</si>
  <si>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</si>
  <si>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</si>
  <si>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</si>
  <si>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</si>
  <si>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</si>
  <si>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</si>
  <si>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</si>
  <si>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</si>
  <si>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</si>
  <si>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</si>
  <si>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</si>
  <si>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</si>
  <si>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</si>
  <si>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</si>
  <si>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</si>
  <si>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</si>
  <si>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</si>
  <si>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</si>
  <si>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</si>
  <si>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</si>
  <si>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</si>
  <si>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</si>
  <si>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</si>
  <si>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</si>
  <si>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</si>
  <si>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</si>
  <si>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</si>
  <si>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</si>
  <si>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</si>
  <si>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</si>
  <si>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</si>
  <si>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</si>
  <si>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</si>
  <si>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</si>
  <si>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</si>
  <si>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</si>
  <si>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</si>
  <si>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</si>
  <si>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</si>
  <si>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</si>
  <si>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</si>
  <si>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</si>
  <si>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</si>
  <si>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</si>
  <si>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</si>
  <si>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</si>
  <si>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</si>
  <si>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</si>
  <si>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</si>
  <si>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</si>
  <si>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</si>
  <si>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</si>
  <si>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</si>
  <si>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</si>
  <si>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</si>
  <si>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</si>
  <si>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</si>
  <si>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</si>
  <si>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</si>
  <si>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</si>
  <si>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</si>
  <si>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</si>
  <si>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</si>
  <si>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</si>
  <si>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</si>
  <si>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</si>
  <si>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</si>
  <si>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</si>
  <si>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</si>
  <si>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</si>
  <si>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</si>
  <si>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</si>
  <si>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</si>
  <si>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</si>
  <si>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</si>
  <si>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</si>
  <si>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</si>
  <si>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</si>
  <si>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</si>
  <si>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</si>
  <si>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</si>
  <si>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prezodent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</si>
  <si>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</si>
  <si>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</si>
  <si>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</si>
  <si>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</si>
  <si>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</si>
  <si>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</si>
  <si>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</si>
  <si>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</si>
  <si>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</si>
  <si>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</si>
  <si>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</si>
  <si>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</si>
  <si>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</si>
  <si>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</si>
  <si>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</si>
  <si>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</si>
  <si>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</si>
  <si>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</si>
  <si>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</si>
  <si>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SK41 0200 0000 0037 9716 9551</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</si>
  <si>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</si>
  <si>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</si>
  <si>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</si>
  <si>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</si>
  <si>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</si>
  <si>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</si>
  <si>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</si>
  <si>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</si>
  <si>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</si>
  <si>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</si>
  <si>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</si>
  <si>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</si>
  <si>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</si>
  <si>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</si>
  <si>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</si>
  <si>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</si>
  <si>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</si>
  <si>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</si>
  <si>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</si>
  <si>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</si>
  <si>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</si>
  <si>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</si>
  <si>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</si>
  <si>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</si>
  <si>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</si>
  <si>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</si>
  <si>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</si>
  <si>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</si>
  <si>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</si>
  <si>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</si>
  <si>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</si>
  <si>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</si>
  <si>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</si>
  <si>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</si>
  <si>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</si>
  <si>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</si>
  <si>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</si>
  <si>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</si>
  <si>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</si>
  <si>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</si>
  <si>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</si>
  <si>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</si>
  <si>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Gabriela Ižariková</t>
  </si>
  <si>
    <t>SK31 8330 0000 0028 0160 2326</t>
  </si>
  <si>
    <t>31997449</t>
  </si>
  <si>
    <t>Športový klub ZEMPLÍN Michalovce - oddiel Judo, o.z.</t>
  </si>
  <si>
    <t>Športová 3830/31</t>
  </si>
  <si>
    <t xml:space="preserve">
www.judomichalovce.com</t>
  </si>
  <si>
    <t>viliam.kohut.st@gmail.com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</si>
  <si>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</si>
  <si>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</si>
  <si>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</si>
  <si>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</si>
  <si>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</si>
  <si>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</si>
  <si>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</si>
  <si>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</si>
  <si>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</si>
  <si>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</si>
  <si>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</si>
  <si>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</si>
  <si>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</si>
  <si>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</si>
  <si>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</si>
  <si>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</si>
  <si>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</si>
  <si>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</si>
  <si>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</si>
  <si>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</si>
  <si>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</si>
  <si>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</si>
  <si>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</si>
  <si>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</si>
  <si>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</si>
  <si>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</si>
  <si>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</si>
  <si>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</si>
  <si>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</si>
  <si>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</si>
  <si>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</si>
  <si>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</si>
  <si>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</si>
  <si>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</si>
  <si>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</si>
  <si>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</si>
  <si>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</si>
  <si>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</si>
  <si>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</si>
  <si>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</si>
  <si>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</si>
  <si>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</si>
  <si>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</si>
  <si>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</si>
  <si>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</si>
  <si>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</si>
  <si>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</si>
  <si>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</si>
  <si>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</si>
  <si>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</si>
  <si>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</si>
  <si>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</si>
  <si>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</si>
  <si>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</si>
  <si>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</si>
  <si>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</si>
  <si>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</si>
  <si>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</si>
  <si>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</si>
  <si>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</si>
  <si>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</si>
  <si>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</si>
  <si>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</si>
  <si>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SK04 0200 0000 0024 8430 9555</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</si>
  <si>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</si>
  <si>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</si>
  <si>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</si>
  <si>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</si>
  <si>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</si>
  <si>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</si>
  <si>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</si>
  <si>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</si>
  <si>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</si>
  <si>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</si>
  <si>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</si>
  <si>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</si>
  <si>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</si>
  <si>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</si>
  <si>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</si>
  <si>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</si>
  <si>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</si>
  <si>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</si>
  <si>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</si>
  <si>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</si>
  <si>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</si>
  <si>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</si>
  <si>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</si>
  <si>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</si>
  <si>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</si>
  <si>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</si>
  <si>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</si>
  <si>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</si>
  <si>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</si>
  <si>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</si>
  <si>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</si>
  <si>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</si>
  <si>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</si>
  <si>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</si>
  <si>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</si>
  <si>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</si>
  <si>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</si>
  <si>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</si>
  <si>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</si>
  <si>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</si>
  <si>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</si>
  <si>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</si>
  <si>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</si>
  <si>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</si>
  <si>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</si>
  <si>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</si>
  <si>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</si>
  <si>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</si>
  <si>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</si>
  <si>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</si>
  <si>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</si>
  <si>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</si>
  <si>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</si>
  <si>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</si>
  <si>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</si>
  <si>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</si>
  <si>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</si>
  <si>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</si>
  <si>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</si>
  <si>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</si>
  <si>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</si>
  <si>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</si>
  <si>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</si>
  <si>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</si>
  <si>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</si>
  <si>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</si>
  <si>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</si>
  <si>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</si>
  <si>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</si>
  <si>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</si>
  <si>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</si>
  <si>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</si>
  <si>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</si>
  <si>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</si>
  <si>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</si>
  <si>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</si>
  <si>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</si>
  <si>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</si>
  <si>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</si>
  <si>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</si>
  <si>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</si>
  <si>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</si>
  <si>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</si>
  <si>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</si>
  <si>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</si>
  <si>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</si>
  <si>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</si>
  <si>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</si>
  <si>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</si>
  <si>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</si>
  <si>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</si>
  <si>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</si>
  <si>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</si>
  <si>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</si>
  <si>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</si>
  <si>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</si>
  <si>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</si>
  <si>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</si>
  <si>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</si>
  <si>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</si>
  <si>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</si>
  <si>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</si>
  <si>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</si>
  <si>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</si>
  <si>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</si>
  <si>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</si>
  <si>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</si>
  <si>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</si>
  <si>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</si>
  <si>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</si>
  <si>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</si>
  <si>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</si>
  <si>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</si>
  <si>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</si>
  <si>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</si>
  <si>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</si>
  <si>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</si>
  <si>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</si>
  <si>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rekonštrukciu, modernizáciu, vybavenie a zariadenie telocviční alebo inej športovej infraštruktúry v areáloch základných škôl, prednostne zameranej na deti a mládež</t>
  </si>
  <si>
    <t>V3</t>
  </si>
  <si>
    <t>IBAN</t>
  </si>
  <si>
    <t>IBAN PUŠ</t>
  </si>
  <si>
    <t>centrá olympijskej prípravy</t>
  </si>
  <si>
    <t>podpora a rozvoj kolektívnych športov</t>
  </si>
  <si>
    <t>rozvoj a podpora olympijských a športových hodnôt</t>
  </si>
  <si>
    <t>podpora pre letné olympijské a paralympijské športy k LOH a LPH v Los Angeles (bežné transfery)</t>
  </si>
  <si>
    <t>podpora pre letné olympijské a paralympijské športy k LOH a LPH v Los Angeles (kapitálové transfery)</t>
  </si>
  <si>
    <t>podpora pre zimné olympijské a paralympijské športy k ZOH a ZPH v Miláne a Cortine d´Ampezzo (bežné transfery)</t>
  </si>
  <si>
    <t>podpora pre zimné olympijské a paralympijské športy k ZOH a ZPH v Miláne a Cortine d´Ampezzo (kapitálové transfery)</t>
  </si>
  <si>
    <t>8 ks mikrobus pre COP (kapitálové transfery)</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</si>
  <si>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</si>
  <si>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</si>
  <si>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</si>
  <si>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</si>
  <si>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</si>
  <si>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</si>
  <si>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</si>
  <si>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</si>
  <si>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</si>
  <si>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</si>
  <si>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</si>
  <si>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c - zabezpečenie a rozvoj športu para lezenie zdravotne postihnutých športovcov</t>
  </si>
  <si>
    <t>a - horolezectvo - bežné transfery</t>
  </si>
  <si>
    <t>Matusek Martin ml.</t>
  </si>
  <si>
    <t>a - športové lezenie - bežné transfery</t>
  </si>
  <si>
    <t>Bursikova Martina</t>
  </si>
  <si>
    <t>Igor Kollar</t>
  </si>
  <si>
    <t>Lezecky klub LA SKALA</t>
  </si>
  <si>
    <t>IFSC European Council</t>
  </si>
  <si>
    <t>Victory sport, spol. s r.o.</t>
  </si>
  <si>
    <t>Kysela Elias</t>
  </si>
  <si>
    <t>Izakovicova Michaela</t>
  </si>
  <si>
    <t>50266 - Petzen Climbing Trophy (AUT), 4.-6.7.2025</t>
  </si>
  <si>
    <t>Babicova Zita</t>
  </si>
  <si>
    <t>Kluska Branislav</t>
  </si>
  <si>
    <t>Liptakova Katarina</t>
  </si>
  <si>
    <t>Gavenda Tomas</t>
  </si>
  <si>
    <t>50265 - Youth Color Climbing Festival Imst (AUT), 19.-22.6.2025</t>
  </si>
  <si>
    <t>HK James Junior Team</t>
  </si>
  <si>
    <t>Horolezecky klub Manin</t>
  </si>
  <si>
    <t>Turska Ema</t>
  </si>
  <si>
    <t>Kasander Jakub</t>
  </si>
  <si>
    <t>Simekova Sara</t>
  </si>
  <si>
    <t>Matejicka Filip</t>
  </si>
  <si>
    <t>513 - ME mladeze, LA SKALA Zilina, 29.-31.8.2025, rozhodca</t>
  </si>
  <si>
    <t>Hromada Robert</t>
  </si>
  <si>
    <t>50214 - M SR dospeli a mladez, 4.10.2025, medaile</t>
  </si>
  <si>
    <t>50213 - SPDaM Boulder B, Lozilla Liptovsky Mikulas, 27.9.2025</t>
  </si>
  <si>
    <t>David Zavacky</t>
  </si>
  <si>
    <t>50261 - WC Innsbruck (AUT), 23.-28.6.2025</t>
  </si>
  <si>
    <t>50214 - M SR Lead, LA SKALA, 4.10.2025</t>
  </si>
  <si>
    <t>502 - startovne IFSC</t>
  </si>
  <si>
    <t>50267 - EYC Bologna (ITA), 17.-20.7.2025</t>
  </si>
  <si>
    <t>50272 - WC Chamonix (FRA), 11.-13.7.2025</t>
  </si>
  <si>
    <t>50273 - EC Campitello di Fassa (ITA), 19.-23.6.2025</t>
  </si>
  <si>
    <t>Sedlacko Marko</t>
  </si>
  <si>
    <t>Fabric Jakub</t>
  </si>
  <si>
    <t>Jakub Jiri Svub</t>
  </si>
  <si>
    <t>Jutka Viliam</t>
  </si>
  <si>
    <t>LOZILLA o.z.</t>
  </si>
  <si>
    <t>50216 - SPD Lead A, 25.10.2025, Rozlomity Kosice</t>
  </si>
  <si>
    <t>502 - pohare celkove poradie SPDaM a SPD</t>
  </si>
  <si>
    <t>Slobodova Lea 3</t>
  </si>
  <si>
    <t>50257 - EYCH Curno (ITA), 13.-18.5.2025</t>
  </si>
  <si>
    <t>50259 - WC Praha (CZE), 4.-8.6.2025</t>
  </si>
  <si>
    <t>502 - Team Official &amp; Team Registration Fee 2025</t>
  </si>
  <si>
    <t>502 - Registration Fees</t>
  </si>
  <si>
    <t>502 - treningove plany</t>
  </si>
  <si>
    <t>Dovera zdravotna poistovna</t>
  </si>
  <si>
    <t>110 - najomne 06-2025</t>
  </si>
  <si>
    <t>102 - vedenie a spracovanie uctovnictva</t>
  </si>
  <si>
    <t>KLT INVEST, spol. s r.o.</t>
  </si>
  <si>
    <t>Vedenie konta VÚB Biznis účet Štan</t>
  </si>
  <si>
    <t>Poplatky za platby nad rámec konta</t>
  </si>
  <si>
    <t>B Accounting, s.r.o.</t>
  </si>
  <si>
    <t>510 - sportove lezenie</t>
  </si>
  <si>
    <t>Horolezecky klub VABEC Stara Lubovn</t>
  </si>
  <si>
    <t>Horolezecky klub Prometeus Handlova</t>
  </si>
  <si>
    <t>Horolezecky klub IAMES Ruzomberok</t>
  </si>
  <si>
    <t>Bouldrofka lezecky klub</t>
  </si>
  <si>
    <t>510 - horolezectvo</t>
  </si>
  <si>
    <t>K2 Zilina</t>
  </si>
  <si>
    <t>Horolezecky klub Zlate Moravce</t>
  </si>
  <si>
    <t>Horolezecky klub Skoba Trnava</t>
  </si>
  <si>
    <t>d - Buršíková Martina</t>
  </si>
  <si>
    <t>511 - TOP tim, M. Bursikova, sustredenie Graz (AUT), 22.-26.2.2025</t>
  </si>
  <si>
    <t>511 - TOP tim, M. Bursikova, sustredenie Praha (CZE), 31.1.-2.2.2025</t>
  </si>
  <si>
    <t>511 - TOP tim, M. Bursikova, EC Rim (ITA), 4.-7.4.2025</t>
  </si>
  <si>
    <t>52301 - parapreteky Vieden (AUT), 11.-14.4.2025</t>
  </si>
  <si>
    <t>Josko Dalibor</t>
  </si>
  <si>
    <t>511 - TOP tim, M. Bursikova, WC Keqiao (CHN), 11.-21.4.2025</t>
  </si>
  <si>
    <t>52302 - para WC Innsbruck (AUT), 21.-25.6.2025</t>
  </si>
  <si>
    <t>511 - TOP tim, EC Brusel (BEL), 1.-5.5.2025</t>
  </si>
  <si>
    <t>511 - TOP tim, M. Bursikova, WC Salt Lake City (USA), 19.-26.5.2025</t>
  </si>
  <si>
    <t>d - Slobodová Lea</t>
  </si>
  <si>
    <t>511 - TOP tim, L. Slobodova, EYC Molde (NOR), 23.-26.5.2025</t>
  </si>
  <si>
    <t>511 - TOP tim, L. Slobodova, EYC Soure (POR), 24.-29.4.2025</t>
  </si>
  <si>
    <t>50291 - licencie</t>
  </si>
  <si>
    <t>Horolezecky klub SLANAK</t>
  </si>
  <si>
    <t>Lezecky klub SPIDERS NOOK</t>
  </si>
  <si>
    <t>Telovychovna jednota Slavia Technic</t>
  </si>
  <si>
    <t>Brutalka Zvolen</t>
  </si>
  <si>
    <t>MOVE UP ACADEMY, O.Z.</t>
  </si>
  <si>
    <t>Gubas Jozef</t>
  </si>
  <si>
    <t>Kosa Milan</t>
  </si>
  <si>
    <t>Slovensky horolezecky klub JAMES plus</t>
  </si>
  <si>
    <t>CCCBBB</t>
  </si>
  <si>
    <t>52304 - WC Laval (FRA), 25.-26.10.2025</t>
  </si>
  <si>
    <t>Cesky horolezecky svaz</t>
  </si>
  <si>
    <t>515 - EP drytool LA SKALA Zilina, 29.11.2025, komunikacia, stream podujatia</t>
  </si>
  <si>
    <t>Oruzinsky Roman</t>
  </si>
  <si>
    <t>Rozlomity s.r.o.</t>
  </si>
  <si>
    <t>50256 - EYC Graz (AUT), 9.-11.5.2025</t>
  </si>
  <si>
    <t>511 - TOP tim, L. Slobodova, refundacia nakladov</t>
  </si>
  <si>
    <t>50161 - repre sustredenie Chamonix (FRA), 10.-23.7.2025</t>
  </si>
  <si>
    <t>Bucek Tomas</t>
  </si>
  <si>
    <t>50101 - individualne repre sustredenie Siurana (ESP) + Ticino (SUI), 7.2.-14.3.2025</t>
  </si>
  <si>
    <t>50158 - repre sustredenie Pakistan, 22.8.-9.10.2025</t>
  </si>
  <si>
    <t>Adam Kaniak</t>
  </si>
  <si>
    <t>50163 - individualne repre sustredenie Pakistan, 29.8.-9.10.2025</t>
  </si>
  <si>
    <t>Prcin Matej</t>
  </si>
  <si>
    <t>50114 - individualne repre sustredenie Osp (SLO), 11.-16.9.2025</t>
  </si>
  <si>
    <t>50117 - individualne repre sustredenie Magic Wood (SUI), 15.-24.8.2025</t>
  </si>
  <si>
    <t>La joga, s. r. o.</t>
  </si>
  <si>
    <t>50258 - EYC Sukoro (HUN), 13.-15.6.2025</t>
  </si>
  <si>
    <t>50105 - individualne repre sustredenie Ceuse (FRA), 18.7.-6.8.2025</t>
  </si>
  <si>
    <t>50264 - WCH Soul (KOR), 18.-29.9.2025</t>
  </si>
  <si>
    <t>52303 - WCH para Soul (KOR), 16.-27.9.2025</t>
  </si>
  <si>
    <t>50236 - priprava lezeckych ciest</t>
  </si>
  <si>
    <t>50154 - individualne repre sustredenie, Osp (SLO), 11.-19.11.2025</t>
  </si>
  <si>
    <t>511 - TOP tim, L. Slobodova, treningovy vyjazd POL, CZE, 29.10.-2.11.2025</t>
  </si>
  <si>
    <t>50382 - drytoolove struktury a chyty</t>
  </si>
  <si>
    <t>VOLUMES BY LEZCATA</t>
  </si>
  <si>
    <t>SPORTOVE LEZENIE TRENCIN o.z.</t>
  </si>
  <si>
    <t>Rozlomity klub</t>
  </si>
  <si>
    <t>Lezecka akademia</t>
  </si>
  <si>
    <t>50120 - refundacia nakupu materialu</t>
  </si>
  <si>
    <t>Frastia Emil</t>
  </si>
  <si>
    <t>50152 - individualne repre sustredenie, Yosemity (USA), 8.10.-22.11.2025</t>
  </si>
  <si>
    <t>511 - TOP tim L. Slobodova, refundacie nakladov</t>
  </si>
  <si>
    <t>50106 - individualne repre sustredenie, Clamwilliam, 12.7.-2.9.2025</t>
  </si>
  <si>
    <t>50304 - refundacia startovne</t>
  </si>
  <si>
    <t>50108 - refundacia material</t>
  </si>
  <si>
    <t>Mikusinec Michal</t>
  </si>
  <si>
    <t>50158 - repre sustredenie Yosemity (USA), 8.10.-10.11.2025</t>
  </si>
  <si>
    <t>Kocvara Marek</t>
  </si>
  <si>
    <t>50108 - individualny repre vyjazd Brione (SUI), 11.-17.10.2025</t>
  </si>
  <si>
    <t>511 - TOP tim L. Slobodova, WC Innsbruck (AUT), 23.-28.6.2025, refundacia</t>
  </si>
  <si>
    <t>Slovensky horolezecky spolok JAMES</t>
  </si>
  <si>
    <t>511 - TOP tim L. Slobodova, refundacia nakladov</t>
  </si>
  <si>
    <t>50305 - EC Brno, 6.12.2025, startovne</t>
  </si>
  <si>
    <t>Radovsky marek</t>
  </si>
  <si>
    <t>50306 - EC Utrecht (NED), 12.-14.12.2025</t>
  </si>
  <si>
    <t>515 - EC Zilina, 29.12.2025, poplatok podujatie a startovne</t>
  </si>
  <si>
    <t>511 - WC Innsbruck (AUT), 23.-28.6.2025</t>
  </si>
  <si>
    <t>50102 - individualne repre sustredenie Patagonia (ARG), 30.12.2024 - 7.2.2025, doplatok</t>
  </si>
  <si>
    <t>50119 - individualne repre sustredenie Patagonia (ARG), 30.12.2024 - 7.2.2025, doplatok</t>
  </si>
  <si>
    <t>50107 - individualne repre sustredenie Patagonia (ARG), 30.12.2024 - 7.2.2025, doplatok</t>
  </si>
  <si>
    <t>50112 - individualne repre sustrenie Osp (SLO), 11.-16.9.2025, doplatok</t>
  </si>
  <si>
    <t>50115 - individualne repre sustredenie Clamwilliam (JAR), 12.7.-2.9.2025, doplatok</t>
  </si>
  <si>
    <t>50236 - sustredenie repre druzstva, stavanie ciest</t>
  </si>
  <si>
    <t>50113 - individualne repre sustredenie Magic Wood, 15.-24.8.2025, doplatok</t>
  </si>
  <si>
    <t>50106 - individualne repre sustredenie Clamwilliam (JAR), 12.7.-2.9.2025, doplatok</t>
  </si>
  <si>
    <t>511 - TOP tim L. Slobodova, refundacia naklady trenera 20251001</t>
  </si>
  <si>
    <t>511 - TOP tim L. Slobodova, refundacia, naklady na trenera 20251101</t>
  </si>
  <si>
    <t>511 - TOP tim L. Slobodova, refundacia, naklady na trenera 20251201</t>
  </si>
  <si>
    <t>50109 - individualne repre sustredenie Huaraz (PER), 29.8.-18.9.2025</t>
  </si>
  <si>
    <t>50108 - individualne repre sustredenie Chamonix (FRA), 13.-24.7.2025</t>
  </si>
  <si>
    <t>50114 - individualne repre sustredenie Clamwilliam (JAR), 12.7.-2.9.2025</t>
  </si>
  <si>
    <t>50116 - individualne repre sustredenie Ceuse (FRA), 18.7.-6.8.2025</t>
  </si>
  <si>
    <t>50108 - individualne repre sustredenie Yosemity, 8.10.-22.11.2025</t>
  </si>
  <si>
    <t>52301 - IC Innsbruck (AUT), auto pozicovne</t>
  </si>
  <si>
    <t>JaKramont s.r.o.</t>
  </si>
  <si>
    <t>52301 - IC Innsbruck (AUT), ubytovanie</t>
  </si>
  <si>
    <t>52302 - PWC Innsbruck (AUT), 21.-25.6.2025, prenajom auta</t>
  </si>
  <si>
    <t>Skalna hrana, o.z.</t>
  </si>
  <si>
    <t>Klub horskych sportov KRAS</t>
  </si>
  <si>
    <t>Sportovy klub Steam Factory</t>
  </si>
  <si>
    <t>K2 Bratislava</t>
  </si>
  <si>
    <t>110 - sluzby a energie</t>
  </si>
  <si>
    <t>pohonne hmoty</t>
  </si>
  <si>
    <t>110 - sluzby, energie</t>
  </si>
  <si>
    <t>110 - najomne</t>
  </si>
  <si>
    <t>50211 - SPDaM + SPD Speed, LA SKALA Zilina, 21.9.2025, delegat</t>
  </si>
  <si>
    <t>Pituch Mario</t>
  </si>
  <si>
    <t>50215 - M SR Speed, dospeli, mladez a deti, 5.10.2025, delegat</t>
  </si>
  <si>
    <t>106 - postove sluzby</t>
  </si>
  <si>
    <t>BoulderSopa s.r.o.</t>
  </si>
  <si>
    <t>513 - ubytovanie stavitelov ciest</t>
  </si>
  <si>
    <t>ProViva, s.r.o.</t>
  </si>
  <si>
    <t>50262 - WYCH Helsinky (FIN), 25.7.-3.8.2025</t>
  </si>
  <si>
    <t>50235 - stavanie ciest</t>
  </si>
  <si>
    <t>50237 - sustredenie repre timu + diagnostika, LA SKALA Zilina, 13.12.2025</t>
  </si>
  <si>
    <t>LA SKALA lezecke centrum, s.r.o.</t>
  </si>
  <si>
    <t>50235 - sustredenie repre timu, LA SKALA Zilina, 29.11.2025</t>
  </si>
  <si>
    <t>Zemko Uvackova Adriana</t>
  </si>
  <si>
    <t>50238 - sustredenie deti, LA SKALA Zilina, 13.12.2025</t>
  </si>
  <si>
    <t>50203 - M SR Boulder, 29.3.2025, SPOT Climbing Gym</t>
  </si>
  <si>
    <t>Holla Katarina</t>
  </si>
  <si>
    <t>Luby Robert</t>
  </si>
  <si>
    <t>50333 - sustredenie Iseo (ITA), 29.10.-3.11.2025</t>
  </si>
  <si>
    <t>Švingál Juraj</t>
  </si>
  <si>
    <t>50116 - individualne repre sustredenie, Siurana (ESP), 21.-31.12.2025</t>
  </si>
  <si>
    <t>Buček Filip</t>
  </si>
  <si>
    <t>513 - zabezpecenie podmienok pre antidoping</t>
  </si>
  <si>
    <t>Lezecký klub LA SKALA</t>
  </si>
  <si>
    <t>Športové združenie TJ Metropol</t>
  </si>
  <si>
    <t>Antidopingová agentúra Slovenskej republiky</t>
  </si>
  <si>
    <t>BouldroFka lezecký klub</t>
  </si>
  <si>
    <t>VENGA, s.r.o.</t>
  </si>
  <si>
    <t>50236 - priprava lezeckych ciest, doplatok</t>
  </si>
  <si>
    <t>50353 - SP drytool, LA SKALA Zilina, 15.11.2025</t>
  </si>
  <si>
    <t>50352 - SP drytool Handlova, 25.10.2025</t>
  </si>
  <si>
    <t>Horolezecký klub Prometeus Handlová</t>
  </si>
  <si>
    <t>Grimp, s.r.o.</t>
  </si>
  <si>
    <t>Horolezecký klub Manín</t>
  </si>
  <si>
    <t>Berta Patrik</t>
  </si>
  <si>
    <t>50231 - XI. a XII. 2025, diagnostika</t>
  </si>
  <si>
    <t>Horolezecká škola JAMES, spol. s r.o.</t>
  </si>
  <si>
    <t>AMA s.r.o.</t>
  </si>
  <si>
    <t>50218 - SPD Boulder B, Trnava, 15.12.2025</t>
  </si>
  <si>
    <t>Skalná hrana o.z.</t>
  </si>
  <si>
    <t>Lezec s.r.o.</t>
  </si>
  <si>
    <t>T2 Boulder Team</t>
  </si>
  <si>
    <t>25D051</t>
  </si>
  <si>
    <t>20250052</t>
  </si>
  <si>
    <t>25D059</t>
  </si>
  <si>
    <t>2025002940</t>
  </si>
  <si>
    <t>25D098</t>
  </si>
  <si>
    <t>1000036325</t>
  </si>
  <si>
    <t>IDX2025020</t>
  </si>
  <si>
    <t>25D131</t>
  </si>
  <si>
    <t>20250080</t>
  </si>
  <si>
    <t>IDC2025016</t>
  </si>
  <si>
    <t>IDC2025018</t>
  </si>
  <si>
    <t>IDC2025015</t>
  </si>
  <si>
    <t>IDC2025027</t>
  </si>
  <si>
    <t>IDC2025022</t>
  </si>
  <si>
    <t>IDV202506</t>
  </si>
  <si>
    <t>IDC2025031</t>
  </si>
  <si>
    <t>25D219</t>
  </si>
  <si>
    <t>50250374</t>
  </si>
  <si>
    <t>25D218</t>
  </si>
  <si>
    <t>50250373</t>
  </si>
  <si>
    <t>25D243</t>
  </si>
  <si>
    <t>2025017</t>
  </si>
  <si>
    <t>IDV202507</t>
  </si>
  <si>
    <t>25D250</t>
  </si>
  <si>
    <t>0405140355</t>
  </si>
  <si>
    <t>25D251</t>
  </si>
  <si>
    <t>3805504797</t>
  </si>
  <si>
    <t>25D252</t>
  </si>
  <si>
    <t>7035392525</t>
  </si>
  <si>
    <t>25D258</t>
  </si>
  <si>
    <t>50250430</t>
  </si>
  <si>
    <t>25D257</t>
  </si>
  <si>
    <t>50250429</t>
  </si>
  <si>
    <t>IDC2025062</t>
  </si>
  <si>
    <t>IDC2025063</t>
  </si>
  <si>
    <t>IDC2025061</t>
  </si>
  <si>
    <t>IDC2025060</t>
  </si>
  <si>
    <t>IDC2025064</t>
  </si>
  <si>
    <t>IDX2025085</t>
  </si>
  <si>
    <t>IDX2025084</t>
  </si>
  <si>
    <t>IDX2025080</t>
  </si>
  <si>
    <t>IDX2025082</t>
  </si>
  <si>
    <t>IDX2025083</t>
  </si>
  <si>
    <t>IDX2025081</t>
  </si>
  <si>
    <t>IDX2025079</t>
  </si>
  <si>
    <t>IDD2025029</t>
  </si>
  <si>
    <t>IDX2025088</t>
  </si>
  <si>
    <t>IDX2025086</t>
  </si>
  <si>
    <t>IDC2025038</t>
  </si>
  <si>
    <t>IDC2025039</t>
  </si>
  <si>
    <t>IDC2025044</t>
  </si>
  <si>
    <t>IDC2025045</t>
  </si>
  <si>
    <t>25D329</t>
  </si>
  <si>
    <t>1000135925</t>
  </si>
  <si>
    <t>25D328</t>
  </si>
  <si>
    <t>492025</t>
  </si>
  <si>
    <t>25D338</t>
  </si>
  <si>
    <t>502025</t>
  </si>
  <si>
    <t>IDC2025042</t>
  </si>
  <si>
    <t>25D342</t>
  </si>
  <si>
    <t>2025-609</t>
  </si>
  <si>
    <t>IDC2025052</t>
  </si>
  <si>
    <t>IDC2025050</t>
  </si>
  <si>
    <t>IDC2025046</t>
  </si>
  <si>
    <t>25D326</t>
  </si>
  <si>
    <t>20250025</t>
  </si>
  <si>
    <t>25D340</t>
  </si>
  <si>
    <t>2025942</t>
  </si>
  <si>
    <t>M0110059</t>
  </si>
  <si>
    <t>M0100079</t>
  </si>
  <si>
    <t>M0110005</t>
  </si>
  <si>
    <t>25D347</t>
  </si>
  <si>
    <t>2501061</t>
  </si>
  <si>
    <t>25D348</t>
  </si>
  <si>
    <t>70250267</t>
  </si>
  <si>
    <t>25D351</t>
  </si>
  <si>
    <t>23090011</t>
  </si>
  <si>
    <t>IDV2025010</t>
  </si>
  <si>
    <t>IDX2025098</t>
  </si>
  <si>
    <t>IDP2025005</t>
  </si>
  <si>
    <t>IDP2025006</t>
  </si>
  <si>
    <t>IDP2025001</t>
  </si>
  <si>
    <t>IDP2025022</t>
  </si>
  <si>
    <t>IDP2025010</t>
  </si>
  <si>
    <t>IDP2025024</t>
  </si>
  <si>
    <t>IDP2025009</t>
  </si>
  <si>
    <t>IDP2025021</t>
  </si>
  <si>
    <t>IDP2025013</t>
  </si>
  <si>
    <t>IDP2025004</t>
  </si>
  <si>
    <t>IDP2025011</t>
  </si>
  <si>
    <t>IDP2025014</t>
  </si>
  <si>
    <t>IDP2025003</t>
  </si>
  <si>
    <t>IDP2025002</t>
  </si>
  <si>
    <t>IDP2025012</t>
  </si>
  <si>
    <t>IDC2025073</t>
  </si>
  <si>
    <t>25D385</t>
  </si>
  <si>
    <t>1000160525</t>
  </si>
  <si>
    <t>IDC2025072</t>
  </si>
  <si>
    <t>IDC2025066</t>
  </si>
  <si>
    <t>IDC2025068</t>
  </si>
  <si>
    <t>25D369</t>
  </si>
  <si>
    <t>2025430</t>
  </si>
  <si>
    <t>25D366</t>
  </si>
  <si>
    <t>2025427</t>
  </si>
  <si>
    <t>25D391</t>
  </si>
  <si>
    <t>2025-E148</t>
  </si>
  <si>
    <t>25D365</t>
  </si>
  <si>
    <t>2025426</t>
  </si>
  <si>
    <t>25D370</t>
  </si>
  <si>
    <t>2025431</t>
  </si>
  <si>
    <t>25D367</t>
  </si>
  <si>
    <t>2025428</t>
  </si>
  <si>
    <t>25D389</t>
  </si>
  <si>
    <t>2025-E200</t>
  </si>
  <si>
    <t>IDC2025069</t>
  </si>
  <si>
    <t>25D360</t>
  </si>
  <si>
    <t>4525</t>
  </si>
  <si>
    <t>IDC2025070</t>
  </si>
  <si>
    <t>25D398</t>
  </si>
  <si>
    <t>202513</t>
  </si>
  <si>
    <t>25D394</t>
  </si>
  <si>
    <t>2025-792</t>
  </si>
  <si>
    <t>IDP2025019</t>
  </si>
  <si>
    <t>IDP2025016</t>
  </si>
  <si>
    <t>IDP2025015</t>
  </si>
  <si>
    <t>IDP2025008</t>
  </si>
  <si>
    <t>IDP2025020</t>
  </si>
  <si>
    <t>IDP2025017</t>
  </si>
  <si>
    <t>IDP2025023</t>
  </si>
  <si>
    <t>IDP2025018</t>
  </si>
  <si>
    <t>IDP2025007</t>
  </si>
  <si>
    <t>IDP2025031</t>
  </si>
  <si>
    <t>IDP2025030</t>
  </si>
  <si>
    <t>IDP2025028</t>
  </si>
  <si>
    <t>IDP2025029</t>
  </si>
  <si>
    <t>M0120026</t>
  </si>
  <si>
    <t>25ZD014</t>
  </si>
  <si>
    <t>2501599</t>
  </si>
  <si>
    <t>25D423</t>
  </si>
  <si>
    <t>202521</t>
  </si>
  <si>
    <t>IDX2025104</t>
  </si>
  <si>
    <t>IDC2025086</t>
  </si>
  <si>
    <t>25D407</t>
  </si>
  <si>
    <t>250013</t>
  </si>
  <si>
    <t>25D409</t>
  </si>
  <si>
    <t>0652025</t>
  </si>
  <si>
    <t>25D427</t>
  </si>
  <si>
    <t>20250024</t>
  </si>
  <si>
    <t>IDC2025084</t>
  </si>
  <si>
    <t>IDC2025080</t>
  </si>
  <si>
    <t>IDC2025083</t>
  </si>
  <si>
    <t>IDC2025079</t>
  </si>
  <si>
    <t>IDC2025078</t>
  </si>
  <si>
    <t>IDC2025081</t>
  </si>
  <si>
    <t>IDC2025090</t>
  </si>
  <si>
    <t>IDC2025093</t>
  </si>
  <si>
    <t>IDC2025094</t>
  </si>
  <si>
    <t>IDC2025089</t>
  </si>
  <si>
    <t>IDC2025091</t>
  </si>
  <si>
    <t>25D438</t>
  </si>
  <si>
    <t>2025457</t>
  </si>
  <si>
    <t>IDC2025095</t>
  </si>
  <si>
    <t>IDX2025111</t>
  </si>
  <si>
    <t>IDX2025113</t>
  </si>
  <si>
    <t>IDP2025034</t>
  </si>
  <si>
    <t>25D436</t>
  </si>
  <si>
    <t>202573</t>
  </si>
  <si>
    <t>25D431</t>
  </si>
  <si>
    <t>202572</t>
  </si>
  <si>
    <t>IDP2025026</t>
  </si>
  <si>
    <t>IDX2025112</t>
  </si>
  <si>
    <t>IDP2025027</t>
  </si>
  <si>
    <t>IDP2025032</t>
  </si>
  <si>
    <t>IDP2025025</t>
  </si>
  <si>
    <t>IDP2025033</t>
  </si>
  <si>
    <t>25ZD015</t>
  </si>
  <si>
    <t>20250109</t>
  </si>
  <si>
    <t>IDC2025088</t>
  </si>
  <si>
    <t>IDX2025115</t>
  </si>
  <si>
    <t>IDX2025114</t>
  </si>
  <si>
    <t>IDC2025097</t>
  </si>
  <si>
    <t>IDC2025098</t>
  </si>
  <si>
    <t>IDC2025049</t>
  </si>
  <si>
    <t>IDX2025119</t>
  </si>
  <si>
    <t>IDC2025101</t>
  </si>
  <si>
    <t>IDC2025100</t>
  </si>
  <si>
    <t>25D420</t>
  </si>
  <si>
    <t>251209/2</t>
  </si>
  <si>
    <t>25D404</t>
  </si>
  <si>
    <t>25D109</t>
  </si>
  <si>
    <t>25D006</t>
  </si>
  <si>
    <t>IDD2025009</t>
  </si>
  <si>
    <t>IDD2025015</t>
  </si>
  <si>
    <t>IDD2025020</t>
  </si>
  <si>
    <t>25D428</t>
  </si>
  <si>
    <t>2025452</t>
  </si>
  <si>
    <t>IDC2025011</t>
  </si>
  <si>
    <t>IDD2025030</t>
  </si>
  <si>
    <t>IDC2025054</t>
  </si>
  <si>
    <t>M0120095</t>
  </si>
  <si>
    <t>M0120096</t>
  </si>
  <si>
    <t>IDC2025082</t>
  </si>
  <si>
    <t>IDC2025056</t>
  </si>
  <si>
    <t>IDC2025055</t>
  </si>
  <si>
    <t>IDC2025104</t>
  </si>
  <si>
    <t>IDC2025105</t>
  </si>
  <si>
    <t>IDP2025035</t>
  </si>
  <si>
    <t>IDP2025036</t>
  </si>
  <si>
    <t>25D435</t>
  </si>
  <si>
    <t>25D447</t>
  </si>
  <si>
    <t>26D053</t>
  </si>
  <si>
    <t>26D005</t>
  </si>
  <si>
    <t>IDX2025130</t>
  </si>
  <si>
    <t>IDX2025128</t>
  </si>
  <si>
    <t>26D069</t>
  </si>
  <si>
    <t>26D003</t>
  </si>
  <si>
    <t>IDX2025123</t>
  </si>
  <si>
    <t>IDX2025122</t>
  </si>
  <si>
    <t>25D449</t>
  </si>
  <si>
    <t>26D071</t>
  </si>
  <si>
    <t>26D008</t>
  </si>
  <si>
    <t>25D448</t>
  </si>
  <si>
    <t>IDD2025026</t>
  </si>
  <si>
    <t>IDD2025036</t>
  </si>
  <si>
    <t>25D359</t>
  </si>
  <si>
    <t>2025025</t>
  </si>
  <si>
    <t>25D454</t>
  </si>
  <si>
    <t>2025423</t>
  </si>
  <si>
    <t>IDX2025146</t>
  </si>
  <si>
    <t>IDD2025042</t>
  </si>
  <si>
    <t>25D440</t>
  </si>
  <si>
    <t>IDD2025022</t>
  </si>
  <si>
    <t>IDD2025032</t>
  </si>
  <si>
    <t>IDD2025033</t>
  </si>
  <si>
    <t>50354337</t>
  </si>
  <si>
    <t>-</t>
  </si>
  <si>
    <t>Kuric Peter</t>
  </si>
  <si>
    <t>Slobodova Lea</t>
  </si>
  <si>
    <t>Alpstyle Hall Hotelbetrieb GmbH</t>
  </si>
  <si>
    <t>35774282</t>
  </si>
  <si>
    <t>osoba 7</t>
  </si>
  <si>
    <t>osoba 1</t>
  </si>
  <si>
    <t>osoba 6</t>
  </si>
  <si>
    <t>osoba 3</t>
  </si>
  <si>
    <t>osoba 4</t>
  </si>
  <si>
    <t>DOM SPORTU, s.r.o</t>
  </si>
  <si>
    <t xml:space="preserve">DOM SPORTU, s.r.o </t>
  </si>
  <si>
    <t>35862289</t>
  </si>
  <si>
    <t>36691909</t>
  </si>
  <si>
    <t>35937874</t>
  </si>
  <si>
    <t>Vseobecna zdravotna poistovna</t>
  </si>
  <si>
    <t>35942436</t>
  </si>
  <si>
    <t>42499500</t>
  </si>
  <si>
    <t xml:space="preserve">Danovy urad </t>
  </si>
  <si>
    <t>30807484</t>
  </si>
  <si>
    <t>Socialna poistovna</t>
  </si>
  <si>
    <t>OMV Slovensko, s.r.o.</t>
  </si>
  <si>
    <t>00604381</t>
  </si>
  <si>
    <t>00604382</t>
  </si>
  <si>
    <t>00604383</t>
  </si>
  <si>
    <t>17079322</t>
  </si>
  <si>
    <t>53138261</t>
  </si>
  <si>
    <t>54304016</t>
  </si>
  <si>
    <t>31927238</t>
  </si>
  <si>
    <t>Horolezecky klub James Sarpos Zilina</t>
  </si>
  <si>
    <t>53593375</t>
  </si>
  <si>
    <t>14223082</t>
  </si>
  <si>
    <t xml:space="preserve">Kuric Peter </t>
  </si>
  <si>
    <t xml:space="preserve">Slobodova Lea </t>
  </si>
  <si>
    <t>41345070</t>
  </si>
  <si>
    <t>INTERNATIONAL FEDERATION of SPORT CLIMBING</t>
  </si>
  <si>
    <t>51479567</t>
  </si>
  <si>
    <t>31811159</t>
  </si>
  <si>
    <t>31320155</t>
  </si>
  <si>
    <t>VUB, a.s.</t>
  </si>
  <si>
    <t>Bankový poplatok</t>
  </si>
  <si>
    <t>47467894</t>
  </si>
  <si>
    <t xml:space="preserve">Skalna hrana, o.z. </t>
  </si>
  <si>
    <t>37938622</t>
  </si>
  <si>
    <t>55556370</t>
  </si>
  <si>
    <t>30227411</t>
  </si>
  <si>
    <t>17067511</t>
  </si>
  <si>
    <t>37943081</t>
  </si>
  <si>
    <t>54276560</t>
  </si>
  <si>
    <t>54862451</t>
  </si>
  <si>
    <t>Majlstoun - Horolezecky klub</t>
  </si>
  <si>
    <t>35630264</t>
  </si>
  <si>
    <t>31874967</t>
  </si>
  <si>
    <t>52367495</t>
  </si>
  <si>
    <t xml:space="preserve">Greksak Tomas </t>
  </si>
  <si>
    <t>36665207</t>
  </si>
  <si>
    <t>55739016</t>
  </si>
  <si>
    <t xml:space="preserve">Rafajdusova Patricia </t>
  </si>
  <si>
    <t>14223970</t>
  </si>
  <si>
    <t>Športový klub Univerzita Mateja Bela Banská Bystrica</t>
  </si>
  <si>
    <t>42237670</t>
  </si>
  <si>
    <t>00619965</t>
  </si>
  <si>
    <t>Horolezecky klub James Tatranska Polianka</t>
  </si>
  <si>
    <t>50225057</t>
  </si>
  <si>
    <t>52065553</t>
  </si>
  <si>
    <t>00592757</t>
  </si>
  <si>
    <t>36067369</t>
  </si>
  <si>
    <t>35661461</t>
  </si>
  <si>
    <t>Horolezecky klub James Ziar nad Hronom</t>
  </si>
  <si>
    <t>51311984</t>
  </si>
  <si>
    <t>52970621</t>
  </si>
  <si>
    <t>40580521</t>
  </si>
  <si>
    <t>48027413</t>
  </si>
  <si>
    <t>52391809</t>
  </si>
  <si>
    <t>56546734</t>
  </si>
  <si>
    <t>Horolezecky klub Banik SUB Prievidza</t>
  </si>
  <si>
    <t>14223309</t>
  </si>
  <si>
    <t>51937433</t>
  </si>
  <si>
    <t>42255139</t>
  </si>
  <si>
    <t>31297234</t>
  </si>
  <si>
    <t>52560937</t>
  </si>
  <si>
    <t>14079470</t>
  </si>
  <si>
    <t>Radovsky Marek</t>
  </si>
  <si>
    <t xml:space="preserve">Soltesova Maria </t>
  </si>
  <si>
    <t>International Climbing and Mountaineering Federation</t>
  </si>
  <si>
    <t>Matusek Martin</t>
  </si>
  <si>
    <t>00696251</t>
  </si>
  <si>
    <t>50119231</t>
  </si>
  <si>
    <t>35814489</t>
  </si>
  <si>
    <t>Kollár Igor</t>
  </si>
  <si>
    <t>35121742</t>
  </si>
  <si>
    <t>56406991</t>
  </si>
  <si>
    <t>47733349</t>
  </si>
  <si>
    <t>52105024</t>
  </si>
  <si>
    <t>26782626</t>
  </si>
  <si>
    <t>51672898</t>
  </si>
  <si>
    <t>2025063</t>
  </si>
  <si>
    <t>0712025</t>
  </si>
  <si>
    <t>202586</t>
  </si>
  <si>
    <t>2025/12/01</t>
  </si>
  <si>
    <t>25040</t>
  </si>
  <si>
    <t>2025015</t>
  </si>
  <si>
    <t>2026047</t>
  </si>
  <si>
    <t>2026/01/01</t>
  </si>
  <si>
    <t>S26001</t>
  </si>
  <si>
    <t>02/2026</t>
  </si>
  <si>
    <t>FV2500455</t>
  </si>
  <si>
    <t>1/2026</t>
  </si>
  <si>
    <t>výplata mzdy za 6/2025</t>
  </si>
  <si>
    <t>zdravotné poistenie zamestnancov za 7/2025</t>
  </si>
  <si>
    <t>výplata mzdy za 7/2025</t>
  </si>
  <si>
    <t>preddavok na daň zo závislej činnosti za 7/2025</t>
  </si>
  <si>
    <t>sociálne poistenie zamestnancov za 7/2025</t>
  </si>
  <si>
    <t>102 - spracovanie miezd za 3/2025</t>
  </si>
  <si>
    <t>516 - vstupy reprezentantov na lezecké steny</t>
  </si>
  <si>
    <t>trénerské služby</t>
  </si>
  <si>
    <t>506 - príspevok na detsky tabor leto 2025</t>
  </si>
  <si>
    <t>506 - príspevok na detsky lezecky tabor 2025</t>
  </si>
  <si>
    <t>výplata mzdy za 10/2025</t>
  </si>
  <si>
    <t>50203 - finančné ceny na M SR Boulder SPOT Climbing Gym, 29.3.2025</t>
  </si>
  <si>
    <t>50209 - finančné ceny na SPDaM A Speed, 31.5.2025, LA SKALA Zilina</t>
  </si>
  <si>
    <t>50209 - finančné ceny na  SPDaM A Speed, 31.5.2025, LA SKALA Zilina</t>
  </si>
  <si>
    <t>50214 - finančné ceny na M SR Lead, 4.10.2025, LA SKALA Zilina</t>
  </si>
  <si>
    <t>50214 -finančné ceny na  M SR Lead, 4.10.2025, LA SKALA Zilina</t>
  </si>
  <si>
    <t>50214 - finančné ceny na  M SR Lead, 4.10.2025, LA SKALA Zilina</t>
  </si>
  <si>
    <t>50212 - stavanie ciest SPD Lead B, 20.9.2025</t>
  </si>
  <si>
    <t>50213 - zabezpečenie pretekov SPDaM Boulder B, Lozilla Liptovsky Mikulas,27.9.2025</t>
  </si>
  <si>
    <t>506 - príspevok na detsky lezecky tabor</t>
  </si>
  <si>
    <t>50216 - stavanie ciest na SPD Lead A, 25.10.2025, Rozlomity Kosice</t>
  </si>
  <si>
    <t>50215 - usporiadanie M SR deti Speed, LA SKALA Zilina, 5.10.2025</t>
  </si>
  <si>
    <t>50211 - usporiadanie SPD Speed, LA SKALA Zilina, 21.9.2025</t>
  </si>
  <si>
    <t>50212 - usporiadanie SPD Lead B, LA SKALA Zilina, 20.9.2025</t>
  </si>
  <si>
    <t>50215 - usporiadanie M SR Speed, LA SKALA Zilina, 5.10.2025</t>
  </si>
  <si>
    <t>50211 - usporiadanie SPDaM Speed, LA SKALA Zilina, 21.9.2025</t>
  </si>
  <si>
    <t>50212 - rozhodca na SPD Lead B, LA SKALA Zilina, 20.9.2025</t>
  </si>
  <si>
    <t>50217 - delegát na SPDaM Boulder B, 18.10.2025, T2 Kosice</t>
  </si>
  <si>
    <t>50216 - organizácia pretekov SPD Lead A, 25.10.2025, Rozlomity Kosice</t>
  </si>
  <si>
    <t>50235 - priestory na sustredenie repre timu, 29.11.2025, LA SKALA Zilina</t>
  </si>
  <si>
    <t>50205 - delegát na SPD Boulder B, Turcianske Jaseno, 13.4.2025, doplatok</t>
  </si>
  <si>
    <t>50210 - výsledkový servis M SR deti Lead, 1.6.2025, LA SKALA Zilina</t>
  </si>
  <si>
    <t>50218 - delegát na SPB Boulder B, Trnava, 14.12.2025</t>
  </si>
  <si>
    <t>50234 -  sustredenie repre LA SKALA Zilina, stavanie ciest</t>
  </si>
  <si>
    <t>50235 - prednáška na sustredení reprezentacie 29.11.2025, LA SKALA Zilina</t>
  </si>
  <si>
    <t>50218 - príspevok na SPD Boulder BouldroFka, 14.12.2025</t>
  </si>
  <si>
    <t>50237 - priestory na sustredenie repre dospeli a mladez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</si>
</sst>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2"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10"/>
      <color indexed="8"/>
      <name val="Calibri"/>
      <family val="2"/>
      <charset val="238"/>
      <scheme val="minor"/>
    </font>
    <font>
      <sz val="8"/>
      <name val="Arial"/>
      <family val="2"/>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FFFFCC"/>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s>
  <cellStyleXfs count="33">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xf numFmtId="0" fontId="41" fillId="17" borderId="40" applyNumberFormat="0" applyFont="0" applyAlignment="0" applyProtection="0"/>
  </cellStyleXfs>
  <cellXfs count="398">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3" fillId="0" borderId="0" xfId="0" applyFont="1" applyAlignment="1">
      <alignment vertical="center"/>
    </xf>
    <xf numFmtId="0" fontId="1" fillId="0" borderId="0" xfId="22" applyFont="1" applyAlignment="1">
      <alignment vertical="top"/>
    </xf>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24" fillId="3" borderId="0" xfId="0" applyFont="1" applyFill="1" applyAlignment="1">
      <alignment horizontal="left" vertical="center" wrapText="1"/>
    </xf>
    <xf numFmtId="4" fontId="24" fillId="3" borderId="0" xfId="0" applyNumberFormat="1" applyFont="1" applyFill="1" applyAlignment="1">
      <alignment horizontal="right" vertical="center" wrapText="1"/>
    </xf>
    <xf numFmtId="14" fontId="24" fillId="3" borderId="0" xfId="0" applyNumberFormat="1" applyFont="1" applyFill="1" applyAlignment="1">
      <alignment horizontal="center" vertical="center" wrapText="1"/>
    </xf>
    <xf numFmtId="14" fontId="1" fillId="3" borderId="0" xfId="0" applyNumberFormat="1" applyFont="1" applyFill="1" applyAlignment="1" applyProtection="1">
      <alignment horizontal="center" vertical="top"/>
      <protection locked="0"/>
    </xf>
    <xf numFmtId="0" fontId="24" fillId="9" borderId="39" xfId="0" applyFont="1" applyFill="1" applyBorder="1" applyAlignment="1">
      <alignment horizontal="left" vertical="center" wrapText="1"/>
    </xf>
    <xf numFmtId="0" fontId="90" fillId="0" borderId="0" xfId="0" applyFont="1" applyAlignment="1">
      <alignment vertical="top"/>
    </xf>
    <xf numFmtId="49" fontId="91" fillId="3" borderId="0" xfId="0" applyNumberFormat="1" applyFont="1" applyFill="1" applyAlignment="1" applyProtection="1">
      <alignment vertical="top" wrapText="1"/>
      <protection locked="0"/>
    </xf>
    <xf numFmtId="14" fontId="91" fillId="3" borderId="0" xfId="0" applyNumberFormat="1" applyFont="1" applyFill="1" applyAlignment="1">
      <alignment horizontal="center" vertical="center" wrapText="1"/>
    </xf>
    <xf numFmtId="164" fontId="91" fillId="3" borderId="0" xfId="0" applyNumberFormat="1" applyFont="1" applyFill="1" applyAlignment="1" applyProtection="1">
      <alignment vertical="top"/>
      <protection locked="0"/>
    </xf>
    <xf numFmtId="0" fontId="91" fillId="3" borderId="0" xfId="0" applyFont="1" applyFill="1" applyAlignment="1">
      <alignment horizontal="left" vertical="center" wrapText="1"/>
    </xf>
    <xf numFmtId="4" fontId="91" fillId="3" borderId="0" xfId="0" applyNumberFormat="1" applyFont="1" applyFill="1" applyAlignment="1">
      <alignment horizontal="right" vertical="center" wrapText="1"/>
    </xf>
    <xf numFmtId="3" fontId="91" fillId="3" borderId="0" xfId="0" applyNumberFormat="1" applyFont="1" applyFill="1" applyAlignment="1" applyProtection="1">
      <alignment horizontal="center" vertical="top"/>
      <protection locked="0"/>
    </xf>
    <xf numFmtId="0" fontId="34" fillId="3" borderId="0" xfId="0" applyFont="1" applyFill="1"/>
    <xf numFmtId="0" fontId="91" fillId="3" borderId="0" xfId="0" applyFont="1" applyFill="1"/>
    <xf numFmtId="14" fontId="91" fillId="3" borderId="0" xfId="0" applyNumberFormat="1" applyFont="1" applyFill="1" applyAlignment="1" applyProtection="1">
      <alignment horizontal="center" vertical="top"/>
      <protection locked="0"/>
    </xf>
    <xf numFmtId="4" fontId="91" fillId="3" borderId="0" xfId="0" applyNumberFormat="1" applyFont="1" applyFill="1" applyAlignment="1" applyProtection="1">
      <alignment vertical="top"/>
      <protection locked="0"/>
    </xf>
    <xf numFmtId="49" fontId="1" fillId="17" borderId="1" xfId="32" applyNumberFormat="1" applyFont="1" applyBorder="1" applyAlignment="1" applyProtection="1">
      <alignment vertical="top" wrapText="1"/>
      <protection locked="0"/>
    </xf>
    <xf numFmtId="0" fontId="24" fillId="3" borderId="39" xfId="0" applyFont="1" applyFill="1" applyBorder="1" applyAlignment="1">
      <alignment horizontal="left" vertical="center" wrapText="1"/>
    </xf>
    <xf numFmtId="49" fontId="1" fillId="17" borderId="0" xfId="32" applyNumberFormat="1" applyFont="1" applyBorder="1" applyAlignment="1" applyProtection="1">
      <alignment vertical="top" wrapText="1"/>
      <protection locked="0"/>
    </xf>
    <xf numFmtId="4" fontId="25" fillId="3" borderId="0" xfId="0" applyNumberFormat="1" applyFont="1" applyFill="1" applyAlignment="1">
      <alignment horizontal="right"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3">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 name="Poznámka" xfId="32" builtinId="10"/>
  </cellStyles>
  <dxfs count="96">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148" noThreeD="1" sel="78" val="74"/>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8" t="s">
        <v>0</v>
      </c>
      <c r="C1" s="336"/>
      <c r="D1" s="336"/>
    </row>
    <row r="2" spans="1:4" s="18" customFormat="1" ht="19.399999999999999" customHeight="1" x14ac:dyDescent="0.25">
      <c r="A2" s="17"/>
      <c r="C2" s="205"/>
      <c r="D2" s="205"/>
    </row>
    <row r="3" spans="1:4" s="18" customFormat="1" ht="20.5"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 x14ac:dyDescent="0.25">
      <c r="A6" s="268" t="s">
        <v>1690</v>
      </c>
      <c r="C6" s="205"/>
      <c r="D6" s="205"/>
    </row>
    <row r="7" spans="1:4" s="18" customFormat="1" ht="15" customHeight="1" x14ac:dyDescent="0.25">
      <c r="A7" s="296" t="s">
        <v>4</v>
      </c>
      <c r="C7" s="205"/>
      <c r="D7" s="205"/>
    </row>
    <row r="8" spans="1:4" s="18" customFormat="1" ht="15" customHeight="1" x14ac:dyDescent="0.25">
      <c r="A8" s="269" t="s">
        <v>1338</v>
      </c>
      <c r="C8" s="205"/>
      <c r="D8" s="205"/>
    </row>
    <row r="9" spans="1:4" s="18" customFormat="1" ht="15" customHeight="1" x14ac:dyDescent="0.25">
      <c r="A9" s="269" t="s">
        <v>1339</v>
      </c>
      <c r="C9" s="205"/>
      <c r="D9" s="205"/>
    </row>
    <row r="10" spans="1:4" s="18" customFormat="1" ht="15.75" customHeight="1" x14ac:dyDescent="0.25">
      <c r="A10" s="296" t="s">
        <v>1340</v>
      </c>
      <c r="C10" s="205"/>
      <c r="D10" s="205"/>
    </row>
    <row r="11" spans="1:4" s="18" customFormat="1" ht="42.75" customHeight="1" x14ac:dyDescent="0.25">
      <c r="A11" s="296" t="s">
        <v>1341</v>
      </c>
      <c r="C11" s="205"/>
      <c r="D11" s="205"/>
    </row>
    <row r="12" spans="1:4" s="18" customFormat="1" ht="20.5" customHeight="1" x14ac:dyDescent="0.25">
      <c r="A12" s="304" t="s">
        <v>1360</v>
      </c>
      <c r="C12" s="205"/>
      <c r="D12" s="205"/>
    </row>
    <row r="13" spans="1:4" s="18" customFormat="1" ht="23.5" customHeight="1" x14ac:dyDescent="0.25">
      <c r="A13" s="309"/>
      <c r="C13" s="205"/>
      <c r="D13" s="205"/>
    </row>
    <row r="14" spans="1:4" s="18" customFormat="1" ht="17.5" x14ac:dyDescent="0.25">
      <c r="A14" s="310" t="s">
        <v>5</v>
      </c>
      <c r="C14" s="205"/>
      <c r="D14" s="205"/>
    </row>
    <row r="15" spans="1:4" ht="16.399999999999999" customHeight="1" x14ac:dyDescent="0.25">
      <c r="A15" s="127"/>
      <c r="C15" s="21"/>
    </row>
    <row r="16" spans="1:4" ht="303" x14ac:dyDescent="0.25">
      <c r="A16" s="298" t="s">
        <v>6</v>
      </c>
      <c r="C16" s="21"/>
    </row>
    <row r="17" spans="1:4" ht="17.5" customHeight="1" x14ac:dyDescent="0.25">
      <c r="A17" s="21"/>
      <c r="C17" s="21"/>
    </row>
    <row r="18" spans="1:4" ht="205" customHeight="1" x14ac:dyDescent="0.25">
      <c r="A18" s="298" t="s">
        <v>7</v>
      </c>
      <c r="B18" s="257"/>
      <c r="C18" s="21"/>
    </row>
    <row r="19" spans="1:4" ht="30.65" customHeight="1" x14ac:dyDescent="0.25">
      <c r="A19" s="21"/>
      <c r="B19" s="257"/>
      <c r="C19" s="21"/>
    </row>
    <row r="20" spans="1:4" ht="26.25" customHeight="1" x14ac:dyDescent="0.25">
      <c r="A20" s="299" t="s">
        <v>8</v>
      </c>
      <c r="C20" s="21"/>
    </row>
    <row r="21" spans="1:4" ht="38" x14ac:dyDescent="0.25">
      <c r="A21" s="19" t="s">
        <v>9</v>
      </c>
      <c r="C21" s="337"/>
      <c r="D21" s="337"/>
    </row>
    <row r="22" spans="1:4" x14ac:dyDescent="0.25">
      <c r="C22" s="338"/>
      <c r="D22" s="337"/>
    </row>
    <row r="23" spans="1:4" ht="64" x14ac:dyDescent="0.25">
      <c r="A23" s="23" t="s">
        <v>1361</v>
      </c>
      <c r="C23" s="255"/>
      <c r="D23" s="256"/>
    </row>
    <row r="24" spans="1:4" ht="12.75" customHeight="1" x14ac:dyDescent="0.25">
      <c r="C24" s="334"/>
      <c r="D24" s="335"/>
    </row>
    <row r="25" spans="1:4" ht="29.5"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1342</v>
      </c>
    </row>
    <row r="32" spans="1:4" ht="12.65" customHeight="1" x14ac:dyDescent="0.25"/>
    <row r="33" spans="1:3" ht="15.75" customHeight="1" x14ac:dyDescent="0.25">
      <c r="A33" s="19" t="s">
        <v>1343</v>
      </c>
    </row>
    <row r="34" spans="1:3" ht="12.65" customHeight="1" x14ac:dyDescent="0.25"/>
    <row r="35" spans="1:3" ht="52" x14ac:dyDescent="0.25">
      <c r="A35" s="19" t="s">
        <v>1345</v>
      </c>
    </row>
    <row r="36" spans="1:3" ht="12" customHeight="1" x14ac:dyDescent="0.25"/>
    <row r="37" spans="1:3" ht="25.5" x14ac:dyDescent="0.25">
      <c r="A37" s="271" t="s">
        <v>1344</v>
      </c>
    </row>
    <row r="39" spans="1:3" ht="77" x14ac:dyDescent="0.25">
      <c r="A39" s="23" t="s">
        <v>1346</v>
      </c>
    </row>
    <row r="40" spans="1:3" ht="12.75" customHeight="1" x14ac:dyDescent="0.25"/>
    <row r="41" spans="1:3" ht="26" x14ac:dyDescent="0.25">
      <c r="A41" s="19" t="s">
        <v>13</v>
      </c>
    </row>
    <row r="42" spans="1:3" ht="12.75" customHeight="1" x14ac:dyDescent="0.25"/>
    <row r="43" spans="1:3" ht="81.75" customHeight="1" x14ac:dyDescent="0.25">
      <c r="A43" s="294" t="s">
        <v>14</v>
      </c>
      <c r="C43" s="22"/>
    </row>
    <row r="44" spans="1:3" ht="64.5" customHeight="1" x14ac:dyDescent="0.25">
      <c r="A44" s="300" t="s">
        <v>1347</v>
      </c>
      <c r="C44" s="22"/>
    </row>
    <row r="45" spans="1:3" ht="12.75" customHeight="1" x14ac:dyDescent="0.25">
      <c r="A45" s="293"/>
      <c r="C45" s="22"/>
    </row>
    <row r="46" spans="1:3" ht="41.5" customHeight="1" x14ac:dyDescent="0.25">
      <c r="A46" s="301" t="s">
        <v>15</v>
      </c>
      <c r="C46" s="22"/>
    </row>
    <row r="47" spans="1:3" ht="11.5" customHeight="1" x14ac:dyDescent="0.25"/>
    <row r="48" spans="1:3" ht="13" x14ac:dyDescent="0.25">
      <c r="A48" s="302" t="s">
        <v>1348</v>
      </c>
    </row>
    <row r="49" spans="1:1" ht="12" customHeight="1" x14ac:dyDescent="0.25"/>
    <row r="50" spans="1:1" ht="39" x14ac:dyDescent="0.25">
      <c r="A50" s="19" t="s">
        <v>1349</v>
      </c>
    </row>
    <row r="51" spans="1:1" ht="12.75" customHeight="1" x14ac:dyDescent="0.25"/>
    <row r="52" spans="1:1" ht="75.5" x14ac:dyDescent="0.25">
      <c r="A52" s="19" t="s">
        <v>1350</v>
      </c>
    </row>
    <row r="53" spans="1:1" ht="12.75" customHeight="1" x14ac:dyDescent="0.25"/>
    <row r="54" spans="1:1" ht="38.5" x14ac:dyDescent="0.25">
      <c r="A54" s="19" t="s">
        <v>1351</v>
      </c>
    </row>
    <row r="56" spans="1:1" ht="13" x14ac:dyDescent="0.25">
      <c r="A56" s="19" t="s">
        <v>16</v>
      </c>
    </row>
    <row r="58" spans="1:1" ht="13" x14ac:dyDescent="0.25">
      <c r="A58" s="19" t="s">
        <v>17</v>
      </c>
    </row>
    <row r="60" spans="1:1" ht="121.75" customHeight="1" x14ac:dyDescent="0.25">
      <c r="A60" s="23" t="s">
        <v>1352</v>
      </c>
    </row>
    <row r="61" spans="1:1" ht="12.65" customHeight="1" x14ac:dyDescent="0.25">
      <c r="A61" s="23"/>
    </row>
    <row r="62" spans="1:1" ht="14.25" customHeight="1" x14ac:dyDescent="0.25">
      <c r="A62" s="19" t="s">
        <v>18</v>
      </c>
    </row>
    <row r="63" spans="1:1" ht="26" x14ac:dyDescent="0.25">
      <c r="A63" s="19" t="s">
        <v>19</v>
      </c>
    </row>
    <row r="64" spans="1:1" ht="28" customHeight="1" x14ac:dyDescent="0.25">
      <c r="A64" s="19" t="s">
        <v>1353</v>
      </c>
    </row>
    <row r="66" spans="1:1" ht="93.65" customHeight="1" x14ac:dyDescent="0.25">
      <c r="A66" s="23" t="s">
        <v>20</v>
      </c>
    </row>
    <row r="68" spans="1:1" ht="18" x14ac:dyDescent="0.25">
      <c r="A68" s="258" t="s">
        <v>21</v>
      </c>
    </row>
    <row r="70" spans="1:1" ht="174.65" customHeight="1" x14ac:dyDescent="0.25">
      <c r="A70" s="259" t="s">
        <v>22</v>
      </c>
    </row>
    <row r="71" spans="1:1" ht="13.4" customHeight="1" x14ac:dyDescent="0.25">
      <c r="A71" s="259"/>
    </row>
    <row r="72" spans="1:1" ht="173.5" customHeight="1" x14ac:dyDescent="0.25">
      <c r="A72" s="311" t="s">
        <v>1371</v>
      </c>
    </row>
    <row r="73" spans="1:1" ht="37.5" x14ac:dyDescent="0.25">
      <c r="A73" s="23" t="s">
        <v>1372</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5"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1362</v>
      </c>
    </row>
    <row r="96" spans="1:2" x14ac:dyDescent="0.25">
      <c r="A96" s="23"/>
    </row>
    <row r="97" spans="1:4" ht="13" x14ac:dyDescent="0.25">
      <c r="A97" s="260" t="s">
        <v>40</v>
      </c>
    </row>
    <row r="98" spans="1:4" ht="68.5" customHeight="1" x14ac:dyDescent="0.25">
      <c r="A98" s="23" t="s">
        <v>1363</v>
      </c>
    </row>
    <row r="99" spans="1:4" x14ac:dyDescent="0.25">
      <c r="A99" s="23"/>
    </row>
    <row r="100" spans="1:4" ht="13" x14ac:dyDescent="0.25">
      <c r="A100" s="260" t="s">
        <v>41</v>
      </c>
    </row>
    <row r="101" spans="1:4" ht="75.5" x14ac:dyDescent="0.25">
      <c r="A101" s="23" t="s">
        <v>1364</v>
      </c>
    </row>
    <row r="102" spans="1:4" x14ac:dyDescent="0.25">
      <c r="A102" s="23"/>
    </row>
    <row r="103" spans="1:4" ht="13" x14ac:dyDescent="0.25">
      <c r="A103" s="297" t="s">
        <v>42</v>
      </c>
    </row>
    <row r="104" spans="1:4" ht="50.5" x14ac:dyDescent="0.25">
      <c r="A104" s="23" t="s">
        <v>1365</v>
      </c>
    </row>
    <row r="105" spans="1:4" x14ac:dyDescent="0.25">
      <c r="A105" s="23"/>
      <c r="B105" s="20" t="s">
        <v>43</v>
      </c>
    </row>
    <row r="106" spans="1:4" ht="13" x14ac:dyDescent="0.25">
      <c r="A106" s="260" t="s">
        <v>44</v>
      </c>
    </row>
    <row r="107" spans="1:4" ht="71.25" customHeight="1" x14ac:dyDescent="0.25">
      <c r="A107" s="19" t="s">
        <v>1366</v>
      </c>
    </row>
    <row r="108" spans="1:4" ht="37.5" x14ac:dyDescent="0.25">
      <c r="A108" s="19" t="s">
        <v>1356</v>
      </c>
    </row>
    <row r="109" spans="1:4" ht="25" x14ac:dyDescent="0.25">
      <c r="A109" s="19" t="s">
        <v>45</v>
      </c>
    </row>
    <row r="110" spans="1:4" ht="10.5" customHeight="1" x14ac:dyDescent="0.25">
      <c r="D110" s="20" t="s">
        <v>43</v>
      </c>
    </row>
    <row r="111" spans="1:4" ht="99.75" customHeight="1" x14ac:dyDescent="0.25">
      <c r="A111" s="23" t="s">
        <v>1355</v>
      </c>
    </row>
    <row r="112" spans="1:4" ht="26" x14ac:dyDescent="0.25">
      <c r="A112" s="19" t="s">
        <v>1354</v>
      </c>
    </row>
    <row r="114" spans="1:2" ht="175" x14ac:dyDescent="0.25">
      <c r="A114" s="23" t="s">
        <v>1367</v>
      </c>
    </row>
    <row r="115" spans="1:2" ht="11.25" customHeight="1" x14ac:dyDescent="0.25">
      <c r="A115" s="270"/>
      <c r="B115" s="257"/>
    </row>
    <row r="116" spans="1:2" ht="13" x14ac:dyDescent="0.25">
      <c r="A116" s="260" t="s">
        <v>46</v>
      </c>
    </row>
    <row r="117" spans="1:2" ht="32.5"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1368</v>
      </c>
    </row>
    <row r="128" spans="1:2" ht="12.75" customHeight="1" x14ac:dyDescent="0.25">
      <c r="A128" s="307" t="s">
        <v>23</v>
      </c>
    </row>
    <row r="129" spans="1:1" ht="15.75" customHeight="1" x14ac:dyDescent="0.25">
      <c r="A129" s="306" t="s">
        <v>55</v>
      </c>
    </row>
    <row r="130" spans="1:1" ht="12.75" customHeight="1" x14ac:dyDescent="0.25">
      <c r="A130" s="23"/>
    </row>
    <row r="131" spans="1:1" ht="13" x14ac:dyDescent="0.25">
      <c r="A131" s="297" t="s">
        <v>56</v>
      </c>
    </row>
    <row r="132" spans="1:1" ht="40.75" customHeight="1" x14ac:dyDescent="0.25">
      <c r="A132" s="23" t="s">
        <v>1357</v>
      </c>
    </row>
    <row r="133" spans="1:1" ht="61.5" customHeight="1" x14ac:dyDescent="0.25">
      <c r="A133" s="303" t="s">
        <v>1369</v>
      </c>
    </row>
    <row r="134" spans="1:1" ht="13" x14ac:dyDescent="0.25">
      <c r="A134" s="260" t="s">
        <v>1370</v>
      </c>
    </row>
    <row r="135" spans="1:1" ht="101" x14ac:dyDescent="0.25">
      <c r="A135" s="303" t="s">
        <v>1358</v>
      </c>
    </row>
    <row r="136" spans="1:1" x14ac:dyDescent="0.25">
      <c r="A136"/>
    </row>
    <row r="137" spans="1:1" ht="71.5" customHeight="1" x14ac:dyDescent="0.25">
      <c r="A137" s="302" t="s">
        <v>1359</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1796875" style="137" bestFit="1" customWidth="1"/>
    <col min="8" max="8" width="3.1796875" style="137" customWidth="1"/>
    <col min="9" max="13" width="9.1796875" style="137"/>
    <col min="14" max="14" width="38.54296875" style="137" hidden="1" customWidth="1"/>
    <col min="15" max="16" width="9.1796875" style="137" hidden="1" customWidth="1"/>
    <col min="17" max="17" width="9.1796875" style="137" customWidth="1"/>
    <col min="18" max="16384" width="9.1796875" style="137"/>
  </cols>
  <sheetData>
    <row r="1" spans="1:16" ht="37.5" customHeight="1" x14ac:dyDescent="0.25">
      <c r="A1" s="388" t="str">
        <f>Spolu!C3&amp;", "&amp;Spolu!C6</f>
        <v>Slovenský horolezecký spolok JAMES, Olympijské námestie 14290/1, Bratislava, 831 04</v>
      </c>
      <c r="B1" s="388"/>
      <c r="C1" s="388"/>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9" t="s">
        <v>1260</v>
      </c>
      <c r="F3" s="390"/>
      <c r="N3" s="137" t="str">
        <f t="shared" si="0"/>
        <v>c - príspevok Slovenskému paralympijskému výboru</v>
      </c>
      <c r="O3" s="137" t="s">
        <v>343</v>
      </c>
      <c r="P3" s="137" t="str">
        <f>Spolu!B19</f>
        <v>príspevok Slovenskému paralympijskému výboru</v>
      </c>
    </row>
    <row r="4" spans="1:16" ht="45.75" customHeight="1" x14ac:dyDescent="0.25">
      <c r="E4" s="390"/>
      <c r="F4" s="390"/>
      <c r="N4" s="137" t="str">
        <f t="shared" si="0"/>
        <v>d - príspevok športovcom top tímu</v>
      </c>
      <c r="O4" s="137" t="s">
        <v>345</v>
      </c>
      <c r="P4" s="137" t="str">
        <f>Spolu!B20</f>
        <v>príspevok športovcom top tímu</v>
      </c>
    </row>
    <row r="5" spans="1:16" ht="30.75" customHeight="1" x14ac:dyDescent="0.25">
      <c r="C5" s="272" t="s">
        <v>1261</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1262</v>
      </c>
      <c r="E6" s="140" t="s">
        <v>1263</v>
      </c>
      <c r="F6" s="149"/>
      <c r="N6" s="137" t="str">
        <f t="shared" si="0"/>
        <v>f - plnenie úloh verejného záujmu v športe</v>
      </c>
      <c r="O6" s="137" t="s">
        <v>349</v>
      </c>
      <c r="P6" s="137" t="str">
        <f>Spolu!B22</f>
        <v>plnenie úloh verejného záujmu v športe</v>
      </c>
    </row>
    <row r="7" spans="1:16" x14ac:dyDescent="0.25">
      <c r="C7" s="138" t="s">
        <v>1265</v>
      </c>
      <c r="E7" s="140" t="s">
        <v>1266</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1685</v>
      </c>
      <c r="E8" s="140" t="s">
        <v>1268</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1290</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1269</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5">
      <c r="A12" s="391" t="s">
        <v>1291</v>
      </c>
      <c r="B12" s="391"/>
      <c r="C12" s="391"/>
      <c r="D12" s="138"/>
      <c r="E12" s="138"/>
      <c r="F12" s="195" t="s">
        <v>1292</v>
      </c>
      <c r="G12" s="138"/>
      <c r="N12" s="137" t="str">
        <f t="shared" si="0"/>
        <v>l - podpora zdravotne postihnutých športovcov</v>
      </c>
      <c r="O12" s="137" t="s">
        <v>360</v>
      </c>
      <c r="P12" s="137" t="str">
        <f>Spolu!B28</f>
        <v>podpora zdravotne postihnutých športovcov</v>
      </c>
    </row>
    <row r="13" spans="1:16" ht="55.4" customHeight="1" x14ac:dyDescent="0.25">
      <c r="A13" s="392"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92"/>
      <c r="C13" s="392"/>
      <c r="F13" s="195" t="s">
        <v>1385</v>
      </c>
      <c r="N13" s="137" t="str">
        <f t="shared" si="0"/>
        <v>m - organizácia tradičných športových podujatí</v>
      </c>
      <c r="O13" s="137" t="s">
        <v>362</v>
      </c>
      <c r="P13" s="137" t="str">
        <f>Spolu!B29</f>
        <v>organizácia tradičných športových podujatí</v>
      </c>
    </row>
    <row r="14" spans="1:16" ht="34.4" customHeight="1" x14ac:dyDescent="0.25">
      <c r="A14" s="139" t="s">
        <v>1275</v>
      </c>
      <c r="B14" s="393" t="s">
        <v>1293</v>
      </c>
      <c r="C14" s="394"/>
      <c r="F14" s="313"/>
      <c r="N14" s="137" t="str">
        <f t="shared" si="0"/>
        <v xml:space="preserve">n - </v>
      </c>
      <c r="O14" s="137" t="s">
        <v>364</v>
      </c>
    </row>
    <row r="15" spans="1:16" ht="34.4" customHeight="1" x14ac:dyDescent="0.25">
      <c r="A15" s="139" t="s">
        <v>1294</v>
      </c>
      <c r="B15" s="393"/>
      <c r="C15" s="394"/>
      <c r="F15" s="396"/>
      <c r="N15" s="137" t="str">
        <f t="shared" si="0"/>
        <v xml:space="preserve">o - </v>
      </c>
      <c r="O15" s="137" t="s">
        <v>365</v>
      </c>
    </row>
    <row r="16" spans="1:16" x14ac:dyDescent="0.25">
      <c r="A16" s="139" t="s">
        <v>1278</v>
      </c>
      <c r="B16" s="142">
        <f>F8</f>
        <v>0</v>
      </c>
      <c r="C16" s="137"/>
      <c r="F16" s="396"/>
      <c r="N16" s="137" t="str">
        <f t="shared" si="0"/>
        <v xml:space="preserve">p - </v>
      </c>
      <c r="O16" s="137" t="s">
        <v>366</v>
      </c>
    </row>
    <row r="17" spans="1:16" ht="32.15" customHeight="1" x14ac:dyDescent="0.25">
      <c r="A17" s="139" t="s">
        <v>1281</v>
      </c>
      <c r="B17" s="142">
        <f>F9</f>
        <v>0</v>
      </c>
      <c r="C17" s="137"/>
      <c r="F17" s="396"/>
      <c r="N17" s="137" t="str">
        <f t="shared" si="0"/>
        <v xml:space="preserve">q - </v>
      </c>
      <c r="O17" s="137" t="s">
        <v>367</v>
      </c>
    </row>
    <row r="18" spans="1:16" ht="16" thickBot="1" x14ac:dyDescent="0.3">
      <c r="B18" s="193" t="s">
        <v>1295</v>
      </c>
      <c r="C18" s="194">
        <v>31</v>
      </c>
      <c r="N18" s="137" t="str">
        <f t="shared" si="0"/>
        <v xml:space="preserve">r - </v>
      </c>
      <c r="O18" s="137" t="s">
        <v>368</v>
      </c>
    </row>
    <row r="19" spans="1:16" x14ac:dyDescent="0.25">
      <c r="B19" s="193" t="s">
        <v>1283</v>
      </c>
      <c r="C19" s="142" t="str">
        <f>Spolu!C4</f>
        <v>00586455</v>
      </c>
      <c r="F19" s="145" t="s">
        <v>1279</v>
      </c>
      <c r="G19" s="207"/>
      <c r="H19" s="146"/>
      <c r="N19" s="137" t="str">
        <f t="shared" si="0"/>
        <v xml:space="preserve"> - </v>
      </c>
    </row>
    <row r="20" spans="1:16" x14ac:dyDescent="0.25">
      <c r="A20" s="139" t="s">
        <v>392</v>
      </c>
      <c r="B20" s="143">
        <f>F6</f>
        <v>0</v>
      </c>
      <c r="C20" s="137"/>
      <c r="F20" s="147"/>
      <c r="G20" s="286"/>
      <c r="H20" s="148"/>
    </row>
    <row r="21" spans="1:16" x14ac:dyDescent="0.25">
      <c r="B21" s="137"/>
      <c r="C21" s="137"/>
      <c r="F21" s="147" t="s">
        <v>1284</v>
      </c>
      <c r="G21" s="286">
        <v>421947749446</v>
      </c>
      <c r="H21" s="148"/>
      <c r="N21" s="137" t="str">
        <f>O21&amp;" - "&amp;P21</f>
        <v>026 01 - Šport pre všetkých, školský a univerzitný šport</v>
      </c>
      <c r="O21" s="137" t="s">
        <v>317</v>
      </c>
      <c r="P21" s="137" t="s">
        <v>318</v>
      </c>
    </row>
    <row r="22" spans="1:16" x14ac:dyDescent="0.25">
      <c r="A22" s="137"/>
      <c r="B22" s="137"/>
      <c r="F22" s="147" t="s">
        <v>1285</v>
      </c>
      <c r="G22" s="286">
        <v>421947749756</v>
      </c>
      <c r="H22" s="148"/>
      <c r="N22" s="137" t="str">
        <f>O22&amp;" - "&amp;P22</f>
        <v>026 02 - Uznané športy</v>
      </c>
      <c r="O22" s="137" t="s">
        <v>319</v>
      </c>
      <c r="P22" s="137" t="s">
        <v>320</v>
      </c>
    </row>
    <row r="23" spans="1:16" ht="80.5"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95" t="s">
        <v>1286</v>
      </c>
      <c r="C24" s="395"/>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1296</v>
      </c>
    </row>
    <row r="28" spans="1:16" x14ac:dyDescent="0.25">
      <c r="N28" s="137" t="s">
        <v>1297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1298</v>
      </c>
    </row>
    <row r="2" spans="1:2" ht="30" customHeight="1" x14ac:dyDescent="0.25">
      <c r="A2" s="397" t="s">
        <v>1299</v>
      </c>
      <c r="B2" s="397"/>
    </row>
    <row r="3" spans="1:2" ht="13" x14ac:dyDescent="0.25">
      <c r="A3" s="61" t="s">
        <v>1300</v>
      </c>
      <c r="B3" s="61" t="s">
        <v>1301</v>
      </c>
    </row>
    <row r="4" spans="1:2" x14ac:dyDescent="0.25">
      <c r="A4" s="62" t="s">
        <v>1302</v>
      </c>
      <c r="B4" s="62" t="s">
        <v>1303</v>
      </c>
    </row>
    <row r="5" spans="1:2" x14ac:dyDescent="0.25">
      <c r="A5" s="62" t="s">
        <v>1304</v>
      </c>
      <c r="B5" s="62" t="s">
        <v>1305</v>
      </c>
    </row>
    <row r="6" spans="1:2" x14ac:dyDescent="0.25">
      <c r="A6" s="62" t="s">
        <v>1306</v>
      </c>
      <c r="B6" s="62" t="s">
        <v>1307</v>
      </c>
    </row>
    <row r="7" spans="1:2" x14ac:dyDescent="0.25">
      <c r="A7" s="62" t="s">
        <v>1308</v>
      </c>
      <c r="B7" s="62" t="s">
        <v>1309</v>
      </c>
    </row>
    <row r="8" spans="1:2" x14ac:dyDescent="0.25">
      <c r="A8" s="62" t="s">
        <v>1310</v>
      </c>
      <c r="B8" s="62" t="s">
        <v>1311</v>
      </c>
    </row>
    <row r="9" spans="1:2" x14ac:dyDescent="0.25">
      <c r="A9" s="62" t="s">
        <v>1312</v>
      </c>
      <c r="B9" s="62" t="s">
        <v>1313</v>
      </c>
    </row>
    <row r="10" spans="1:2" x14ac:dyDescent="0.25">
      <c r="A10" s="62" t="s">
        <v>1314</v>
      </c>
      <c r="B10" s="62" t="s">
        <v>1315</v>
      </c>
    </row>
    <row r="11" spans="1:2" x14ac:dyDescent="0.25">
      <c r="A11" s="62" t="s">
        <v>1316</v>
      </c>
      <c r="B11" s="62" t="s">
        <v>1317</v>
      </c>
    </row>
    <row r="12" spans="1:2" x14ac:dyDescent="0.25">
      <c r="A12" s="62" t="s">
        <v>1318</v>
      </c>
      <c r="B12" s="62" t="s">
        <v>1319</v>
      </c>
    </row>
    <row r="13" spans="1:2" x14ac:dyDescent="0.25">
      <c r="A13" s="62" t="s">
        <v>1320</v>
      </c>
      <c r="B13" s="62" t="s">
        <v>1321</v>
      </c>
    </row>
    <row r="14" spans="1:2" x14ac:dyDescent="0.25">
      <c r="A14" s="62" t="s">
        <v>1322</v>
      </c>
      <c r="B14" s="62" t="s">
        <v>1323</v>
      </c>
    </row>
    <row r="15" spans="1:2" x14ac:dyDescent="0.25">
      <c r="A15" s="62" t="s">
        <v>1324</v>
      </c>
      <c r="B15" s="62" t="s">
        <v>1325</v>
      </c>
    </row>
    <row r="16" spans="1:2" x14ac:dyDescent="0.25">
      <c r="A16" s="62" t="s">
        <v>1326</v>
      </c>
      <c r="B16" s="62" t="s">
        <v>1327</v>
      </c>
    </row>
    <row r="17" spans="1:2" x14ac:dyDescent="0.25">
      <c r="A17" s="62" t="s">
        <v>1328</v>
      </c>
      <c r="B17" s="62" t="s">
        <v>1329</v>
      </c>
    </row>
    <row r="18" spans="1:2" x14ac:dyDescent="0.25">
      <c r="A18" s="62" t="s">
        <v>1330</v>
      </c>
      <c r="B18" s="62" t="s">
        <v>1331</v>
      </c>
    </row>
    <row r="19" spans="1:2" x14ac:dyDescent="0.25">
      <c r="A19" s="62" t="s">
        <v>1332</v>
      </c>
      <c r="B19" s="62" t="s">
        <v>1333</v>
      </c>
    </row>
    <row r="20" spans="1:2" x14ac:dyDescent="0.25">
      <c r="A20" s="62" t="s">
        <v>1334</v>
      </c>
      <c r="B20" s="62" t="s">
        <v>1335</v>
      </c>
    </row>
    <row r="21" spans="1:2" x14ac:dyDescent="0.25">
      <c r="A21" s="62" t="s">
        <v>1336</v>
      </c>
      <c r="B21" s="62" t="s">
        <v>1337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x14ac:dyDescent="0.2"/>
  <cols>
    <col min="1" max="1" width="26.54296875" style="35" customWidth="1"/>
    <col min="2" max="2" width="10.81640625" style="35" bestFit="1" customWidth="1"/>
    <col min="3" max="3" width="12" style="35" bestFit="1" customWidth="1"/>
    <col min="4" max="4" width="9.54296875" style="35" customWidth="1"/>
    <col min="5" max="5" width="33" style="35" customWidth="1"/>
    <col min="6" max="6" width="9.54296875" style="35" bestFit="1" customWidth="1"/>
    <col min="7" max="7" width="23.81640625" style="35" customWidth="1"/>
    <col min="8" max="8" width="11.54296875" style="36" customWidth="1"/>
    <col min="9" max="9" width="7.81640625" style="54" bestFit="1" customWidth="1"/>
    <col min="10" max="10" width="5.453125" style="39" bestFit="1" customWidth="1"/>
    <col min="11" max="11" width="5" style="38" bestFit="1" customWidth="1"/>
    <col min="12" max="12" width="11.453125" style="38" customWidth="1"/>
    <col min="13" max="13" width="41.81640625" style="38" bestFit="1" customWidth="1"/>
    <col min="14" max="16384" width="11.453125" style="38"/>
  </cols>
  <sheetData>
    <row r="1" spans="1:11" ht="15.5" x14ac:dyDescent="0.35">
      <c r="A1" s="339" t="s">
        <v>57</v>
      </c>
      <c r="B1" s="339"/>
      <c r="C1" s="339"/>
      <c r="D1" s="339"/>
      <c r="E1" s="339"/>
      <c r="F1" s="339"/>
      <c r="G1" s="339"/>
      <c r="H1" s="339"/>
      <c r="I1" s="52"/>
      <c r="J1" s="37"/>
    </row>
    <row r="2" spans="1:11" ht="15.5" x14ac:dyDescent="0.35">
      <c r="A2" s="345" t="s">
        <v>58</v>
      </c>
      <c r="B2" s="345"/>
      <c r="C2" s="345"/>
      <c r="D2" s="345"/>
      <c r="E2" s="345"/>
      <c r="F2" s="345"/>
      <c r="G2" s="345"/>
      <c r="H2" s="343" t="str">
        <f>+Doklady!I100</f>
        <v>V3</v>
      </c>
      <c r="I2" s="343"/>
    </row>
    <row r="3" spans="1:11" ht="14" x14ac:dyDescent="0.3">
      <c r="A3" s="40"/>
      <c r="B3" s="40"/>
      <c r="C3" s="40"/>
      <c r="D3" s="40"/>
      <c r="E3" s="40"/>
      <c r="F3" s="40"/>
      <c r="G3" s="40"/>
      <c r="H3" s="344">
        <f>+Doklady!I101</f>
        <v>45887</v>
      </c>
      <c r="I3" s="344"/>
    </row>
    <row r="4" spans="1:11" ht="15.75" customHeight="1" x14ac:dyDescent="0.3">
      <c r="A4" s="41" t="s">
        <v>59</v>
      </c>
      <c r="B4" s="340" t="s">
        <v>60</v>
      </c>
      <c r="C4" s="341"/>
      <c r="D4" s="341"/>
      <c r="E4" s="342"/>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95" priority="2" stopIfTrue="1">
      <formula>$A78&lt;&gt;""</formula>
    </cfRule>
  </conditionalFormatting>
  <conditionalFormatting sqref="A8:I76 I78">
    <cfRule type="expression" dxfId="94" priority="7" stopIfTrue="1">
      <formula>$A8&lt;&gt;""</formula>
    </cfRule>
  </conditionalFormatting>
  <conditionalFormatting sqref="B78:H2888">
    <cfRule type="expression" dxfId="93" priority="3" stopIfTrue="1">
      <formula>$A78&lt;&gt;""</formula>
    </cfRule>
  </conditionalFormatting>
  <conditionalFormatting sqref="D2886:D2913">
    <cfRule type="expression" dxfId="92"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x14ac:dyDescent="0.25"/>
  <cols>
    <col min="1" max="1" width="11.54296875" style="29" customWidth="1"/>
    <col min="2" max="2" width="62.81640625" style="29" customWidth="1"/>
    <col min="3" max="4" width="11.54296875" style="29" customWidth="1"/>
    <col min="5" max="6" width="11.453125" style="29" customWidth="1"/>
    <col min="7" max="7" width="8.81640625" style="253" hidden="1" customWidth="1"/>
    <col min="8" max="16384" width="11.453125" style="29"/>
  </cols>
  <sheetData>
    <row r="1" spans="1:7" s="27" customFormat="1" ht="35.25" customHeight="1" x14ac:dyDescent="0.3">
      <c r="A1" s="348" t="s">
        <v>311</v>
      </c>
      <c r="B1" s="349"/>
      <c r="C1" s="174">
        <v>45688</v>
      </c>
      <c r="D1" s="26"/>
      <c r="G1" s="252">
        <v>45688</v>
      </c>
    </row>
    <row r="2" spans="1:7" ht="14" x14ac:dyDescent="0.3">
      <c r="A2" s="28"/>
      <c r="B2" s="28"/>
      <c r="G2" s="252">
        <v>45716</v>
      </c>
    </row>
    <row r="3" spans="1:7" ht="14" x14ac:dyDescent="0.3">
      <c r="A3" s="30" t="s">
        <v>312</v>
      </c>
      <c r="B3" s="346" t="str">
        <f>INDEX(Adr!B:B,Doklady!B102+1)</f>
        <v>Slovenský horolezecký spolok JAMES</v>
      </c>
      <c r="C3" s="346"/>
      <c r="D3" s="346"/>
      <c r="G3" s="252">
        <v>45747</v>
      </c>
    </row>
    <row r="4" spans="1:7" ht="14" x14ac:dyDescent="0.3">
      <c r="A4" s="30" t="s">
        <v>313</v>
      </c>
      <c r="B4" s="29" t="str">
        <f>RIGHT("0000"&amp;INDEX(Adr!A:A,Doklady!B102+1),8)</f>
        <v>00586455</v>
      </c>
      <c r="G4" s="252">
        <v>45777</v>
      </c>
    </row>
    <row r="5" spans="1:7" ht="14" x14ac:dyDescent="0.3">
      <c r="A5" s="30" t="s">
        <v>314</v>
      </c>
      <c r="B5" s="29" t="str">
        <f>INDEX(Adr!D:D,Doklady!B102+1)&amp;", "&amp;INDEX(Adr!E:E,Doklady!B102+1)</f>
        <v>Olympijské námestie 14290/1, Bratislava</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f>+Spolu!C10</f>
        <v>0</v>
      </c>
      <c r="G10" s="252">
        <v>45961</v>
      </c>
    </row>
    <row r="11" spans="1:7" ht="14" x14ac:dyDescent="0.3">
      <c r="A11" s="133" t="s">
        <v>319</v>
      </c>
      <c r="B11" s="134" t="s">
        <v>320</v>
      </c>
      <c r="C11" s="175">
        <f>+Spolu!C11</f>
        <v>111090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111090</v>
      </c>
      <c r="G15" s="252"/>
    </row>
    <row r="16" spans="1:7" ht="14" x14ac:dyDescent="0.3">
      <c r="G16" s="252"/>
    </row>
    <row r="17" spans="1:5" ht="72" customHeight="1" x14ac:dyDescent="0.25">
      <c r="A17" s="347" t="s">
        <v>328</v>
      </c>
      <c r="B17" s="347"/>
      <c r="C17" s="347"/>
      <c r="D17" s="347"/>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abSelected="1" topLeftCell="A22" zoomScaleNormal="100" workbookViewId="0">
      <selection sqref="A1:I59"/>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1796875" style="84" customWidth="1"/>
    <col min="12" max="12" width="30.1796875" style="84" customWidth="1"/>
    <col min="13" max="13" width="6.54296875" style="84" customWidth="1"/>
    <col min="14" max="14" width="22.81640625" style="84" customWidth="1"/>
    <col min="15" max="15" width="4" style="84" customWidth="1"/>
    <col min="16" max="16" width="22.81640625" style="84" customWidth="1"/>
    <col min="17" max="17" width="4" style="84" customWidth="1"/>
    <col min="18" max="18" width="22.81640625" style="84" customWidth="1"/>
    <col min="19" max="19" width="4.1796875" style="84" customWidth="1"/>
    <col min="20" max="20" width="22.81640625" style="84" customWidth="1"/>
    <col min="21" max="21" width="4.1796875" style="84" customWidth="1"/>
    <col min="22" max="25" width="11.453125" style="84" customWidth="1"/>
    <col min="26" max="26" width="11.453125" style="84"/>
    <col min="27" max="16384" width="11.453125" style="8"/>
  </cols>
  <sheetData>
    <row r="1" spans="1:26" ht="15.5" x14ac:dyDescent="0.35">
      <c r="A1" s="358" t="s">
        <v>329</v>
      </c>
      <c r="B1" s="358"/>
      <c r="C1" s="358"/>
      <c r="D1" s="358"/>
      <c r="E1" s="358"/>
      <c r="F1" s="358"/>
      <c r="G1" s="358"/>
      <c r="H1" s="358"/>
      <c r="I1" s="358"/>
    </row>
    <row r="2" spans="1:26" ht="7.5" customHeight="1" x14ac:dyDescent="0.2">
      <c r="C2" s="8"/>
      <c r="D2" s="8"/>
      <c r="E2" s="8"/>
      <c r="F2" s="8"/>
      <c r="G2" s="8"/>
      <c r="H2" s="8"/>
      <c r="I2" s="8"/>
    </row>
    <row r="3" spans="1:26" s="9" customFormat="1" ht="26.15" customHeight="1" x14ac:dyDescent="0.25">
      <c r="B3" s="160" t="s">
        <v>59</v>
      </c>
      <c r="C3" s="359" t="str">
        <f>INDEX(Adr!B2:B151,Doklady!B102)</f>
        <v>Slovenský horolezecký spolok JAMES</v>
      </c>
      <c r="D3" s="359"/>
      <c r="E3" s="359"/>
      <c r="F3" s="359"/>
      <c r="G3" s="215"/>
      <c r="H3" s="215"/>
      <c r="I3" s="65" t="str">
        <f>Doklady!I100</f>
        <v>V3</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INDEX(Adr!A2:A151,Doklady!B102)</f>
        <v>00586455</v>
      </c>
      <c r="I4" s="65">
        <f>Doklady!I101</f>
        <v>45887</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INDEX(Adr!C2:C151,Doklady!B102)</f>
        <v>občianske združenie</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INDEX(Adr!D2:D151,Doklady!B102)&amp;", "&amp;INDEX(Adr!E2:E151,Doklady!B102)&amp;", "&amp;INDEX(Adr!F2:F151,Doklady!B102)</f>
        <v>Olympijské námestie 14290/1, Bratislava, 831 04</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0" t="s">
        <v>334</v>
      </c>
      <c r="F9" s="361"/>
      <c r="J9" s="8"/>
      <c r="L9" s="118"/>
      <c r="M9" s="118"/>
      <c r="N9" s="118"/>
      <c r="O9" s="118"/>
      <c r="P9" s="118"/>
      <c r="Q9" s="118"/>
      <c r="R9" s="118"/>
      <c r="S9" s="118"/>
    </row>
    <row r="10" spans="1:26" ht="18" x14ac:dyDescent="0.4">
      <c r="A10" s="69" t="s">
        <v>317</v>
      </c>
      <c r="B10" s="70" t="s">
        <v>318</v>
      </c>
      <c r="C10" s="126">
        <f>SUMIF(FP!J:J,Doklady!$B$1&amp;A10,FP!D:D)</f>
        <v>0</v>
      </c>
      <c r="D10" s="126">
        <f>C10-E10</f>
        <v>0</v>
      </c>
      <c r="E10" s="351">
        <f>SUMIF(K:K,A10,I:I)</f>
        <v>0</v>
      </c>
      <c r="F10" s="352"/>
      <c r="L10" s="120" t="s">
        <v>335</v>
      </c>
      <c r="M10" s="118"/>
      <c r="N10" s="118"/>
      <c r="O10" s="118"/>
      <c r="P10" s="118"/>
      <c r="Q10" s="118"/>
      <c r="R10" s="118"/>
      <c r="S10" s="118"/>
    </row>
    <row r="11" spans="1:26" ht="18" x14ac:dyDescent="0.4">
      <c r="A11" s="69" t="s">
        <v>319</v>
      </c>
      <c r="B11" s="70" t="s">
        <v>320</v>
      </c>
      <c r="C11" s="126">
        <f>SUMIF(FP!J:J,Doklady!$B$1&amp;A11,FP!D:D)</f>
        <v>111090</v>
      </c>
      <c r="D11" s="126">
        <f>+C11-E11</f>
        <v>111090</v>
      </c>
      <c r="E11" s="362">
        <f>+I39-I42+I44-I47</f>
        <v>0</v>
      </c>
      <c r="F11" s="363"/>
      <c r="J11" s="176"/>
      <c r="L11" s="161" t="str">
        <f>L41</f>
        <v>a - horolezectvo - bežné transfery</v>
      </c>
      <c r="M11" s="118"/>
      <c r="N11" s="118"/>
      <c r="O11" s="118"/>
      <c r="P11" s="118"/>
      <c r="Q11" s="118"/>
      <c r="R11" s="118"/>
      <c r="S11" s="118"/>
    </row>
    <row r="12" spans="1:26" ht="18" x14ac:dyDescent="0.4">
      <c r="A12" s="69" t="s">
        <v>321</v>
      </c>
      <c r="B12" s="70" t="s">
        <v>322</v>
      </c>
      <c r="C12" s="126">
        <f>SUMIF(FP!J:J,Doklady!$B$1&amp;A12,FP!D:D)</f>
        <v>28829</v>
      </c>
      <c r="D12" s="126">
        <f>C12-E12</f>
        <v>28829</v>
      </c>
      <c r="E12" s="351">
        <f>SUMIF(K:K,A12,I:I)</f>
        <v>0</v>
      </c>
      <c r="F12" s="352"/>
      <c r="J12" s="177"/>
      <c r="L12" s="161" t="str">
        <f>L42</f>
        <v>a - horolezectvo - kapitálové transfery</v>
      </c>
      <c r="N12" s="118"/>
      <c r="O12" s="118"/>
      <c r="P12" s="118"/>
      <c r="Q12" s="118"/>
      <c r="R12" s="118"/>
      <c r="S12" s="118"/>
    </row>
    <row r="13" spans="1:26" ht="18" x14ac:dyDescent="0.4">
      <c r="A13" s="69" t="s">
        <v>323</v>
      </c>
      <c r="B13" s="70" t="s">
        <v>324</v>
      </c>
      <c r="C13" s="126">
        <f>SUMIF(FP!J:J,Doklady!$B$1&amp;A13,FP!D:D)</f>
        <v>0</v>
      </c>
      <c r="D13" s="126">
        <f>C13-E13</f>
        <v>0</v>
      </c>
      <c r="E13" s="351">
        <f>SUMIF(K:K,A13,I:I)</f>
        <v>0</v>
      </c>
      <c r="F13" s="352"/>
      <c r="J13" s="8"/>
      <c r="L13" s="161" t="str">
        <f>L46</f>
        <v>a - športové lezenie - bežné transfery</v>
      </c>
      <c r="N13" s="118"/>
      <c r="O13" s="118"/>
      <c r="P13" s="118"/>
      <c r="Q13" s="118"/>
      <c r="R13" s="118"/>
      <c r="S13" s="118"/>
    </row>
    <row r="14" spans="1:26" ht="18.5" thickBot="1" x14ac:dyDescent="0.45">
      <c r="A14" s="69" t="s">
        <v>325</v>
      </c>
      <c r="B14" s="70" t="s">
        <v>326</v>
      </c>
      <c r="C14" s="126">
        <f>SUMIF(FP!J:J,Doklady!$B$1&amp;A14,FP!D:D)</f>
        <v>0</v>
      </c>
      <c r="D14" s="126">
        <f>C14-E14</f>
        <v>0</v>
      </c>
      <c r="E14" s="364">
        <f>SUMIF(K:K,A14,I:I)</f>
        <v>0</v>
      </c>
      <c r="F14" s="365"/>
      <c r="J14" s="8"/>
      <c r="L14" s="161" t="str">
        <f>L47</f>
        <v>a - športové lezenie - kapitálové transfery</v>
      </c>
      <c r="N14" s="118"/>
      <c r="O14" s="118"/>
      <c r="P14" s="118"/>
      <c r="Q14" s="118"/>
      <c r="R14" s="118"/>
      <c r="S14" s="118"/>
    </row>
    <row r="15" spans="1:26" ht="5.25" customHeight="1" thickTop="1" x14ac:dyDescent="0.25">
      <c r="I15" s="9"/>
    </row>
    <row r="16" spans="1:26" s="9" customFormat="1" ht="13" x14ac:dyDescent="0.3">
      <c r="A16" s="117" t="s">
        <v>336</v>
      </c>
      <c r="B16" s="371" t="s">
        <v>337</v>
      </c>
      <c r="C16" s="372"/>
      <c r="D16" s="372"/>
      <c r="E16" s="372"/>
      <c r="F16" s="372"/>
      <c r="G16" s="372"/>
      <c r="H16" s="373"/>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66" t="s">
        <v>340</v>
      </c>
      <c r="C17" s="366"/>
      <c r="D17" s="366"/>
      <c r="E17" s="366"/>
      <c r="F17" s="366"/>
      <c r="G17" s="366"/>
      <c r="H17" s="366"/>
      <c r="I17" s="73">
        <f>SUMIF(FP!I:I,Doklady!$B$1&amp;A17,FP!D:D)</f>
        <v>111090</v>
      </c>
      <c r="T17" s="86"/>
    </row>
    <row r="18" spans="1:20" x14ac:dyDescent="0.2">
      <c r="A18" s="135" t="s">
        <v>341</v>
      </c>
      <c r="B18" s="366" t="s">
        <v>342</v>
      </c>
      <c r="C18" s="366"/>
      <c r="D18" s="366"/>
      <c r="E18" s="366"/>
      <c r="F18" s="366"/>
      <c r="G18" s="366"/>
      <c r="H18" s="366"/>
      <c r="I18" s="73">
        <f>SUMIF(FP!I:I,Doklady!$B$1&amp;A18,FP!D:D)</f>
        <v>0</v>
      </c>
    </row>
    <row r="19" spans="1:20" x14ac:dyDescent="0.2">
      <c r="A19" s="115" t="s">
        <v>343</v>
      </c>
      <c r="B19" s="366" t="s">
        <v>344</v>
      </c>
      <c r="C19" s="366"/>
      <c r="D19" s="366"/>
      <c r="E19" s="366"/>
      <c r="F19" s="366"/>
      <c r="G19" s="366"/>
      <c r="H19" s="366"/>
      <c r="I19" s="73">
        <f>SUMIF(FP!I:I,Doklady!$B$1&amp;A19,FP!D:D)</f>
        <v>8829</v>
      </c>
    </row>
    <row r="20" spans="1:20" x14ac:dyDescent="0.2">
      <c r="A20" s="135" t="s">
        <v>345</v>
      </c>
      <c r="B20" s="355" t="s">
        <v>346</v>
      </c>
      <c r="C20" s="356"/>
      <c r="D20" s="356"/>
      <c r="E20" s="356"/>
      <c r="F20" s="356"/>
      <c r="G20" s="356"/>
      <c r="H20" s="357"/>
      <c r="I20" s="73">
        <f>SUMIF(FP!I:I,Doklady!$B$1&amp;A20,FP!D:D)</f>
        <v>20000</v>
      </c>
      <c r="T20" s="86"/>
    </row>
    <row r="21" spans="1:20" x14ac:dyDescent="0.2">
      <c r="A21" s="115" t="s">
        <v>347</v>
      </c>
      <c r="B21" s="355" t="s">
        <v>348</v>
      </c>
      <c r="C21" s="356"/>
      <c r="D21" s="356"/>
      <c r="E21" s="356"/>
      <c r="F21" s="356"/>
      <c r="G21" s="356"/>
      <c r="H21" s="357"/>
      <c r="I21" s="73">
        <f>SUMIF(FP!I:I,Doklady!$B$1&amp;A21,FP!D:D)</f>
        <v>0</v>
      </c>
      <c r="T21" s="86"/>
    </row>
    <row r="22" spans="1:20" x14ac:dyDescent="0.2">
      <c r="A22" s="135" t="s">
        <v>349</v>
      </c>
      <c r="B22" s="374" t="s">
        <v>350</v>
      </c>
      <c r="C22" s="375"/>
      <c r="D22" s="375"/>
      <c r="E22" s="375"/>
      <c r="F22" s="375"/>
      <c r="G22" s="375"/>
      <c r="H22" s="376"/>
      <c r="I22" s="73">
        <f>SUMIF(FP!I:I,Doklady!$B$1&amp;A22,FP!D:D)</f>
        <v>0</v>
      </c>
      <c r="T22" s="86"/>
    </row>
    <row r="23" spans="1:20" x14ac:dyDescent="0.2">
      <c r="A23" s="115" t="s">
        <v>351</v>
      </c>
      <c r="B23" s="355" t="s">
        <v>352</v>
      </c>
      <c r="C23" s="356"/>
      <c r="D23" s="356"/>
      <c r="E23" s="356"/>
      <c r="F23" s="356"/>
      <c r="G23" s="356"/>
      <c r="H23" s="357"/>
      <c r="I23" s="73">
        <f>SUMIF(FP!I:I,Doklady!$B$1&amp;A23,FP!D:D)</f>
        <v>0</v>
      </c>
      <c r="T23" s="86"/>
    </row>
    <row r="24" spans="1:20" x14ac:dyDescent="0.2">
      <c r="A24" s="135" t="s">
        <v>353</v>
      </c>
      <c r="B24" s="355" t="s">
        <v>354</v>
      </c>
      <c r="C24" s="356"/>
      <c r="D24" s="356"/>
      <c r="E24" s="356"/>
      <c r="F24" s="356"/>
      <c r="G24" s="356"/>
      <c r="H24" s="357"/>
      <c r="I24" s="73">
        <f>SUMIF(FP!I:I,Doklady!$B$1&amp;A24,FP!D:D)</f>
        <v>0</v>
      </c>
      <c r="T24" s="86"/>
    </row>
    <row r="25" spans="1:20" x14ac:dyDescent="0.2">
      <c r="A25" s="115" t="s">
        <v>355</v>
      </c>
      <c r="B25" s="367" t="s">
        <v>2282</v>
      </c>
      <c r="C25" s="368"/>
      <c r="D25" s="368"/>
      <c r="E25" s="368"/>
      <c r="F25" s="368"/>
      <c r="G25" s="368"/>
      <c r="H25" s="369"/>
      <c r="I25" s="73">
        <f>SUMIF(FP!I:I,Doklady!$B$1&amp;A25,FP!D:D)</f>
        <v>0</v>
      </c>
      <c r="T25" s="86"/>
    </row>
    <row r="26" spans="1:20" x14ac:dyDescent="0.2">
      <c r="A26" s="135" t="s">
        <v>356</v>
      </c>
      <c r="B26" s="355" t="s">
        <v>357</v>
      </c>
      <c r="C26" s="356"/>
      <c r="D26" s="356"/>
      <c r="E26" s="356"/>
      <c r="F26" s="356"/>
      <c r="G26" s="356"/>
      <c r="H26" s="357"/>
      <c r="I26" s="73">
        <f>SUMIF(FP!I:I,Doklady!$B$1&amp;A26,FP!D:D)</f>
        <v>0</v>
      </c>
      <c r="T26" s="86"/>
    </row>
    <row r="27" spans="1:20" x14ac:dyDescent="0.2">
      <c r="A27" s="115" t="s">
        <v>358</v>
      </c>
      <c r="B27" s="355" t="s">
        <v>359</v>
      </c>
      <c r="C27" s="356"/>
      <c r="D27" s="356"/>
      <c r="E27" s="356"/>
      <c r="F27" s="356"/>
      <c r="G27" s="356"/>
      <c r="H27" s="357"/>
      <c r="I27" s="73">
        <f>SUMIF(FP!I:I,Doklady!$B$1&amp;A27,FP!D:D)</f>
        <v>0</v>
      </c>
      <c r="T27" s="86"/>
    </row>
    <row r="28" spans="1:20" x14ac:dyDescent="0.2">
      <c r="A28" s="135" t="s">
        <v>360</v>
      </c>
      <c r="B28" s="355" t="s">
        <v>361</v>
      </c>
      <c r="C28" s="356"/>
      <c r="D28" s="356"/>
      <c r="E28" s="356"/>
      <c r="F28" s="356"/>
      <c r="G28" s="356"/>
      <c r="H28" s="357"/>
      <c r="I28" s="73">
        <f>SUMIF(FP!I:I,Doklady!$B$1&amp;A28,FP!D:D)</f>
        <v>0</v>
      </c>
      <c r="T28" s="86"/>
    </row>
    <row r="29" spans="1:20" x14ac:dyDescent="0.2">
      <c r="A29" s="115" t="s">
        <v>362</v>
      </c>
      <c r="B29" s="355" t="s">
        <v>363</v>
      </c>
      <c r="C29" s="356"/>
      <c r="D29" s="356"/>
      <c r="E29" s="356"/>
      <c r="F29" s="356"/>
      <c r="G29" s="356"/>
      <c r="H29" s="357"/>
      <c r="I29" s="73">
        <f>SUMIF(FP!I:I,Doklady!$B$1&amp;A29,FP!D:D)</f>
        <v>0</v>
      </c>
      <c r="T29" s="86"/>
    </row>
    <row r="30" spans="1:20" hidden="1" x14ac:dyDescent="0.2">
      <c r="A30" s="135" t="s">
        <v>364</v>
      </c>
      <c r="B30" s="355"/>
      <c r="C30" s="356"/>
      <c r="D30" s="356"/>
      <c r="E30" s="356"/>
      <c r="F30" s="356"/>
      <c r="G30" s="356"/>
      <c r="H30" s="357"/>
      <c r="I30" s="73">
        <f>SUMIF(FP!I:I,Doklady!$B$1&amp;A30,FP!D:D)</f>
        <v>0</v>
      </c>
      <c r="T30" s="86"/>
    </row>
    <row r="31" spans="1:20" hidden="1" x14ac:dyDescent="0.2">
      <c r="A31" s="115" t="s">
        <v>365</v>
      </c>
      <c r="B31" s="355"/>
      <c r="C31" s="356"/>
      <c r="D31" s="356"/>
      <c r="E31" s="356"/>
      <c r="F31" s="356"/>
      <c r="G31" s="356"/>
      <c r="H31" s="357"/>
      <c r="I31" s="73">
        <f>SUMIF(FP!I:I,Doklady!$B$1&amp;A31,FP!D:D)</f>
        <v>0</v>
      </c>
      <c r="T31" s="86"/>
    </row>
    <row r="32" spans="1:20" hidden="1" x14ac:dyDescent="0.2">
      <c r="A32" s="135" t="s">
        <v>366</v>
      </c>
      <c r="B32" s="377"/>
      <c r="C32" s="378"/>
      <c r="D32" s="378"/>
      <c r="E32" s="378"/>
      <c r="F32" s="378"/>
      <c r="G32" s="378"/>
      <c r="H32" s="379"/>
      <c r="I32" s="73">
        <f>SUMIF(FP!I:I,Doklady!$B$1&amp;A32,FP!D:D)</f>
        <v>0</v>
      </c>
      <c r="T32" s="86"/>
    </row>
    <row r="33" spans="1:21" hidden="1" x14ac:dyDescent="0.2">
      <c r="A33" s="115" t="s">
        <v>367</v>
      </c>
      <c r="B33" s="377"/>
      <c r="C33" s="378"/>
      <c r="D33" s="378"/>
      <c r="E33" s="378"/>
      <c r="F33" s="378"/>
      <c r="G33" s="378"/>
      <c r="H33" s="379"/>
      <c r="I33" s="73">
        <f>SUMIF(FP!I:I,Doklady!$B$1&amp;A33,FP!D:D)</f>
        <v>0</v>
      </c>
      <c r="T33" s="86"/>
    </row>
    <row r="34" spans="1:21" hidden="1" x14ac:dyDescent="0.2">
      <c r="A34" s="135" t="s">
        <v>368</v>
      </c>
      <c r="B34" s="380"/>
      <c r="C34" s="380"/>
      <c r="D34" s="380"/>
      <c r="E34" s="380"/>
      <c r="F34" s="380"/>
      <c r="G34" s="380"/>
      <c r="H34" s="380"/>
      <c r="I34" s="73">
        <f>SUMIF(FP!I:I,Doklady!$B$1&amp;A34,FP!D:D)</f>
        <v>0</v>
      </c>
      <c r="J34" s="8"/>
      <c r="K34" s="8"/>
    </row>
    <row r="36" spans="1:21" ht="13" x14ac:dyDescent="0.3">
      <c r="A36" s="121" t="s">
        <v>369</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horolezectvo</v>
      </c>
      <c r="C38" s="68" t="s">
        <v>1687</v>
      </c>
      <c r="D38" s="68" t="s">
        <v>1688</v>
      </c>
      <c r="E38" s="68" t="s">
        <v>1689</v>
      </c>
      <c r="F38" s="68" t="s">
        <v>1686</v>
      </c>
      <c r="G38" s="68" t="s">
        <v>370</v>
      </c>
      <c r="H38" s="68" t="s">
        <v>371</v>
      </c>
      <c r="I38" s="67" t="s">
        <v>327</v>
      </c>
      <c r="L38" s="84">
        <f>COUNTIF(FP!N:N,Doklady!B1&amp;"aB")</f>
        <v>2</v>
      </c>
    </row>
    <row r="39" spans="1:21" x14ac:dyDescent="0.2">
      <c r="A39" s="115" t="s">
        <v>339</v>
      </c>
      <c r="B39" s="116" t="s">
        <v>372</v>
      </c>
      <c r="C39" s="78">
        <f>I39*0.2</f>
        <v>15455.6</v>
      </c>
      <c r="D39" s="78">
        <f>I39*0.2</f>
        <v>15455.6</v>
      </c>
      <c r="E39" s="78">
        <f>I39*0.25</f>
        <v>19319.5</v>
      </c>
      <c r="F39" s="78">
        <f>+I39*0.15</f>
        <v>11591.699999999999</v>
      </c>
      <c r="G39" s="78">
        <f>+MAX(I39-C39-D39-E39-F39-H39,0)</f>
        <v>15455.600000000004</v>
      </c>
      <c r="H39" s="78">
        <f>+IFERROR(VLOOKUP(K40&amp;" - kapitálové transfery",B$53:C$90,2,0),0)</f>
        <v>0</v>
      </c>
      <c r="I39" s="73">
        <f>SUMIF(FP!K:K,K40,FP!D:D)</f>
        <v>77278</v>
      </c>
      <c r="L39" s="84">
        <f>COUNTIF(FP!N:N,Doklady!B1&amp;"aK")</f>
        <v>0</v>
      </c>
      <c r="T39" s="86"/>
    </row>
    <row r="40" spans="1:21" x14ac:dyDescent="0.2">
      <c r="A40" s="115" t="s">
        <v>339</v>
      </c>
      <c r="B40" s="116" t="s">
        <v>373</v>
      </c>
      <c r="C40" s="78">
        <f>DSUM(Doklady!A103:J9737,"GGG",Spolu!L40:M42)</f>
        <v>17205</v>
      </c>
      <c r="D40" s="78">
        <f>DSUM(Doklady!A103:J9737,"GGG",Spolu!N40:O42)</f>
        <v>16968.28</v>
      </c>
      <c r="E40" s="78">
        <f>DSUM(Doklady!A103:J9737,"GGG",Spolu!P40:Q42)</f>
        <v>31513.119999999999</v>
      </c>
      <c r="F40" s="78">
        <f>DSUM(Doklady!A103:J9737,"GGG",Spolu!R40:S42)</f>
        <v>11591.6</v>
      </c>
      <c r="G40" s="78">
        <f>DSUM(Doklady!A103:J9737,"GGG",Spolu!T40:U42)-H40</f>
        <v>0</v>
      </c>
      <c r="H40" s="78">
        <f>+IFERROR(VLOOKUP(K40&amp;" - kapitálové transfery",B$53:D$90,3,0),0)</f>
        <v>0</v>
      </c>
      <c r="I40" s="73">
        <f>+C40+D40+E40+F40+G40+H40</f>
        <v>77278</v>
      </c>
      <c r="J40" s="218" t="str">
        <f>+K45</f>
        <v>športové lezenie</v>
      </c>
      <c r="K40" s="218" t="str">
        <f>IF(L38&gt;0,INDEX(FP!K:K,Doklady!B2),".")</f>
        <v>horolezectvo</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horolezectvo - bežné transfery</v>
      </c>
      <c r="M41" s="120">
        <v>1</v>
      </c>
      <c r="N41" s="161" t="str">
        <f>+L41</f>
        <v>a - horolezectvo - bežné transfery</v>
      </c>
      <c r="O41" s="120">
        <v>2</v>
      </c>
      <c r="P41" s="161" t="str">
        <f>+L41</f>
        <v>a - horolezectvo - bežné transfery</v>
      </c>
      <c r="Q41" s="120">
        <v>3</v>
      </c>
      <c r="R41" s="161" t="str">
        <f>+L41</f>
        <v>a - horolezectvo - bežné transfery</v>
      </c>
      <c r="S41" s="120">
        <v>4</v>
      </c>
      <c r="T41" s="161" t="str">
        <f>+L41</f>
        <v>a - horolezectvo - bežné transfery</v>
      </c>
      <c r="U41" s="120">
        <v>5</v>
      </c>
    </row>
    <row r="42" spans="1:21" ht="10.5" customHeight="1" x14ac:dyDescent="0.2">
      <c r="A42" s="115" t="s">
        <v>339</v>
      </c>
      <c r="B42" s="116" t="s">
        <v>376</v>
      </c>
      <c r="C42" s="73">
        <f>+C40</f>
        <v>17205</v>
      </c>
      <c r="D42" s="216">
        <f>+D40</f>
        <v>16968.28</v>
      </c>
      <c r="E42" s="216">
        <f>+E40</f>
        <v>31513.119999999999</v>
      </c>
      <c r="F42" s="216">
        <f>+MIN(F39:F40)</f>
        <v>11591.6</v>
      </c>
      <c r="G42" s="216">
        <f>+MIN(G39+MAX(F39-F40,0)-MAX(E40-E39,0)-MAX(D40-D39,0)-MAX(C40-C39,0),G40)</f>
        <v>0</v>
      </c>
      <c r="H42" s="216">
        <f>+MIN(H39:H40)</f>
        <v>0</v>
      </c>
      <c r="I42" s="73">
        <f>+C42+D42+E42+MIN(F39:F40)+G42+H42</f>
        <v>77278</v>
      </c>
      <c r="J42" s="219">
        <f>+K47</f>
        <v>33812</v>
      </c>
      <c r="K42" s="219">
        <f>+I42-H42</f>
        <v>77278</v>
      </c>
      <c r="L42" s="161" t="str">
        <f>+SUBSTITUTE(L41,"bežné","kapitálové")</f>
        <v>a - horolezectvo - kapitálové transfery</v>
      </c>
      <c r="M42" s="120">
        <v>1</v>
      </c>
      <c r="N42" s="161" t="str">
        <f>+L42</f>
        <v>a - horolezectvo - kapitálové transfery</v>
      </c>
      <c r="O42" s="120">
        <v>2</v>
      </c>
      <c r="P42" s="161" t="str">
        <f>+L42</f>
        <v>a - horolezectvo - kapitálové transfery</v>
      </c>
      <c r="Q42" s="120">
        <v>3</v>
      </c>
      <c r="R42" s="161" t="str">
        <f>+L42</f>
        <v>a - horolezectvo - kapitálové transfery</v>
      </c>
      <c r="S42" s="120">
        <v>4</v>
      </c>
      <c r="T42" s="161" t="str">
        <f>+L42</f>
        <v>a - horolezectvo - kapitálové transfery</v>
      </c>
      <c r="U42" s="120">
        <v>5</v>
      </c>
    </row>
    <row r="43" spans="1:21" ht="31.5" x14ac:dyDescent="0.2">
      <c r="A43" s="67" t="s">
        <v>336</v>
      </c>
      <c r="B43" s="67" t="str">
        <f>IF(L38&gt;2,"Šport "&amp;INDEX(FP!K:K,Doklady!B2+2),"Šport "&amp;K45)</f>
        <v>Šport športové lezenie</v>
      </c>
      <c r="C43" s="68" t="s">
        <v>1687</v>
      </c>
      <c r="D43" s="68" t="s">
        <v>1688</v>
      </c>
      <c r="E43" s="68" t="s">
        <v>1689</v>
      </c>
      <c r="F43" s="68" t="s">
        <v>1686</v>
      </c>
      <c r="G43" s="68" t="s">
        <v>370</v>
      </c>
      <c r="H43" s="68" t="s">
        <v>371</v>
      </c>
      <c r="I43" s="67" t="s">
        <v>327</v>
      </c>
      <c r="K43" s="218"/>
      <c r="L43" s="84">
        <f>L38-1</f>
        <v>1</v>
      </c>
    </row>
    <row r="44" spans="1:21" x14ac:dyDescent="0.2">
      <c r="A44" s="115" t="s">
        <v>339</v>
      </c>
      <c r="B44" s="116" t="s">
        <v>372</v>
      </c>
      <c r="C44" s="78">
        <f>I44*0.2</f>
        <v>6762.4000000000005</v>
      </c>
      <c r="D44" s="78">
        <f>I44*0.2</f>
        <v>6762.4000000000005</v>
      </c>
      <c r="E44" s="78">
        <f>I44*0.25</f>
        <v>8453</v>
      </c>
      <c r="F44" s="78">
        <f>+I44*0.15</f>
        <v>5071.8</v>
      </c>
      <c r="G44" s="78">
        <f>+MAX(I44-C44-D44-E44-F44-H44,0)</f>
        <v>6762.3999999999969</v>
      </c>
      <c r="H44" s="78">
        <f>+IFERROR(VLOOKUP(K45&amp;" - kapitálové transfery",B$53:C$90,2,0),0)</f>
        <v>0</v>
      </c>
      <c r="I44" s="73">
        <f>SUMIF(FP!K:K,K45,FP!D:D)</f>
        <v>33812</v>
      </c>
      <c r="K44" s="218"/>
    </row>
    <row r="45" spans="1:21" x14ac:dyDescent="0.2">
      <c r="A45" s="115" t="s">
        <v>339</v>
      </c>
      <c r="B45" s="116" t="s">
        <v>373</v>
      </c>
      <c r="C45" s="78">
        <f>DSUM(Doklady!A103:J9737,"GGG",Spolu!L45:M47)</f>
        <v>7272</v>
      </c>
      <c r="D45" s="78">
        <f>DSUM(Doklady!A103:J9737,"GGG",Spolu!N45:O47)</f>
        <v>12355.070000000002</v>
      </c>
      <c r="E45" s="78">
        <f>DSUM(Doklady!A103:J9737,"GGG",Spolu!P45:Q47)</f>
        <v>9113.23</v>
      </c>
      <c r="F45" s="78">
        <f>DSUM(Doklady!A103:J9737,"GGG",Spolu!R45:S47)</f>
        <v>5071.6999999999989</v>
      </c>
      <c r="G45" s="78">
        <f>DSUM(Doklady!A103:J9737,"GGG",Spolu!T45:U47)-H45</f>
        <v>0</v>
      </c>
      <c r="H45" s="78">
        <f>+IFERROR(VLOOKUP(K45&amp;" - kapitálové transfery",B$53:D$90,3,0),0)</f>
        <v>0</v>
      </c>
      <c r="I45" s="73">
        <f>+C45+D45+E45+F45+G45+H45</f>
        <v>33812</v>
      </c>
      <c r="K45" s="218" t="str">
        <f>IF(L38&gt;1,INDEX(FP!K:K,Doklady!B2+1),".")</f>
        <v>športové lezenie</v>
      </c>
      <c r="L45" s="120" t="s">
        <v>335</v>
      </c>
      <c r="M45" s="120" t="s">
        <v>374</v>
      </c>
      <c r="N45" s="120" t="s">
        <v>335</v>
      </c>
      <c r="O45" s="120" t="s">
        <v>374</v>
      </c>
      <c r="P45" s="120" t="s">
        <v>335</v>
      </c>
      <c r="Q45" s="120" t="s">
        <v>374</v>
      </c>
      <c r="R45" s="120" t="s">
        <v>335</v>
      </c>
      <c r="S45" s="120" t="s">
        <v>374</v>
      </c>
      <c r="T45" s="120" t="s">
        <v>335</v>
      </c>
      <c r="U45" s="120" t="s">
        <v>374</v>
      </c>
    </row>
    <row r="46" spans="1:21" ht="10.5"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t="str">
        <f>IF(L43&gt;0,"a - "&amp;INDEX(FP!C:C,Doklady!B2+1),2)</f>
        <v>a - športové lezenie - bežné transfery</v>
      </c>
      <c r="M46" s="120">
        <v>1</v>
      </c>
      <c r="N46" s="161" t="str">
        <f>+L46</f>
        <v>a - športové lezenie - bežné transfery</v>
      </c>
      <c r="O46" s="120">
        <v>2</v>
      </c>
      <c r="P46" s="161" t="str">
        <f>+L46</f>
        <v>a - športové lezenie - bežné transfery</v>
      </c>
      <c r="Q46" s="120">
        <v>3</v>
      </c>
      <c r="R46" s="161" t="str">
        <f>+L46</f>
        <v>a - športové lezenie - bežné transfery</v>
      </c>
      <c r="S46" s="120">
        <v>4</v>
      </c>
      <c r="T46" s="161" t="str">
        <f>+L46</f>
        <v>a - športové lezenie - bežné transfery</v>
      </c>
      <c r="U46" s="120">
        <v>5</v>
      </c>
    </row>
    <row r="47" spans="1:21" x14ac:dyDescent="0.2">
      <c r="A47" s="115" t="s">
        <v>339</v>
      </c>
      <c r="B47" s="116" t="s">
        <v>376</v>
      </c>
      <c r="C47" s="73">
        <f>+C45</f>
        <v>7272</v>
      </c>
      <c r="D47" s="216">
        <f>+D45</f>
        <v>12355.070000000002</v>
      </c>
      <c r="E47" s="216">
        <f>+E45</f>
        <v>9113.23</v>
      </c>
      <c r="F47" s="216">
        <f>+MIN(F44:F45)</f>
        <v>5071.6999999999989</v>
      </c>
      <c r="G47" s="216">
        <f>+MIN(G44+MAX(F44-F45,0)-MAX(E45-E44,0)-MAX(D45-D44,0)-MAX(C45-C44,0),G45)</f>
        <v>-1.8189894035458565E-12</v>
      </c>
      <c r="H47" s="216">
        <f>+MIN(H44:H45)</f>
        <v>0</v>
      </c>
      <c r="I47" s="73">
        <f>+C47+D47+E47+MIN(F44:F45)+G47+H47</f>
        <v>33812</v>
      </c>
      <c r="K47" s="219">
        <f>+I47-H47</f>
        <v>33812</v>
      </c>
      <c r="L47" s="161" t="str">
        <f>+SUBSTITUTE(L46,"bežné","kapitálové")</f>
        <v>a - športové lezenie - kapitálové transfery</v>
      </c>
      <c r="M47" s="120">
        <v>1</v>
      </c>
      <c r="N47" s="161" t="str">
        <f>+L47</f>
        <v>a - športové lezenie - kapitálové transfery</v>
      </c>
      <c r="O47" s="120">
        <v>2</v>
      </c>
      <c r="P47" s="161" t="str">
        <f>+L47</f>
        <v>a - športové lezenie - kapitálové transfery</v>
      </c>
      <c r="Q47" s="120">
        <v>3</v>
      </c>
      <c r="R47" s="161" t="str">
        <f>+L47</f>
        <v>a - športové lezenie - kapitálové transfery</v>
      </c>
      <c r="S47" s="120">
        <v>4</v>
      </c>
      <c r="T47" s="161" t="str">
        <f>+L47</f>
        <v>a - športové lezenie - kapitálové transfery</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53"/>
      <c r="B50" s="354"/>
      <c r="C50" s="354"/>
      <c r="D50" s="354"/>
      <c r="E50" s="354"/>
      <c r="F50" s="354"/>
      <c r="G50" s="354"/>
      <c r="H50" s="354"/>
      <c r="I50" s="354"/>
      <c r="T50" s="86"/>
    </row>
    <row r="51" spans="1:20" x14ac:dyDescent="0.2">
      <c r="A51" s="112"/>
      <c r="B51" s="113"/>
      <c r="C51" s="111"/>
      <c r="D51" s="114"/>
      <c r="E51" s="114"/>
      <c r="F51" s="114"/>
      <c r="G51" s="222"/>
      <c r="H51" s="114"/>
      <c r="I51" s="114"/>
      <c r="T51" s="86"/>
    </row>
    <row r="52" spans="1:20" ht="21"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horolezectvo - bežné transfery</v>
      </c>
      <c r="C53" s="73">
        <f>IF(A53&lt;&gt;"",INDEX(FP!D:D,Doklady!B$2+(ROW()-53)),"")</f>
        <v>77278</v>
      </c>
      <c r="D53" s="73">
        <f>IF(A53&lt;&gt;"",Doklady!I1-Doklady!J1,"")</f>
        <v>77278</v>
      </c>
      <c r="E53" s="73">
        <f>IF(A53&lt;&gt;"",MIN(D53,C53)*Doklady!C1/(1-Doklady!C1),"")</f>
        <v>0</v>
      </c>
      <c r="F53" s="71">
        <f>IF(A53&lt;&gt;"",Doklady!J1,"")</f>
        <v>0</v>
      </c>
      <c r="G53" s="73">
        <f>+IFERROR(HLOOKUP(IF(RIGHT(B53,15)="bežné transfery",LEFT(B53,LEN(B53)-18),0),$J$40:$K$42,3,0),MIN(C53,D53))</f>
        <v>77278</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a</v>
      </c>
      <c r="B54" s="119" t="str">
        <f>Doklady!H2</f>
        <v>športové lezenie - bežné transfery</v>
      </c>
      <c r="C54" s="73">
        <f>IF(A54&lt;&gt;"",INDEX(FP!D:D,Doklady!B$2+(ROW()-53)),"")</f>
        <v>33812</v>
      </c>
      <c r="D54" s="73">
        <f>IF(A54&lt;&gt;"",Doklady!I2-Doklady!J2,"")</f>
        <v>33812</v>
      </c>
      <c r="E54" s="73">
        <f>IF(A54&lt;&gt;"",MIN(D54,C54)*Doklady!C2/(1-Doklady!C2),"")</f>
        <v>0</v>
      </c>
      <c r="F54" s="71">
        <f>IF(A54&lt;&gt;"",Doklady!J2,"")</f>
        <v>0</v>
      </c>
      <c r="G54" s="73">
        <f t="shared" ref="G54:G117" si="0">+IFERROR(HLOOKUP(IF(RIGHT(B54,15)="bežné transfery",LEFT(B54,LEN(B54)-18),0),$J$40:$K$42,3,0),MIN(C54,D54))</f>
        <v>33812</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026 02</v>
      </c>
      <c r="L54" s="84" t="str">
        <f>IF(A54&lt;&gt;"",INDEX(FP!H:H,Doklady!B$2+(ROW()-52)),"")</f>
        <v>B</v>
      </c>
      <c r="M54" s="84" t="str">
        <f t="shared" ref="M54:M117" si="3">K54&amp;L54</f>
        <v>026 02B</v>
      </c>
    </row>
    <row r="55" spans="1:20" x14ac:dyDescent="0.2">
      <c r="A55" s="75" t="str">
        <f>Doklady!D3</f>
        <v>c</v>
      </c>
      <c r="B55" s="119" t="str">
        <f>Doklady!H3</f>
        <v>zabezpečenie a rozvoj športu para lezenie zdravotne postihnutých športovcov</v>
      </c>
      <c r="C55" s="73">
        <f>IF(A55&lt;&gt;"",INDEX(FP!D:D,Doklady!B$2+(ROW()-53)),"")</f>
        <v>8829</v>
      </c>
      <c r="D55" s="73">
        <f>IF(A55&lt;&gt;"",Doklady!I3-Doklady!J3,"")</f>
        <v>8829</v>
      </c>
      <c r="E55" s="73">
        <f>IF(A55&lt;&gt;"",MIN(D55,C55)*Doklady!C3/(1-Doklady!C3),"")</f>
        <v>0</v>
      </c>
      <c r="F55" s="71">
        <f>IF(A55&lt;&gt;"",Doklady!J3,"")</f>
        <v>0</v>
      </c>
      <c r="G55" s="73">
        <f t="shared" si="0"/>
        <v>8829</v>
      </c>
      <c r="H55" s="71"/>
      <c r="I55" s="73">
        <f t="shared" si="1"/>
        <v>0</v>
      </c>
      <c r="J55" s="84" t="str">
        <f t="shared" si="2"/>
        <v/>
      </c>
      <c r="K55" s="84" t="str">
        <f>Doklady!F3</f>
        <v>026 03</v>
      </c>
      <c r="L55" s="84" t="str">
        <f>IF(A55&lt;&gt;"",INDEX(FP!H:H,Doklady!B$2+(ROW()-52)),"")</f>
        <v>B</v>
      </c>
      <c r="M55" s="84" t="str">
        <f t="shared" si="3"/>
        <v>026 03B</v>
      </c>
    </row>
    <row r="56" spans="1:20" x14ac:dyDescent="0.2">
      <c r="A56" s="75" t="str">
        <f>Doklady!D4</f>
        <v>d</v>
      </c>
      <c r="B56" s="119" t="str">
        <f>Doklady!H4</f>
        <v>Buršíková Martina</v>
      </c>
      <c r="C56" s="73">
        <f>IF(A56&lt;&gt;"",INDEX(FP!D:D,Doklady!B$2+(ROW()-53)),"")</f>
        <v>10000</v>
      </c>
      <c r="D56" s="73">
        <f>IF(A56&lt;&gt;"",Doklady!I4-Doklady!J4,"")</f>
        <v>10000</v>
      </c>
      <c r="E56" s="73">
        <f>IF(A56&lt;&gt;"",MIN(D56,C56)*Doklady!C4/(1-Doklady!C4),"")</f>
        <v>0</v>
      </c>
      <c r="F56" s="71">
        <f>IF(A56&lt;&gt;"",Doklady!J4,"")</f>
        <v>0</v>
      </c>
      <c r="G56" s="73">
        <f t="shared" si="0"/>
        <v>10000</v>
      </c>
      <c r="H56" s="71"/>
      <c r="I56" s="73">
        <f t="shared" si="1"/>
        <v>0</v>
      </c>
      <c r="J56" s="84" t="str">
        <f t="shared" si="2"/>
        <v/>
      </c>
      <c r="K56" s="84" t="str">
        <f>Doklady!F4</f>
        <v>026 03</v>
      </c>
      <c r="L56" s="84" t="str">
        <f>IF(A56&lt;&gt;"",INDEX(FP!H:H,Doklady!B$2+(ROW()-52)),"")</f>
        <v>B</v>
      </c>
      <c r="M56" s="84" t="str">
        <f t="shared" si="3"/>
        <v>026 03B</v>
      </c>
    </row>
    <row r="57" spans="1:20" x14ac:dyDescent="0.2">
      <c r="A57" s="75" t="str">
        <f>Doklady!D5</f>
        <v>d</v>
      </c>
      <c r="B57" s="119" t="str">
        <f>Doklady!H5</f>
        <v>Slobodová Lea</v>
      </c>
      <c r="C57" s="73">
        <f>IF(A57&lt;&gt;"",INDEX(FP!D:D,Doklady!B$2+(ROW()-53)),"")</f>
        <v>10000</v>
      </c>
      <c r="D57" s="73">
        <f>IF(A57&lt;&gt;"",Doklady!I5-Doklady!J5,"")</f>
        <v>10000</v>
      </c>
      <c r="E57" s="73">
        <f>IF(A57&lt;&gt;"",MIN(D57,C57)*Doklady!C5/(1-Doklady!C5),"")</f>
        <v>0</v>
      </c>
      <c r="F57" s="71">
        <f>IF(A57&lt;&gt;"",Doklady!J5,"")</f>
        <v>0</v>
      </c>
      <c r="G57" s="73">
        <f t="shared" si="0"/>
        <v>10000</v>
      </c>
      <c r="H57" s="71"/>
      <c r="I57" s="73">
        <f t="shared" si="1"/>
        <v>0</v>
      </c>
      <c r="J57" s="84" t="str">
        <f t="shared" si="2"/>
        <v/>
      </c>
      <c r="K57" s="84" t="str">
        <f>Doklady!F5</f>
        <v>026 03</v>
      </c>
      <c r="L57" s="84" t="str">
        <f>IF(A57&lt;&gt;"",INDEX(FP!H:H,Doklady!B$2+(ROW()-52)),"")</f>
        <v>B</v>
      </c>
      <c r="M57" s="84" t="str">
        <f t="shared" si="3"/>
        <v>026 03B</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5">
      <c r="A130" s="226" t="str">
        <f>Doklady!D66</f>
        <v/>
      </c>
      <c r="B130" s="227" t="s">
        <v>327</v>
      </c>
      <c r="C130" s="228">
        <f>SUM(C53:C129)</f>
        <v>139919</v>
      </c>
      <c r="D130" s="228">
        <f t="shared" ref="D130:I130" si="9">SUM(D53:D129)</f>
        <v>139919</v>
      </c>
      <c r="E130" s="228">
        <f t="shared" si="9"/>
        <v>0</v>
      </c>
      <c r="F130" s="228">
        <f t="shared" si="9"/>
        <v>0</v>
      </c>
      <c r="G130" s="228">
        <f t="shared" si="9"/>
        <v>139919</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391</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392</v>
      </c>
      <c r="B139" s="9"/>
      <c r="C139" s="74"/>
      <c r="D139" s="74"/>
      <c r="E139" s="74"/>
      <c r="F139" s="74"/>
      <c r="G139" s="74"/>
      <c r="H139" s="74"/>
      <c r="I139" s="74"/>
      <c r="J139" s="85"/>
    </row>
    <row r="140" spans="1:26" ht="12.5" x14ac:dyDescent="0.25">
      <c r="A140" s="9"/>
      <c r="B140" s="281"/>
      <c r="C140" s="229"/>
      <c r="D140" s="370"/>
      <c r="E140" s="370"/>
      <c r="F140" s="370"/>
      <c r="G140" s="370"/>
      <c r="H140" s="370"/>
      <c r="I140" s="370"/>
      <c r="J140" s="85"/>
    </row>
    <row r="141" spans="1:26" ht="68.25" customHeight="1" x14ac:dyDescent="0.25">
      <c r="A141" s="9"/>
      <c r="B141" s="283" t="s">
        <v>393</v>
      </c>
      <c r="C141" s="214"/>
      <c r="D141" s="350" t="s">
        <v>394</v>
      </c>
      <c r="E141" s="350"/>
      <c r="F141" s="350"/>
      <c r="G141" s="350"/>
      <c r="H141" s="350"/>
      <c r="I141" s="350"/>
      <c r="J141" s="85"/>
    </row>
    <row r="142" spans="1:26" ht="12.5" x14ac:dyDescent="0.25">
      <c r="A142" s="9"/>
      <c r="B142" s="282"/>
      <c r="C142" s="214"/>
      <c r="D142" s="263"/>
      <c r="E142" s="263"/>
      <c r="F142" s="263"/>
      <c r="G142" s="263"/>
      <c r="H142" s="263"/>
      <c r="I142" s="263"/>
      <c r="J142" s="85"/>
    </row>
    <row r="143" spans="1:26" ht="12.5" x14ac:dyDescent="0.25">
      <c r="A143" s="9"/>
      <c r="B143" s="282"/>
      <c r="C143" s="214"/>
      <c r="D143" s="263"/>
      <c r="E143" s="263"/>
      <c r="F143" s="263"/>
      <c r="G143" s="263"/>
      <c r="H143" s="263"/>
      <c r="I143" s="263"/>
      <c r="J143" s="85"/>
    </row>
    <row r="144" spans="1:26" ht="12.5" x14ac:dyDescent="0.25">
      <c r="A144" s="9"/>
      <c r="B144" s="283"/>
      <c r="C144" s="214"/>
      <c r="D144" s="263"/>
      <c r="E144" s="263"/>
      <c r="F144" s="263"/>
      <c r="G144" s="263"/>
      <c r="H144" s="263"/>
      <c r="I144" s="263"/>
      <c r="J144" s="85"/>
    </row>
    <row r="145" spans="2:2" ht="12.5" x14ac:dyDescent="0.25">
      <c r="B145" s="266"/>
    </row>
  </sheetData>
  <sheetProtection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1" priority="43" stopIfTrue="1" operator="lessThanOrEqual">
      <formula>0</formula>
    </cfRule>
    <cfRule type="cellIs" dxfId="90" priority="44" stopIfTrue="1" operator="greaterThan">
      <formula>0</formula>
    </cfRule>
  </conditionalFormatting>
  <conditionalFormatting sqref="D53:D129">
    <cfRule type="expression" dxfId="89" priority="31" stopIfTrue="1">
      <formula>$C53=$D53</formula>
    </cfRule>
    <cfRule type="expression" dxfId="88" priority="33" stopIfTrue="1">
      <formula>$C53&lt;&gt;$D53</formula>
    </cfRule>
  </conditionalFormatting>
  <conditionalFormatting sqref="E9:F9">
    <cfRule type="expression" dxfId="87" priority="38" stopIfTrue="1">
      <formula>SUM($E$10:$F$14)&gt;0</formula>
    </cfRule>
  </conditionalFormatting>
  <conditionalFormatting sqref="G53:G129">
    <cfRule type="expression" dxfId="86" priority="13" stopIfTrue="1">
      <formula>$C53=$G53</formula>
    </cfRule>
    <cfRule type="expression" dxfId="85" priority="14" stopIfTrue="1">
      <formula>$C53&lt;&gt;$G53</formula>
    </cfRule>
  </conditionalFormatting>
  <conditionalFormatting sqref="I42">
    <cfRule type="cellIs" dxfId="84" priority="1" stopIfTrue="1" operator="greaterThan">
      <formula>0</formula>
    </cfRule>
  </conditionalFormatting>
  <conditionalFormatting sqref="I47">
    <cfRule type="cellIs" dxfId="83" priority="15" stopIfTrue="1" operator="greaterThan">
      <formula>0</formula>
    </cfRule>
  </conditionalFormatting>
  <conditionalFormatting sqref="I53:I129">
    <cfRule type="cellIs" dxfId="82" priority="40" stopIfTrue="1" operator="equal">
      <formula>0</formula>
    </cfRule>
    <cfRule type="cellIs" dxfId="81"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pageSetUpPr fitToPage="1"/>
  </sheetPr>
  <dimension ref="A1:Y4737"/>
  <sheetViews>
    <sheetView topLeftCell="A100" zoomScaleNormal="100" workbookViewId="0">
      <selection activeCell="I209" sqref="I209"/>
    </sheetView>
  </sheetViews>
  <sheetFormatPr defaultColWidth="11.453125" defaultRowHeight="10" x14ac:dyDescent="0.2"/>
  <cols>
    <col min="1" max="1" width="34.1796875" style="6" customWidth="1"/>
    <col min="2" max="2" width="10.81640625" style="6" bestFit="1" customWidth="1"/>
    <col min="3" max="3" width="12" style="6" bestFit="1" customWidth="1"/>
    <col min="4" max="4" width="10.1796875" style="6" bestFit="1" customWidth="1"/>
    <col min="5" max="5" width="10.1796875" style="6" customWidth="1"/>
    <col min="6" max="6" width="31.453125" style="6" customWidth="1"/>
    <col min="7" max="7" width="9.54296875" style="6" bestFit="1" customWidth="1"/>
    <col min="8" max="8" width="23.8164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a - horolezectvo - bežné transfery</v>
      </c>
      <c r="B1" s="232" t="str">
        <f>INDEX(Adr!A:A,B102+1)</f>
        <v>00586455</v>
      </c>
      <c r="C1" s="233">
        <f>IF(ROW()&lt;=B$3,INDEX(FP!E:E,B$2+ROW()-1),"")</f>
        <v>0</v>
      </c>
      <c r="D1" s="234" t="str">
        <f>IF(ROW()&lt;=B$3,INDEX(FP!F:F,B$2+ROW()-1),"")</f>
        <v>a</v>
      </c>
      <c r="E1" s="234"/>
      <c r="F1" s="234" t="str">
        <f>IF(ROW()&lt;=B$3,INDEX(FP!G:G,B$2+ROW()-1),"")</f>
        <v>026 02</v>
      </c>
      <c r="G1" s="234"/>
      <c r="H1" s="235" t="str">
        <f>IF(ROW()&lt;=B$3,INDEX(FP!C:C,B$2+ROW()-1),"")</f>
        <v>horolezectvo - bežné transfery</v>
      </c>
      <c r="I1" s="236">
        <f t="shared" ref="I1:I32" si="0">IF(ROW()&lt;=B$3,SUMIF(A$107:A$9779,A1,I$107:I$9779),"")</f>
        <v>77278</v>
      </c>
      <c r="J1" s="236">
        <f t="shared" ref="J1:J32" si="1">IF(ROW()&lt;=B$3,SUMIFS(I$103:I$49779,A$103:A$49779,K1,J$103:J$49779,L1),"")</f>
        <v>0</v>
      </c>
      <c r="K1" s="110" t="str">
        <f>$A1</f>
        <v>a - horolezectvo - bežné transfery</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a - športové lezenie - bežné transfery</v>
      </c>
      <c r="B2" s="237">
        <f>MATCH(B1,FP!A:A,0)</f>
        <v>188</v>
      </c>
      <c r="C2" s="233">
        <f>IF(ROW()&lt;=B$3,INDEX(FP!E:E,B$2+ROW()-1),"")</f>
        <v>0</v>
      </c>
      <c r="D2" s="234" t="str">
        <f>IF(ROW()&lt;=B$3,INDEX(FP!F:F,B$2+ROW()-1),"")</f>
        <v>a</v>
      </c>
      <c r="E2" s="234"/>
      <c r="F2" s="234" t="str">
        <f>IF(ROW()&lt;=B$3,INDEX(FP!G:G,B$2+ROW()-1),"")</f>
        <v>026 02</v>
      </c>
      <c r="G2" s="234"/>
      <c r="H2" s="235" t="str">
        <f>IF(ROW()&lt;=B$3,INDEX(FP!C:C,B$2+ROW()-1),"")</f>
        <v>športové lezenie - bežné transfery</v>
      </c>
      <c r="I2" s="236">
        <f t="shared" si="0"/>
        <v>33812</v>
      </c>
      <c r="J2" s="236">
        <f t="shared" si="1"/>
        <v>0</v>
      </c>
      <c r="K2" s="110" t="str">
        <f>$A2</f>
        <v>a - športové lezenie - bežné transfery</v>
      </c>
      <c r="L2" s="101">
        <v>99</v>
      </c>
      <c r="M2" s="97" t="s">
        <v>335</v>
      </c>
      <c r="N2" s="98" t="s">
        <v>374</v>
      </c>
      <c r="O2" s="88"/>
      <c r="P2" s="88"/>
      <c r="Q2" s="88"/>
      <c r="R2" s="88"/>
      <c r="S2" s="88"/>
      <c r="T2" s="88"/>
      <c r="U2" s="88"/>
      <c r="V2" s="88"/>
      <c r="W2" s="88"/>
      <c r="X2" s="88"/>
      <c r="Y2" s="88"/>
    </row>
    <row r="3" spans="1:25" s="6" customFormat="1" ht="10.5" hidden="1" thickBot="1" x14ac:dyDescent="0.25">
      <c r="A3" s="231" t="str">
        <f>IF(ROW()&lt;=B$3,INDEX(FP!F:F,B$2+ROW()-1)&amp;" - "&amp;INDEX(FP!C:C,B$2+ROW()-1),"")</f>
        <v>c - zabezpečenie a rozvoj športu para lezenie zdravotne postihnutých športovcov</v>
      </c>
      <c r="B3" s="238">
        <f>COUNTIF(FP!A:A,Doklady!B1)</f>
        <v>5</v>
      </c>
      <c r="C3" s="233">
        <f>IF(ROW()&lt;=B$3,INDEX(FP!E:E,B$2+ROW()-1),"")</f>
        <v>0</v>
      </c>
      <c r="D3" s="234" t="str">
        <f>IF(ROW()&lt;=B$3,INDEX(FP!F:F,B$2+ROW()-1),"")</f>
        <v>c</v>
      </c>
      <c r="E3" s="234"/>
      <c r="F3" s="234" t="str">
        <f>IF(ROW()&lt;=B$3,INDEX(FP!G:G,B$2+ROW()-1),"")</f>
        <v>026 03</v>
      </c>
      <c r="G3" s="234"/>
      <c r="H3" s="235" t="str">
        <f>IF(ROW()&lt;=B$3,INDEX(FP!C:C,B$2+ROW()-1),"")</f>
        <v>zabezpečenie a rozvoj športu para lezenie zdravotne postihnutých športovcov</v>
      </c>
      <c r="I3" s="236">
        <f t="shared" si="0"/>
        <v>8829</v>
      </c>
      <c r="J3" s="236">
        <f t="shared" si="1"/>
        <v>0</v>
      </c>
      <c r="K3" s="110" t="str">
        <f t="shared" ref="K3:K66" si="2">$A3</f>
        <v>c - zabezpečenie a rozvoj športu para lezenie zdravotne postihnutých športovcov</v>
      </c>
      <c r="L3" s="101">
        <v>99</v>
      </c>
      <c r="M3" s="99" t="str">
        <f>$A2</f>
        <v>a - športové lezenie - bežné transfery</v>
      </c>
      <c r="N3" s="100">
        <v>99</v>
      </c>
      <c r="O3" s="88"/>
      <c r="P3" s="88"/>
      <c r="Q3" s="88"/>
      <c r="R3" s="88"/>
      <c r="S3" s="88"/>
      <c r="T3" s="88"/>
      <c r="U3" s="88"/>
      <c r="V3" s="88"/>
      <c r="W3" s="88"/>
      <c r="X3" s="88"/>
      <c r="Y3" s="88"/>
    </row>
    <row r="4" spans="1:25" s="6" customFormat="1" ht="10.5" hidden="1" thickBot="1" x14ac:dyDescent="0.25">
      <c r="A4" s="235" t="str">
        <f>IF(ROW()&lt;=B$3,INDEX(FP!F:F,B$2+ROW()-1)&amp;" - "&amp;INDEX(FP!C:C,B$2+ROW()-1),"")</f>
        <v>d - Buršíková Martina</v>
      </c>
      <c r="B4" s="239"/>
      <c r="C4" s="240">
        <f>IF(ROW()&lt;=B$3,INDEX(FP!E:E,B$2+ROW()-1),"")</f>
        <v>0</v>
      </c>
      <c r="D4" s="234" t="str">
        <f>IF(ROW()&lt;=B$3,INDEX(FP!F:F,B$2+ROW()-1),"")</f>
        <v>d</v>
      </c>
      <c r="E4" s="234"/>
      <c r="F4" s="234" t="str">
        <f>IF(ROW()&lt;=B$3,INDEX(FP!G:G,B$2+ROW()-1),"")</f>
        <v>026 03</v>
      </c>
      <c r="G4" s="234"/>
      <c r="H4" s="235" t="str">
        <f>IF(ROW()&lt;=B$3,INDEX(FP!C:C,B$2+ROW()-1),"")</f>
        <v>Buršíková Martina</v>
      </c>
      <c r="I4" s="236">
        <f t="shared" si="0"/>
        <v>10000</v>
      </c>
      <c r="J4" s="236">
        <f t="shared" si="1"/>
        <v>0</v>
      </c>
      <c r="K4" s="110" t="str">
        <f t="shared" si="2"/>
        <v>d - Buršíková Martina</v>
      </c>
      <c r="L4" s="101">
        <v>99</v>
      </c>
      <c r="M4" s="102" t="s">
        <v>335</v>
      </c>
      <c r="N4" s="103" t="s">
        <v>374</v>
      </c>
    </row>
    <row r="5" spans="1:25" s="6" customFormat="1" ht="10.5" hidden="1" thickBot="1" x14ac:dyDescent="0.25">
      <c r="A5" s="235" t="str">
        <f>IF(ROW()&lt;=B$3,INDEX(FP!F:F,B$2+ROW()-1)&amp;" - "&amp;INDEX(FP!C:C,B$2+ROW()-1),"")</f>
        <v>d - Slobodová Lea</v>
      </c>
      <c r="B5" s="235"/>
      <c r="C5" s="240">
        <f>IF(ROW()&lt;=B$3,INDEX(FP!E:E,B$2+ROW()-1),"")</f>
        <v>0</v>
      </c>
      <c r="D5" s="234" t="str">
        <f>IF(ROW()&lt;=B$3,INDEX(FP!F:F,B$2+ROW()-1),"")</f>
        <v>d</v>
      </c>
      <c r="E5" s="234"/>
      <c r="F5" s="234" t="str">
        <f>IF(ROW()&lt;=B$3,INDEX(FP!G:G,B$2+ROW()-1),"")</f>
        <v>026 03</v>
      </c>
      <c r="G5" s="234"/>
      <c r="H5" s="235" t="str">
        <f>IF(ROW()&lt;=B$3,INDEX(FP!C:C,B$2+ROW()-1),"")</f>
        <v>Slobodová Lea</v>
      </c>
      <c r="I5" s="236">
        <f t="shared" si="0"/>
        <v>10000</v>
      </c>
      <c r="J5" s="236">
        <f t="shared" si="1"/>
        <v>0</v>
      </c>
      <c r="K5" s="110" t="str">
        <f t="shared" si="2"/>
        <v>d - Slobodová Lea</v>
      </c>
      <c r="L5" s="101">
        <v>99</v>
      </c>
      <c r="M5" s="104" t="str">
        <f>$A4</f>
        <v>d - Buršíková Martina</v>
      </c>
      <c r="N5" s="105">
        <v>99</v>
      </c>
      <c r="O5" s="88"/>
      <c r="P5" s="88"/>
      <c r="Q5" s="88"/>
      <c r="R5" s="88"/>
      <c r="S5" s="88"/>
      <c r="T5" s="88"/>
      <c r="U5" s="88"/>
      <c r="V5" s="88"/>
      <c r="W5" s="88"/>
      <c r="X5" s="88"/>
      <c r="Y5" s="88"/>
    </row>
    <row r="6" spans="1:25" s="6" customFormat="1" ht="10.5"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5"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si="0"/>
        <v/>
      </c>
      <c r="J7" s="236" t="str">
        <f t="shared" si="1"/>
        <v/>
      </c>
      <c r="K7" s="110" t="str">
        <f t="shared" si="2"/>
        <v/>
      </c>
      <c r="L7" s="101">
        <v>99</v>
      </c>
      <c r="M7" s="99" t="str">
        <f>$A6</f>
        <v/>
      </c>
      <c r="N7" s="100">
        <v>99</v>
      </c>
      <c r="S7" s="88"/>
      <c r="T7" s="88"/>
      <c r="U7" s="88"/>
      <c r="V7" s="88"/>
      <c r="W7" s="88"/>
      <c r="X7" s="88"/>
      <c r="Y7" s="88"/>
    </row>
    <row r="8" spans="1:25" s="6" customFormat="1" ht="10.5"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0"/>
        <v/>
      </c>
      <c r="J8" s="236" t="str">
        <f t="shared" si="1"/>
        <v/>
      </c>
      <c r="K8" s="110" t="str">
        <f t="shared" si="2"/>
        <v/>
      </c>
      <c r="L8" s="101">
        <v>99</v>
      </c>
      <c r="M8" s="102" t="s">
        <v>335</v>
      </c>
      <c r="N8" s="103" t="s">
        <v>374</v>
      </c>
      <c r="O8" s="88"/>
      <c r="P8" s="88"/>
      <c r="U8" s="88"/>
      <c r="V8" s="88"/>
      <c r="W8" s="88"/>
      <c r="X8" s="88"/>
      <c r="Y8" s="88"/>
    </row>
    <row r="9" spans="1:25" s="6" customFormat="1" ht="10.5"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0"/>
        <v/>
      </c>
      <c r="J9" s="236" t="str">
        <f t="shared" si="1"/>
        <v/>
      </c>
      <c r="K9" s="110" t="str">
        <f t="shared" si="2"/>
        <v/>
      </c>
      <c r="L9" s="101">
        <v>99</v>
      </c>
      <c r="M9" s="108" t="str">
        <f>$A8</f>
        <v/>
      </c>
      <c r="N9" s="109">
        <v>99</v>
      </c>
      <c r="O9" s="88"/>
      <c r="P9" s="88"/>
      <c r="Q9" s="88"/>
      <c r="R9" s="88"/>
      <c r="W9" s="88"/>
      <c r="X9" s="88"/>
      <c r="Y9" s="88"/>
    </row>
    <row r="10" spans="1:25" s="6" customFormat="1" ht="10.5"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0"/>
        <v/>
      </c>
      <c r="J10" s="236" t="str">
        <f t="shared" si="1"/>
        <v/>
      </c>
      <c r="K10" s="110" t="str">
        <f t="shared" si="2"/>
        <v/>
      </c>
      <c r="L10" s="101">
        <v>99</v>
      </c>
      <c r="M10" s="97" t="s">
        <v>335</v>
      </c>
      <c r="N10" s="98" t="s">
        <v>374</v>
      </c>
      <c r="O10" s="88"/>
      <c r="P10" s="88"/>
      <c r="Q10" s="88"/>
      <c r="R10" s="88"/>
      <c r="S10" s="88"/>
      <c r="T10" s="88"/>
      <c r="Y10" s="88"/>
    </row>
    <row r="11" spans="1:25" s="6" customFormat="1" ht="10.5"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0"/>
        <v/>
      </c>
      <c r="J11" s="236" t="str">
        <f t="shared" si="1"/>
        <v/>
      </c>
      <c r="K11" s="110" t="str">
        <f t="shared" si="2"/>
        <v/>
      </c>
      <c r="L11" s="101">
        <v>99</v>
      </c>
      <c r="M11" s="99" t="str">
        <f>$A10</f>
        <v/>
      </c>
      <c r="N11" s="100">
        <v>99</v>
      </c>
      <c r="O11" s="88"/>
      <c r="P11" s="88"/>
      <c r="Q11" s="88"/>
      <c r="R11" s="88"/>
      <c r="S11" s="88"/>
      <c r="T11" s="88"/>
      <c r="Y11" s="88"/>
    </row>
    <row r="12" spans="1:25" s="6" customFormat="1" ht="10.5"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0"/>
        <v/>
      </c>
      <c r="J12" s="236" t="str">
        <f t="shared" si="1"/>
        <v/>
      </c>
      <c r="K12" s="110" t="str">
        <f t="shared" si="2"/>
        <v/>
      </c>
      <c r="L12" s="101">
        <v>99</v>
      </c>
      <c r="M12" s="102" t="s">
        <v>335</v>
      </c>
      <c r="N12" s="103" t="s">
        <v>374</v>
      </c>
      <c r="O12" s="88"/>
      <c r="P12" s="88"/>
      <c r="Q12" s="88"/>
      <c r="R12" s="88"/>
      <c r="W12" s="88"/>
      <c r="X12" s="88"/>
    </row>
    <row r="13" spans="1:25" s="6" customFormat="1" ht="10.5"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
      </c>
      <c r="N13" s="105">
        <v>99</v>
      </c>
      <c r="O13" s="88"/>
      <c r="P13" s="88"/>
      <c r="U13" s="88"/>
      <c r="V13" s="88"/>
      <c r="W13" s="88"/>
      <c r="X13" s="88"/>
      <c r="Y13" s="88"/>
    </row>
    <row r="14" spans="1:25" s="6" customFormat="1" ht="10.5"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335</v>
      </c>
      <c r="N14" s="98" t="s">
        <v>374</v>
      </c>
      <c r="S14" s="88"/>
      <c r="T14" s="88"/>
      <c r="U14" s="88"/>
      <c r="V14" s="88"/>
      <c r="W14" s="88"/>
      <c r="X14" s="88"/>
      <c r="Y14" s="88"/>
    </row>
    <row r="15" spans="1:25" s="6" customFormat="1" ht="10.5"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5"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5"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335</v>
      </c>
      <c r="N18" s="98" t="s">
        <v>374</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335</v>
      </c>
      <c r="N20" s="103" t="s">
        <v>374</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335</v>
      </c>
      <c r="N22" s="95" t="s">
        <v>374</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335</v>
      </c>
      <c r="N24" s="103" t="s">
        <v>374</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335</v>
      </c>
      <c r="N26" s="95" t="s">
        <v>374</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335</v>
      </c>
      <c r="N30" s="95" t="s">
        <v>374</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335</v>
      </c>
      <c r="N32" s="103" t="s">
        <v>374</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IF(ROW()&lt;=B$3,SUMIF(A$107:A$9779,A33,I$107:I$9779),"")</f>
        <v/>
      </c>
      <c r="J33" s="236" t="str">
        <f t="shared" ref="J33:J64" si="4">IF(ROW()&lt;=B$3,SUMIFS(I$103:I$49779,A$103:A$49779,K33,J$103:J$49779,L33),"")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IF(ROW()&lt;=B$3,SUMIF(A$107:A$9779,A65,I$107:I$9779),"")</f>
        <v/>
      </c>
      <c r="J65" s="236" t="str">
        <f t="shared" ref="J65:J94" si="6">IF(ROW()&lt;=B$3,SUMIFS(I$103:I$49779,A$103:A$49779,K65,J$103:J$49779,L65),"")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335</v>
      </c>
      <c r="N66" s="95" t="s">
        <v>374</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335</v>
      </c>
      <c r="N68" s="103" t="s">
        <v>374</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335</v>
      </c>
      <c r="N70" s="95" t="s">
        <v>374</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335</v>
      </c>
      <c r="N72" s="103" t="s">
        <v>374</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335</v>
      </c>
      <c r="N74" s="95" t="s">
        <v>374</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335</v>
      </c>
      <c r="N76" s="103" t="s">
        <v>374</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335</v>
      </c>
      <c r="N78" s="95" t="s">
        <v>374</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335</v>
      </c>
      <c r="N80" s="103" t="s">
        <v>374</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335</v>
      </c>
      <c r="N82" s="95" t="s">
        <v>374</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335</v>
      </c>
      <c r="N84" s="103" t="s">
        <v>374</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335</v>
      </c>
      <c r="N86" s="95" t="s">
        <v>374</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335</v>
      </c>
      <c r="N88" s="103" t="s">
        <v>374</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335</v>
      </c>
      <c r="N90" s="95" t="s">
        <v>374</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335</v>
      </c>
      <c r="N92" s="103" t="s">
        <v>374</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335</v>
      </c>
      <c r="N94" s="95" t="s">
        <v>374</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5" x14ac:dyDescent="0.35">
      <c r="A100" s="381" t="s">
        <v>329</v>
      </c>
      <c r="B100" s="381"/>
      <c r="C100" s="381"/>
      <c r="D100" s="381"/>
      <c r="E100" s="381"/>
      <c r="F100" s="381"/>
      <c r="G100" s="381"/>
      <c r="H100" s="381"/>
      <c r="I100" s="383" t="s">
        <v>2271</v>
      </c>
      <c r="J100" s="383"/>
      <c r="K100" s="89"/>
    </row>
    <row r="101" spans="1:25" ht="15.5" x14ac:dyDescent="0.35">
      <c r="A101" s="381"/>
      <c r="B101" s="381"/>
      <c r="C101" s="381"/>
      <c r="D101" s="381"/>
      <c r="E101" s="381"/>
      <c r="F101" s="381"/>
      <c r="G101" s="381"/>
      <c r="H101" s="381"/>
      <c r="I101" s="382">
        <v>45887</v>
      </c>
      <c r="J101" s="382"/>
    </row>
    <row r="102" spans="1:25" ht="14" x14ac:dyDescent="0.3">
      <c r="A102" s="249" t="s">
        <v>399</v>
      </c>
      <c r="B102" s="250">
        <v>78</v>
      </c>
      <c r="C102" s="250"/>
      <c r="D102" s="251"/>
      <c r="E102" s="251"/>
      <c r="F102" s="251"/>
      <c r="G102" s="251"/>
      <c r="H102" s="251"/>
      <c r="I102" s="86"/>
      <c r="J102" s="220"/>
    </row>
    <row r="103" spans="1:25" s="83" customFormat="1" ht="10.5"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406</v>
      </c>
      <c r="F104" s="10" t="s">
        <v>65</v>
      </c>
      <c r="G104" s="10" t="s">
        <v>66</v>
      </c>
      <c r="H104" s="10" t="s">
        <v>67</v>
      </c>
      <c r="I104" s="295" t="s">
        <v>407</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84" t="s">
        <v>408</v>
      </c>
      <c r="B105" s="385"/>
      <c r="C105" s="385"/>
      <c r="D105" s="385"/>
      <c r="E105" s="385"/>
      <c r="F105" s="385"/>
      <c r="G105" s="385"/>
      <c r="H105" s="385"/>
      <c r="I105" s="385"/>
      <c r="J105" s="386"/>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0" x14ac:dyDescent="0.25">
      <c r="A107" s="14" t="s">
        <v>2293</v>
      </c>
      <c r="B107" s="14" t="s">
        <v>2496</v>
      </c>
      <c r="C107" s="14" t="s">
        <v>2497</v>
      </c>
      <c r="D107" s="316">
        <v>45720</v>
      </c>
      <c r="E107" s="16"/>
      <c r="F107" s="314" t="s">
        <v>2443</v>
      </c>
      <c r="G107" s="14" t="s">
        <v>2730</v>
      </c>
      <c r="H107" s="314" t="s">
        <v>2444</v>
      </c>
      <c r="I107" s="315">
        <v>196</v>
      </c>
      <c r="J107" s="77"/>
      <c r="K107" s="92"/>
    </row>
    <row r="108" spans="1:25" ht="20" x14ac:dyDescent="0.25">
      <c r="A108" s="14" t="s">
        <v>2293</v>
      </c>
      <c r="B108" s="14" t="s">
        <v>2498</v>
      </c>
      <c r="C108" s="14" t="s">
        <v>2499</v>
      </c>
      <c r="D108" s="316">
        <v>45720</v>
      </c>
      <c r="E108" s="16"/>
      <c r="F108" s="314" t="s">
        <v>2445</v>
      </c>
      <c r="G108" s="14" t="s">
        <v>2731</v>
      </c>
      <c r="H108" s="314" t="s">
        <v>2734</v>
      </c>
      <c r="I108" s="315">
        <v>1037.5</v>
      </c>
      <c r="J108" s="77"/>
      <c r="K108" s="92"/>
    </row>
    <row r="109" spans="1:25" ht="20" x14ac:dyDescent="0.25">
      <c r="A109" s="14" t="s">
        <v>2296</v>
      </c>
      <c r="B109" s="14" t="s">
        <v>2500</v>
      </c>
      <c r="C109" s="14" t="s">
        <v>2501</v>
      </c>
      <c r="D109" s="316">
        <v>45744</v>
      </c>
      <c r="E109" s="16"/>
      <c r="F109" s="314" t="s">
        <v>2469</v>
      </c>
      <c r="G109" s="14" t="s">
        <v>2735</v>
      </c>
      <c r="H109" s="314" t="s">
        <v>2301</v>
      </c>
      <c r="I109" s="315">
        <v>87.94</v>
      </c>
      <c r="J109" s="77">
        <v>3</v>
      </c>
      <c r="K109" s="92"/>
    </row>
    <row r="110" spans="1:25" ht="20" x14ac:dyDescent="0.25">
      <c r="A110" s="14" t="s">
        <v>2296</v>
      </c>
      <c r="B110" s="14" t="s">
        <v>2502</v>
      </c>
      <c r="C110" s="14" t="s">
        <v>2731</v>
      </c>
      <c r="D110" s="316">
        <v>45748</v>
      </c>
      <c r="E110" s="16"/>
      <c r="F110" s="314" t="s">
        <v>2850</v>
      </c>
      <c r="G110" s="14" t="s">
        <v>2731</v>
      </c>
      <c r="H110" s="314" t="s">
        <v>2328</v>
      </c>
      <c r="I110" s="315">
        <v>80</v>
      </c>
      <c r="J110" s="77">
        <v>3</v>
      </c>
      <c r="K110" s="92"/>
    </row>
    <row r="111" spans="1:25" ht="20" x14ac:dyDescent="0.25">
      <c r="A111" s="14" t="s">
        <v>2296</v>
      </c>
      <c r="B111" s="14" t="s">
        <v>2502</v>
      </c>
      <c r="C111" s="14" t="s">
        <v>2731</v>
      </c>
      <c r="D111" s="316">
        <v>45748</v>
      </c>
      <c r="E111" s="16"/>
      <c r="F111" s="314" t="s">
        <v>2850</v>
      </c>
      <c r="G111" s="14" t="s">
        <v>2731</v>
      </c>
      <c r="H111" s="314" t="s">
        <v>2470</v>
      </c>
      <c r="I111" s="315">
        <v>80</v>
      </c>
      <c r="J111" s="77">
        <v>3</v>
      </c>
      <c r="K111" s="92"/>
    </row>
    <row r="112" spans="1:25" ht="20" x14ac:dyDescent="0.25">
      <c r="A112" s="14" t="s">
        <v>2296</v>
      </c>
      <c r="B112" s="14" t="s">
        <v>2502</v>
      </c>
      <c r="C112" s="14" t="s">
        <v>2731</v>
      </c>
      <c r="D112" s="316">
        <v>45748</v>
      </c>
      <c r="E112" s="16"/>
      <c r="F112" s="314" t="s">
        <v>2850</v>
      </c>
      <c r="G112" s="14" t="s">
        <v>2731</v>
      </c>
      <c r="H112" s="314" t="s">
        <v>2732</v>
      </c>
      <c r="I112" s="315">
        <v>130</v>
      </c>
      <c r="J112" s="77">
        <v>3</v>
      </c>
      <c r="K112" s="92"/>
    </row>
    <row r="113" spans="1:11" ht="20" x14ac:dyDescent="0.25">
      <c r="A113" s="14" t="s">
        <v>2296</v>
      </c>
      <c r="B113" s="14" t="s">
        <v>2502</v>
      </c>
      <c r="C113" s="14" t="s">
        <v>2731</v>
      </c>
      <c r="D113" s="316">
        <v>45748</v>
      </c>
      <c r="E113" s="16"/>
      <c r="F113" s="314" t="s">
        <v>2850</v>
      </c>
      <c r="G113" s="14" t="s">
        <v>2731</v>
      </c>
      <c r="H113" s="314" t="s">
        <v>2733</v>
      </c>
      <c r="I113" s="315">
        <v>130</v>
      </c>
      <c r="J113" s="77">
        <v>3</v>
      </c>
      <c r="K113" s="92"/>
    </row>
    <row r="114" spans="1:11" ht="20" x14ac:dyDescent="0.25">
      <c r="A114" s="14" t="s">
        <v>2296</v>
      </c>
      <c r="B114" s="14" t="s">
        <v>2502</v>
      </c>
      <c r="C114" s="14" t="s">
        <v>2731</v>
      </c>
      <c r="D114" s="316">
        <v>45748</v>
      </c>
      <c r="E114" s="16"/>
      <c r="F114" s="314" t="s">
        <v>2850</v>
      </c>
      <c r="G114" s="14" t="s">
        <v>2731</v>
      </c>
      <c r="H114" s="314" t="s">
        <v>2471</v>
      </c>
      <c r="I114" s="315">
        <v>200</v>
      </c>
      <c r="J114" s="77">
        <v>3</v>
      </c>
      <c r="K114" s="92"/>
    </row>
    <row r="115" spans="1:11" ht="20" x14ac:dyDescent="0.25">
      <c r="A115" s="14" t="s">
        <v>2296</v>
      </c>
      <c r="B115" s="14" t="s">
        <v>2502</v>
      </c>
      <c r="C115" s="14" t="s">
        <v>2731</v>
      </c>
      <c r="D115" s="316">
        <v>45748</v>
      </c>
      <c r="E115" s="16"/>
      <c r="F115" s="314" t="s">
        <v>2850</v>
      </c>
      <c r="G115" s="14" t="s">
        <v>2731</v>
      </c>
      <c r="H115" s="314" t="s">
        <v>2297</v>
      </c>
      <c r="I115" s="315">
        <v>200</v>
      </c>
      <c r="J115" s="77">
        <v>3</v>
      </c>
      <c r="K115" s="92"/>
    </row>
    <row r="116" spans="1:11" ht="20" x14ac:dyDescent="0.25">
      <c r="A116" s="14" t="s">
        <v>2293</v>
      </c>
      <c r="B116" s="14" t="s">
        <v>2503</v>
      </c>
      <c r="C116" s="14" t="s">
        <v>2504</v>
      </c>
      <c r="D116" s="316">
        <v>45769</v>
      </c>
      <c r="E116" s="16"/>
      <c r="F116" s="314" t="s">
        <v>2446</v>
      </c>
      <c r="G116" s="14" t="s">
        <v>2730</v>
      </c>
      <c r="H116" s="314" t="s">
        <v>2444</v>
      </c>
      <c r="I116" s="315">
        <v>452</v>
      </c>
      <c r="J116" s="77"/>
      <c r="K116" s="92"/>
    </row>
    <row r="117" spans="1:11" ht="20" x14ac:dyDescent="0.25">
      <c r="A117" s="14" t="s">
        <v>2356</v>
      </c>
      <c r="B117" s="14" t="s">
        <v>2505</v>
      </c>
      <c r="C117" s="14" t="s">
        <v>2731</v>
      </c>
      <c r="D117" s="317">
        <v>46183</v>
      </c>
      <c r="E117" s="16"/>
      <c r="F117" s="14" t="s">
        <v>2357</v>
      </c>
      <c r="G117" s="14" t="s">
        <v>2731</v>
      </c>
      <c r="H117" s="14" t="s">
        <v>2297</v>
      </c>
      <c r="I117" s="15">
        <v>1066.3</v>
      </c>
      <c r="J117" s="77"/>
      <c r="K117" s="92"/>
    </row>
    <row r="118" spans="1:11" ht="20" x14ac:dyDescent="0.25">
      <c r="A118" s="14" t="s">
        <v>2356</v>
      </c>
      <c r="B118" s="14" t="s">
        <v>2506</v>
      </c>
      <c r="C118" s="14" t="s">
        <v>2731</v>
      </c>
      <c r="D118" s="317">
        <v>45818</v>
      </c>
      <c r="E118" s="16"/>
      <c r="F118" s="14" t="s">
        <v>2358</v>
      </c>
      <c r="G118" s="14" t="s">
        <v>2731</v>
      </c>
      <c r="H118" s="14" t="s">
        <v>2297</v>
      </c>
      <c r="I118" s="15">
        <v>549.67999999999995</v>
      </c>
      <c r="J118" s="77"/>
      <c r="K118" s="92"/>
    </row>
    <row r="119" spans="1:11" ht="20" x14ac:dyDescent="0.25">
      <c r="A119" s="14" t="s">
        <v>2356</v>
      </c>
      <c r="B119" s="14" t="s">
        <v>2507</v>
      </c>
      <c r="C119" s="14" t="s">
        <v>2731</v>
      </c>
      <c r="D119" s="317">
        <v>45819</v>
      </c>
      <c r="E119" s="16"/>
      <c r="F119" s="14" t="s">
        <v>2359</v>
      </c>
      <c r="G119" s="14" t="s">
        <v>2731</v>
      </c>
      <c r="H119" s="14" t="s">
        <v>2297</v>
      </c>
      <c r="I119" s="15">
        <v>1020.83</v>
      </c>
      <c r="J119" s="77"/>
      <c r="K119" s="92"/>
    </row>
    <row r="120" spans="1:11" ht="20" x14ac:dyDescent="0.25">
      <c r="A120" s="14" t="s">
        <v>2356</v>
      </c>
      <c r="B120" s="14" t="s">
        <v>2508</v>
      </c>
      <c r="C120" s="14" t="s">
        <v>2731</v>
      </c>
      <c r="D120" s="317">
        <v>45840</v>
      </c>
      <c r="E120" s="16"/>
      <c r="F120" s="14" t="s">
        <v>2362</v>
      </c>
      <c r="G120" s="14" t="s">
        <v>2731</v>
      </c>
      <c r="H120" s="14" t="s">
        <v>2297</v>
      </c>
      <c r="I120" s="15">
        <v>2722.44</v>
      </c>
      <c r="J120" s="77"/>
      <c r="K120" s="92"/>
    </row>
    <row r="121" spans="1:11" ht="20" x14ac:dyDescent="0.25">
      <c r="A121" s="14" t="s">
        <v>2293</v>
      </c>
      <c r="B121" s="14" t="s">
        <v>2509</v>
      </c>
      <c r="C121" s="14" t="s">
        <v>2731</v>
      </c>
      <c r="D121" s="316">
        <v>45840</v>
      </c>
      <c r="E121" s="16"/>
      <c r="F121" s="314" t="s">
        <v>2360</v>
      </c>
      <c r="G121" s="14" t="s">
        <v>2731</v>
      </c>
      <c r="H121" s="314" t="s">
        <v>2361</v>
      </c>
      <c r="I121" s="315">
        <v>417.12</v>
      </c>
      <c r="J121" s="77"/>
      <c r="K121" s="92"/>
    </row>
    <row r="122" spans="1:11" ht="12.5" x14ac:dyDescent="0.25">
      <c r="A122" s="14" t="s">
        <v>2294</v>
      </c>
      <c r="B122" s="14" t="s">
        <v>2510</v>
      </c>
      <c r="C122" s="14" t="s">
        <v>2731</v>
      </c>
      <c r="D122" s="316">
        <v>45842</v>
      </c>
      <c r="E122" s="16"/>
      <c r="F122" s="314" t="s">
        <v>2839</v>
      </c>
      <c r="G122" s="14" t="s">
        <v>2731</v>
      </c>
      <c r="H122" s="314" t="s">
        <v>2736</v>
      </c>
      <c r="I122" s="315">
        <v>285.36</v>
      </c>
      <c r="J122" s="77">
        <v>4</v>
      </c>
      <c r="K122" s="92"/>
    </row>
    <row r="123" spans="1:11" ht="12.5" x14ac:dyDescent="0.25">
      <c r="A123" s="14" t="s">
        <v>2294</v>
      </c>
      <c r="B123" s="14" t="s">
        <v>2510</v>
      </c>
      <c r="C123" s="14" t="s">
        <v>2731</v>
      </c>
      <c r="D123" s="316">
        <v>45842</v>
      </c>
      <c r="E123" s="16"/>
      <c r="F123" s="314" t="s">
        <v>2839</v>
      </c>
      <c r="G123" s="14" t="s">
        <v>2731</v>
      </c>
      <c r="H123" s="314" t="s">
        <v>2738</v>
      </c>
      <c r="I123" s="315">
        <v>1212.07</v>
      </c>
      <c r="J123" s="77">
        <v>4</v>
      </c>
      <c r="K123" s="92"/>
    </row>
    <row r="124" spans="1:11" ht="12.5" x14ac:dyDescent="0.25">
      <c r="A124" s="14" t="s">
        <v>2294</v>
      </c>
      <c r="B124" s="14" t="s">
        <v>2510</v>
      </c>
      <c r="C124" s="14" t="s">
        <v>2731</v>
      </c>
      <c r="D124" s="316">
        <v>45842</v>
      </c>
      <c r="E124" s="16"/>
      <c r="F124" s="314" t="s">
        <v>2839</v>
      </c>
      <c r="G124" s="14" t="s">
        <v>2731</v>
      </c>
      <c r="H124" s="314" t="s">
        <v>2739</v>
      </c>
      <c r="I124" s="315">
        <v>1536.96</v>
      </c>
      <c r="J124" s="77">
        <v>4</v>
      </c>
      <c r="K124" s="92"/>
    </row>
    <row r="125" spans="1:11" ht="20" x14ac:dyDescent="0.25">
      <c r="A125" s="14" t="s">
        <v>2293</v>
      </c>
      <c r="B125" s="14" t="s">
        <v>2511</v>
      </c>
      <c r="C125" s="14" t="s">
        <v>2731</v>
      </c>
      <c r="D125" s="316">
        <v>45854</v>
      </c>
      <c r="E125" s="16"/>
      <c r="F125" s="314" t="s">
        <v>2363</v>
      </c>
      <c r="G125" s="14" t="s">
        <v>2731</v>
      </c>
      <c r="H125" s="314" t="s">
        <v>2361</v>
      </c>
      <c r="I125" s="315">
        <v>208.38</v>
      </c>
      <c r="J125" s="77"/>
      <c r="K125" s="92"/>
    </row>
    <row r="126" spans="1:11" ht="12.5" x14ac:dyDescent="0.25">
      <c r="A126" s="14" t="s">
        <v>2294</v>
      </c>
      <c r="B126" s="14" t="s">
        <v>2510</v>
      </c>
      <c r="C126" s="14" t="s">
        <v>2731</v>
      </c>
      <c r="D126" s="316">
        <v>45856</v>
      </c>
      <c r="E126" s="16"/>
      <c r="F126" s="314" t="s">
        <v>2839</v>
      </c>
      <c r="G126" s="14" t="s">
        <v>2731</v>
      </c>
      <c r="H126" s="314" t="s">
        <v>2736</v>
      </c>
      <c r="I126" s="315">
        <v>204.98</v>
      </c>
      <c r="J126" s="77">
        <v>4</v>
      </c>
      <c r="K126" s="92"/>
    </row>
    <row r="127" spans="1:11" ht="12.5" x14ac:dyDescent="0.25">
      <c r="A127" s="14" t="s">
        <v>2294</v>
      </c>
      <c r="B127" s="14" t="s">
        <v>2510</v>
      </c>
      <c r="C127" s="14" t="s">
        <v>2731</v>
      </c>
      <c r="D127" s="316">
        <v>45856</v>
      </c>
      <c r="E127" s="16"/>
      <c r="F127" s="314" t="s">
        <v>2839</v>
      </c>
      <c r="G127" s="14" t="s">
        <v>2731</v>
      </c>
      <c r="H127" s="314" t="s">
        <v>2737</v>
      </c>
      <c r="I127" s="315">
        <v>285.36</v>
      </c>
      <c r="J127" s="77">
        <v>4</v>
      </c>
      <c r="K127" s="92"/>
    </row>
    <row r="128" spans="1:11" ht="12.5" x14ac:dyDescent="0.25">
      <c r="A128" s="14" t="s">
        <v>2294</v>
      </c>
      <c r="B128" s="14" t="s">
        <v>2512</v>
      </c>
      <c r="C128" s="14" t="s">
        <v>2513</v>
      </c>
      <c r="D128" s="316">
        <v>45860</v>
      </c>
      <c r="E128" s="16"/>
      <c r="F128" s="314" t="s">
        <v>2451</v>
      </c>
      <c r="G128" s="14" t="s">
        <v>2743</v>
      </c>
      <c r="H128" s="314" t="s">
        <v>2741</v>
      </c>
      <c r="I128" s="315">
        <v>628.62</v>
      </c>
      <c r="J128" s="77">
        <v>4</v>
      </c>
      <c r="K128" s="92"/>
    </row>
    <row r="129" spans="1:11" ht="12.5" x14ac:dyDescent="0.25">
      <c r="A129" s="14" t="s">
        <v>2294</v>
      </c>
      <c r="B129" s="14" t="s">
        <v>2514</v>
      </c>
      <c r="C129" s="14" t="s">
        <v>2515</v>
      </c>
      <c r="D129" s="316">
        <v>45860</v>
      </c>
      <c r="E129" s="16"/>
      <c r="F129" s="314" t="s">
        <v>2341</v>
      </c>
      <c r="G129" s="14" t="s">
        <v>2743</v>
      </c>
      <c r="H129" s="314" t="s">
        <v>2742</v>
      </c>
      <c r="I129" s="315">
        <v>1715.5</v>
      </c>
      <c r="J129" s="77">
        <v>4</v>
      </c>
      <c r="K129" s="92"/>
    </row>
    <row r="130" spans="1:11" ht="12.5" x14ac:dyDescent="0.25">
      <c r="A130" s="14" t="s">
        <v>2294</v>
      </c>
      <c r="B130" s="14" t="s">
        <v>2516</v>
      </c>
      <c r="C130" s="14" t="s">
        <v>2517</v>
      </c>
      <c r="D130" s="316">
        <v>45861</v>
      </c>
      <c r="E130" s="16"/>
      <c r="F130" s="314" t="s">
        <v>2342</v>
      </c>
      <c r="G130" s="330" t="s">
        <v>2744</v>
      </c>
      <c r="H130" s="314" t="s">
        <v>2343</v>
      </c>
      <c r="I130" s="315">
        <v>608.85</v>
      </c>
      <c r="J130" s="77">
        <v>4</v>
      </c>
      <c r="K130" s="92"/>
    </row>
    <row r="131" spans="1:11" ht="12.5" x14ac:dyDescent="0.25">
      <c r="A131" s="14" t="s">
        <v>2294</v>
      </c>
      <c r="B131" s="14" t="s">
        <v>2518</v>
      </c>
      <c r="C131" s="14" t="s">
        <v>2731</v>
      </c>
      <c r="D131" s="316">
        <v>45875</v>
      </c>
      <c r="E131" s="16"/>
      <c r="F131" s="314" t="s">
        <v>2840</v>
      </c>
      <c r="G131" s="14" t="s">
        <v>2745</v>
      </c>
      <c r="H131" s="331" t="s">
        <v>2746</v>
      </c>
      <c r="I131" s="315">
        <v>216.23</v>
      </c>
      <c r="J131" s="77">
        <v>4</v>
      </c>
      <c r="K131" s="92"/>
    </row>
    <row r="132" spans="1:11" ht="12.5" x14ac:dyDescent="0.25">
      <c r="A132" s="14" t="s">
        <v>2294</v>
      </c>
      <c r="B132" s="14" t="s">
        <v>2518</v>
      </c>
      <c r="C132" s="14" t="s">
        <v>2731</v>
      </c>
      <c r="D132" s="316">
        <v>45875</v>
      </c>
      <c r="E132" s="16"/>
      <c r="F132" s="314" t="s">
        <v>2841</v>
      </c>
      <c r="G132" s="14" t="s">
        <v>2731</v>
      </c>
      <c r="H132" s="314" t="s">
        <v>2737</v>
      </c>
      <c r="I132" s="315">
        <v>289.36</v>
      </c>
      <c r="J132" s="77">
        <v>4</v>
      </c>
      <c r="K132" s="92"/>
    </row>
    <row r="133" spans="1:11" ht="12.5" x14ac:dyDescent="0.25">
      <c r="A133" s="14" t="s">
        <v>2294</v>
      </c>
      <c r="B133" s="14" t="s">
        <v>2518</v>
      </c>
      <c r="C133" s="14" t="s">
        <v>2731</v>
      </c>
      <c r="D133" s="316">
        <v>45875</v>
      </c>
      <c r="E133" s="16"/>
      <c r="F133" s="314" t="s">
        <v>2840</v>
      </c>
      <c r="G133" s="14" t="s">
        <v>2747</v>
      </c>
      <c r="H133" s="314" t="s">
        <v>2340</v>
      </c>
      <c r="I133" s="315">
        <v>334.38</v>
      </c>
      <c r="J133" s="77">
        <v>4</v>
      </c>
      <c r="K133" s="92"/>
    </row>
    <row r="134" spans="1:11" ht="12.5" x14ac:dyDescent="0.25">
      <c r="A134" s="14" t="s">
        <v>2294</v>
      </c>
      <c r="B134" s="14" t="s">
        <v>2518</v>
      </c>
      <c r="C134" s="14" t="s">
        <v>2731</v>
      </c>
      <c r="D134" s="316">
        <v>45875</v>
      </c>
      <c r="E134" s="16"/>
      <c r="F134" s="314" t="s">
        <v>2841</v>
      </c>
      <c r="G134" s="14" t="s">
        <v>2731</v>
      </c>
      <c r="H134" s="314" t="s">
        <v>2736</v>
      </c>
      <c r="I134" s="315">
        <v>479.45</v>
      </c>
      <c r="J134" s="77">
        <v>4</v>
      </c>
      <c r="K134" s="92"/>
    </row>
    <row r="135" spans="1:11" ht="12.5" x14ac:dyDescent="0.25">
      <c r="A135" s="14" t="s">
        <v>2294</v>
      </c>
      <c r="B135" s="14" t="s">
        <v>2518</v>
      </c>
      <c r="C135" s="14" t="s">
        <v>2731</v>
      </c>
      <c r="D135" s="316">
        <v>45875</v>
      </c>
      <c r="E135" s="16"/>
      <c r="F135" s="314" t="s">
        <v>2842</v>
      </c>
      <c r="G135" s="14" t="s">
        <v>2748</v>
      </c>
      <c r="H135" s="331" t="s">
        <v>2749</v>
      </c>
      <c r="I135" s="315">
        <v>530.33000000000004</v>
      </c>
      <c r="J135" s="77">
        <v>4</v>
      </c>
      <c r="K135" s="92"/>
    </row>
    <row r="136" spans="1:11" ht="12.5" x14ac:dyDescent="0.25">
      <c r="A136" s="14" t="s">
        <v>2294</v>
      </c>
      <c r="B136" s="14" t="s">
        <v>2518</v>
      </c>
      <c r="C136" s="14" t="s">
        <v>2731</v>
      </c>
      <c r="D136" s="316">
        <v>45875</v>
      </c>
      <c r="E136" s="16"/>
      <c r="F136" s="314" t="s">
        <v>2841</v>
      </c>
      <c r="G136" s="14" t="s">
        <v>2731</v>
      </c>
      <c r="H136" s="314" t="s">
        <v>2740</v>
      </c>
      <c r="I136" s="333">
        <v>626.55999999999995</v>
      </c>
      <c r="J136" s="77">
        <v>4</v>
      </c>
      <c r="K136" s="92"/>
    </row>
    <row r="137" spans="1:11" ht="12.5" x14ac:dyDescent="0.25">
      <c r="A137" s="14" t="s">
        <v>2294</v>
      </c>
      <c r="B137" s="14" t="s">
        <v>2518</v>
      </c>
      <c r="C137" s="14" t="s">
        <v>2731</v>
      </c>
      <c r="D137" s="316">
        <v>45875</v>
      </c>
      <c r="E137" s="16"/>
      <c r="F137" s="314" t="s">
        <v>2841</v>
      </c>
      <c r="G137" s="14" t="s">
        <v>2731</v>
      </c>
      <c r="H137" s="314" t="s">
        <v>2738</v>
      </c>
      <c r="I137" s="315">
        <v>1060.18</v>
      </c>
      <c r="J137" s="77">
        <v>4</v>
      </c>
      <c r="K137" s="92"/>
    </row>
    <row r="138" spans="1:11" ht="12.5" x14ac:dyDescent="0.25">
      <c r="A138" s="14" t="s">
        <v>2294</v>
      </c>
      <c r="B138" s="14" t="s">
        <v>2518</v>
      </c>
      <c r="C138" s="14" t="s">
        <v>2731</v>
      </c>
      <c r="D138" s="316">
        <v>45875</v>
      </c>
      <c r="E138" s="16"/>
      <c r="F138" s="314" t="s">
        <v>2841</v>
      </c>
      <c r="G138" s="14" t="s">
        <v>2731</v>
      </c>
      <c r="H138" s="314" t="s">
        <v>2739</v>
      </c>
      <c r="I138" s="315">
        <v>1531.43</v>
      </c>
      <c r="J138" s="77">
        <v>4</v>
      </c>
      <c r="K138" s="92"/>
    </row>
    <row r="139" spans="1:11" ht="12.5" x14ac:dyDescent="0.25">
      <c r="A139" s="14" t="s">
        <v>2296</v>
      </c>
      <c r="B139" s="14" t="s">
        <v>2518</v>
      </c>
      <c r="C139" s="14" t="s">
        <v>2731</v>
      </c>
      <c r="D139" s="316">
        <v>45875</v>
      </c>
      <c r="E139" s="16"/>
      <c r="F139" s="314" t="s">
        <v>2843</v>
      </c>
      <c r="G139" s="14" t="s">
        <v>2750</v>
      </c>
      <c r="H139" s="314" t="s">
        <v>2751</v>
      </c>
      <c r="I139" s="315">
        <v>1671.14</v>
      </c>
      <c r="J139" s="77">
        <v>4</v>
      </c>
      <c r="K139" s="92"/>
    </row>
    <row r="140" spans="1:11" ht="12.5" x14ac:dyDescent="0.25">
      <c r="A140" s="14" t="s">
        <v>2296</v>
      </c>
      <c r="B140" s="14" t="s">
        <v>2519</v>
      </c>
      <c r="C140" s="14" t="s">
        <v>2520</v>
      </c>
      <c r="D140" s="316">
        <v>45881</v>
      </c>
      <c r="E140" s="16"/>
      <c r="F140" s="314" t="s">
        <v>2452</v>
      </c>
      <c r="G140" s="14" t="s">
        <v>2753</v>
      </c>
      <c r="H140" s="314" t="s">
        <v>2752</v>
      </c>
      <c r="I140" s="315">
        <v>98.05</v>
      </c>
      <c r="J140" s="77">
        <v>4</v>
      </c>
      <c r="K140" s="92"/>
    </row>
    <row r="141" spans="1:11" ht="12.5" x14ac:dyDescent="0.25">
      <c r="A141" s="14" t="s">
        <v>2296</v>
      </c>
      <c r="B141" s="14" t="s">
        <v>2521</v>
      </c>
      <c r="C141" s="14" t="s">
        <v>2522</v>
      </c>
      <c r="D141" s="316">
        <v>45881</v>
      </c>
      <c r="E141" s="16"/>
      <c r="F141" s="314" t="s">
        <v>2452</v>
      </c>
      <c r="G141" s="14" t="s">
        <v>2754</v>
      </c>
      <c r="H141" s="314" t="s">
        <v>2752</v>
      </c>
      <c r="I141" s="315">
        <v>118.08</v>
      </c>
      <c r="J141" s="77">
        <v>4</v>
      </c>
      <c r="K141" s="92"/>
    </row>
    <row r="142" spans="1:11" ht="12.5" x14ac:dyDescent="0.25">
      <c r="A142" s="14" t="s">
        <v>2296</v>
      </c>
      <c r="B142" s="14" t="s">
        <v>2523</v>
      </c>
      <c r="C142" s="14" t="s">
        <v>2524</v>
      </c>
      <c r="D142" s="316">
        <v>45881</v>
      </c>
      <c r="E142" s="16"/>
      <c r="F142" s="314" t="s">
        <v>2452</v>
      </c>
      <c r="G142" s="14" t="s">
        <v>2755</v>
      </c>
      <c r="H142" s="314" t="s">
        <v>2752</v>
      </c>
      <c r="I142" s="315">
        <v>119.07</v>
      </c>
      <c r="J142" s="77">
        <v>4</v>
      </c>
      <c r="K142" s="92"/>
    </row>
    <row r="143" spans="1:11" ht="12.5" x14ac:dyDescent="0.25">
      <c r="A143" s="14" t="s">
        <v>2296</v>
      </c>
      <c r="B143" s="14" t="s">
        <v>2525</v>
      </c>
      <c r="C143" s="14" t="s">
        <v>2526</v>
      </c>
      <c r="D143" s="316">
        <v>45881</v>
      </c>
      <c r="E143" s="16"/>
      <c r="F143" s="314" t="s">
        <v>2453</v>
      </c>
      <c r="G143" s="14" t="s">
        <v>2743</v>
      </c>
      <c r="H143" s="314" t="s">
        <v>2741</v>
      </c>
      <c r="I143" s="315">
        <v>628.52</v>
      </c>
      <c r="J143" s="77">
        <v>4</v>
      </c>
      <c r="K143" s="92"/>
    </row>
    <row r="144" spans="1:11" ht="12.5" x14ac:dyDescent="0.25">
      <c r="A144" s="14" t="s">
        <v>2296</v>
      </c>
      <c r="B144" s="14" t="s">
        <v>2527</v>
      </c>
      <c r="C144" s="14" t="s">
        <v>2528</v>
      </c>
      <c r="D144" s="316">
        <v>45881</v>
      </c>
      <c r="E144" s="16"/>
      <c r="F144" s="314" t="s">
        <v>2454</v>
      </c>
      <c r="G144" s="14" t="s">
        <v>2743</v>
      </c>
      <c r="H144" s="314" t="s">
        <v>2742</v>
      </c>
      <c r="I144" s="315">
        <v>1715.5</v>
      </c>
      <c r="J144" s="77">
        <v>4</v>
      </c>
      <c r="K144" s="92"/>
    </row>
    <row r="145" spans="1:11" ht="20" x14ac:dyDescent="0.25">
      <c r="A145" s="14" t="s">
        <v>2296</v>
      </c>
      <c r="B145" s="14" t="s">
        <v>2529</v>
      </c>
      <c r="C145" s="14" t="s">
        <v>2731</v>
      </c>
      <c r="D145" s="316">
        <v>45932</v>
      </c>
      <c r="E145" s="16"/>
      <c r="F145" s="314" t="s">
        <v>2304</v>
      </c>
      <c r="G145" s="14" t="s">
        <v>2731</v>
      </c>
      <c r="H145" s="314" t="s">
        <v>2305</v>
      </c>
      <c r="I145" s="315">
        <v>53.96</v>
      </c>
      <c r="J145" s="77">
        <v>2</v>
      </c>
      <c r="K145" s="92"/>
    </row>
    <row r="146" spans="1:11" ht="20" x14ac:dyDescent="0.25">
      <c r="A146" s="14" t="s">
        <v>2296</v>
      </c>
      <c r="B146" s="14" t="s">
        <v>2530</v>
      </c>
      <c r="C146" s="14" t="s">
        <v>2731</v>
      </c>
      <c r="D146" s="316">
        <v>45932</v>
      </c>
      <c r="E146" s="16"/>
      <c r="F146" s="314" t="s">
        <v>2304</v>
      </c>
      <c r="G146" s="14" t="s">
        <v>2731</v>
      </c>
      <c r="H146" s="314" t="s">
        <v>2306</v>
      </c>
      <c r="I146" s="315">
        <v>55.6</v>
      </c>
      <c r="J146" s="77">
        <v>2</v>
      </c>
      <c r="K146" s="92"/>
    </row>
    <row r="147" spans="1:11" ht="20" x14ac:dyDescent="0.25">
      <c r="A147" s="14" t="s">
        <v>2296</v>
      </c>
      <c r="B147" s="14" t="s">
        <v>2531</v>
      </c>
      <c r="C147" s="14" t="s">
        <v>2731</v>
      </c>
      <c r="D147" s="316">
        <v>45932</v>
      </c>
      <c r="E147" s="16"/>
      <c r="F147" s="314" t="s">
        <v>2304</v>
      </c>
      <c r="G147" s="14" t="s">
        <v>2731</v>
      </c>
      <c r="H147" s="314" t="s">
        <v>2307</v>
      </c>
      <c r="I147" s="315">
        <v>92</v>
      </c>
      <c r="J147" s="77">
        <v>2</v>
      </c>
      <c r="K147" s="92"/>
    </row>
    <row r="148" spans="1:11" ht="20" x14ac:dyDescent="0.25">
      <c r="A148" s="14" t="s">
        <v>2296</v>
      </c>
      <c r="B148" s="14" t="s">
        <v>2532</v>
      </c>
      <c r="C148" s="14" t="s">
        <v>2731</v>
      </c>
      <c r="D148" s="316">
        <v>45932</v>
      </c>
      <c r="E148" s="16"/>
      <c r="F148" s="314" t="s">
        <v>2304</v>
      </c>
      <c r="G148" s="14" t="s">
        <v>2731</v>
      </c>
      <c r="H148" s="314" t="s">
        <v>2308</v>
      </c>
      <c r="I148" s="315">
        <v>93.04</v>
      </c>
      <c r="J148" s="77">
        <v>2</v>
      </c>
      <c r="K148" s="92"/>
    </row>
    <row r="149" spans="1:11" ht="20" x14ac:dyDescent="0.25">
      <c r="A149" s="14" t="s">
        <v>2296</v>
      </c>
      <c r="B149" s="14" t="s">
        <v>2533</v>
      </c>
      <c r="C149" s="14" t="s">
        <v>2731</v>
      </c>
      <c r="D149" s="316">
        <v>45932</v>
      </c>
      <c r="E149" s="16"/>
      <c r="F149" s="314" t="s">
        <v>2309</v>
      </c>
      <c r="G149" s="14" t="s">
        <v>2731</v>
      </c>
      <c r="H149" s="314" t="s">
        <v>2307</v>
      </c>
      <c r="I149" s="315">
        <v>113.2</v>
      </c>
      <c r="J149" s="77">
        <v>2</v>
      </c>
      <c r="K149" s="92"/>
    </row>
    <row r="150" spans="1:11" s="90" customFormat="1" ht="12.5" x14ac:dyDescent="0.25">
      <c r="A150" s="320" t="s">
        <v>2294</v>
      </c>
      <c r="B150" s="320"/>
      <c r="C150" s="320" t="s">
        <v>2731</v>
      </c>
      <c r="D150" s="321">
        <v>45932</v>
      </c>
      <c r="E150" s="322"/>
      <c r="F150" s="323" t="s">
        <v>2848</v>
      </c>
      <c r="G150" s="320"/>
      <c r="H150" s="323" t="s">
        <v>2447</v>
      </c>
      <c r="I150" s="324">
        <v>290</v>
      </c>
      <c r="J150" s="325">
        <v>1</v>
      </c>
      <c r="K150" s="92"/>
    </row>
    <row r="151" spans="1:11" ht="12.5" x14ac:dyDescent="0.25">
      <c r="A151" s="14" t="s">
        <v>2294</v>
      </c>
      <c r="B151" s="14" t="s">
        <v>2535</v>
      </c>
      <c r="C151" s="14" t="s">
        <v>2731</v>
      </c>
      <c r="D151" s="316">
        <v>45932</v>
      </c>
      <c r="E151" s="16"/>
      <c r="F151" s="314" t="s">
        <v>2848</v>
      </c>
      <c r="G151" s="14" t="s">
        <v>2756</v>
      </c>
      <c r="H151" s="314" t="s">
        <v>2448</v>
      </c>
      <c r="I151" s="315">
        <v>350</v>
      </c>
      <c r="J151" s="77">
        <v>1</v>
      </c>
      <c r="K151" s="92"/>
    </row>
    <row r="152" spans="1:11" ht="12.5" x14ac:dyDescent="0.25">
      <c r="A152" s="14" t="s">
        <v>2294</v>
      </c>
      <c r="B152" s="14" t="s">
        <v>2536</v>
      </c>
      <c r="C152" s="14" t="s">
        <v>2731</v>
      </c>
      <c r="D152" s="316">
        <v>45932</v>
      </c>
      <c r="E152" s="16"/>
      <c r="F152" s="314" t="s">
        <v>2848</v>
      </c>
      <c r="G152" s="14" t="s">
        <v>2757</v>
      </c>
      <c r="H152" s="314" t="s">
        <v>2449</v>
      </c>
      <c r="I152" s="315">
        <v>360</v>
      </c>
      <c r="J152" s="77">
        <v>1</v>
      </c>
      <c r="K152" s="92"/>
    </row>
    <row r="153" spans="1:11" ht="12.5" x14ac:dyDescent="0.25">
      <c r="A153" s="14" t="s">
        <v>2294</v>
      </c>
      <c r="B153" s="14" t="s">
        <v>2537</v>
      </c>
      <c r="C153" s="14" t="s">
        <v>2731</v>
      </c>
      <c r="D153" s="316">
        <v>45932</v>
      </c>
      <c r="E153" s="16"/>
      <c r="F153" s="314" t="s">
        <v>2848</v>
      </c>
      <c r="G153" s="14" t="s">
        <v>2758</v>
      </c>
      <c r="H153" s="314" t="s">
        <v>2310</v>
      </c>
      <c r="I153" s="315">
        <v>365</v>
      </c>
      <c r="J153" s="77">
        <v>1</v>
      </c>
      <c r="K153" s="92"/>
    </row>
    <row r="154" spans="1:11" ht="20" x14ac:dyDescent="0.25">
      <c r="A154" s="14" t="s">
        <v>2294</v>
      </c>
      <c r="B154" s="14" t="s">
        <v>2538</v>
      </c>
      <c r="C154" s="14" t="s">
        <v>2731</v>
      </c>
      <c r="D154" s="316">
        <v>45932</v>
      </c>
      <c r="E154" s="16"/>
      <c r="F154" s="314" t="s">
        <v>2848</v>
      </c>
      <c r="G154" s="14" t="s">
        <v>2759</v>
      </c>
      <c r="H154" s="314" t="s">
        <v>2760</v>
      </c>
      <c r="I154" s="315">
        <v>370</v>
      </c>
      <c r="J154" s="77">
        <v>1</v>
      </c>
      <c r="K154" s="92"/>
    </row>
    <row r="155" spans="1:11" ht="12.5" x14ac:dyDescent="0.25">
      <c r="A155" s="14" t="s">
        <v>2294</v>
      </c>
      <c r="B155" s="14" t="s">
        <v>2539</v>
      </c>
      <c r="C155" s="14" t="s">
        <v>2731</v>
      </c>
      <c r="D155" s="316">
        <v>45932</v>
      </c>
      <c r="E155" s="16"/>
      <c r="F155" s="314" t="s">
        <v>2848</v>
      </c>
      <c r="G155" s="14" t="s">
        <v>2761</v>
      </c>
      <c r="H155" s="314" t="s">
        <v>2450</v>
      </c>
      <c r="I155" s="315">
        <v>465</v>
      </c>
      <c r="J155" s="77">
        <v>1</v>
      </c>
      <c r="K155" s="92"/>
    </row>
    <row r="156" spans="1:11" ht="12.5" x14ac:dyDescent="0.25">
      <c r="A156" s="14" t="s">
        <v>2294</v>
      </c>
      <c r="B156" s="14" t="s">
        <v>2540</v>
      </c>
      <c r="C156" s="14" t="s">
        <v>2731</v>
      </c>
      <c r="D156" s="316">
        <v>45932</v>
      </c>
      <c r="E156" s="16"/>
      <c r="F156" s="314" t="s">
        <v>2848</v>
      </c>
      <c r="G156" s="14" t="s">
        <v>2762</v>
      </c>
      <c r="H156" s="314" t="s">
        <v>2311</v>
      </c>
      <c r="I156" s="315">
        <v>580</v>
      </c>
      <c r="J156" s="77">
        <v>1</v>
      </c>
      <c r="K156" s="92"/>
    </row>
    <row r="157" spans="1:11" ht="20" x14ac:dyDescent="0.25">
      <c r="A157" s="14" t="s">
        <v>2296</v>
      </c>
      <c r="B157" s="14" t="s">
        <v>2718</v>
      </c>
      <c r="C157" s="14" t="s">
        <v>2731</v>
      </c>
      <c r="D157" s="316">
        <v>45936</v>
      </c>
      <c r="E157" s="16"/>
      <c r="F157" s="314" t="s">
        <v>2455</v>
      </c>
      <c r="G157" s="14" t="s">
        <v>2731</v>
      </c>
      <c r="H157" s="314" t="s">
        <v>2456</v>
      </c>
      <c r="I157" s="315">
        <v>120</v>
      </c>
      <c r="J157" s="77">
        <v>3</v>
      </c>
      <c r="K157" s="92"/>
    </row>
    <row r="158" spans="1:11" ht="20" x14ac:dyDescent="0.25">
      <c r="A158" s="14" t="s">
        <v>2296</v>
      </c>
      <c r="B158" s="14" t="s">
        <v>2541</v>
      </c>
      <c r="C158" s="14" t="s">
        <v>2731</v>
      </c>
      <c r="D158" s="316">
        <v>45936</v>
      </c>
      <c r="E158" s="16"/>
      <c r="F158" s="314" t="s">
        <v>2457</v>
      </c>
      <c r="G158" s="14" t="s">
        <v>2731</v>
      </c>
      <c r="H158" s="314" t="s">
        <v>2298</v>
      </c>
      <c r="I158" s="315">
        <v>120</v>
      </c>
      <c r="J158" s="77">
        <v>3</v>
      </c>
      <c r="K158" s="92"/>
    </row>
    <row r="159" spans="1:11" ht="20" x14ac:dyDescent="0.25">
      <c r="A159" s="14" t="s">
        <v>2296</v>
      </c>
      <c r="B159" s="14" t="s">
        <v>2542</v>
      </c>
      <c r="C159" s="14" t="s">
        <v>2731</v>
      </c>
      <c r="D159" s="316">
        <v>45936</v>
      </c>
      <c r="E159" s="16"/>
      <c r="F159" s="314" t="s">
        <v>2851</v>
      </c>
      <c r="G159" s="14" t="s">
        <v>2731</v>
      </c>
      <c r="H159" s="314" t="s">
        <v>2315</v>
      </c>
      <c r="I159" s="315">
        <v>120</v>
      </c>
      <c r="J159" s="77">
        <v>3</v>
      </c>
      <c r="K159" s="92"/>
    </row>
    <row r="160" spans="1:11" ht="20" x14ac:dyDescent="0.25">
      <c r="A160" s="14" t="s">
        <v>2296</v>
      </c>
      <c r="B160" s="14" t="s">
        <v>2542</v>
      </c>
      <c r="C160" s="14" t="s">
        <v>2731</v>
      </c>
      <c r="D160" s="316">
        <v>45936</v>
      </c>
      <c r="E160" s="16"/>
      <c r="F160" s="314" t="s">
        <v>2852</v>
      </c>
      <c r="G160" s="14" t="s">
        <v>2731</v>
      </c>
      <c r="H160" s="314" t="s">
        <v>2297</v>
      </c>
      <c r="I160" s="315">
        <v>120</v>
      </c>
      <c r="J160" s="77">
        <v>3</v>
      </c>
      <c r="K160" s="92"/>
    </row>
    <row r="161" spans="1:11" ht="20" x14ac:dyDescent="0.25">
      <c r="A161" s="14" t="s">
        <v>2296</v>
      </c>
      <c r="B161" s="14" t="s">
        <v>2543</v>
      </c>
      <c r="C161" s="14" t="s">
        <v>2731</v>
      </c>
      <c r="D161" s="316">
        <v>45936</v>
      </c>
      <c r="E161" s="16"/>
      <c r="F161" s="314" t="s">
        <v>2853</v>
      </c>
      <c r="G161" s="14" t="s">
        <v>2731</v>
      </c>
      <c r="H161" s="314" t="s">
        <v>2315</v>
      </c>
      <c r="I161" s="315">
        <v>130</v>
      </c>
      <c r="J161" s="77">
        <v>3</v>
      </c>
      <c r="K161" s="92"/>
    </row>
    <row r="162" spans="1:11" ht="20" x14ac:dyDescent="0.25">
      <c r="A162" s="14" t="s">
        <v>2296</v>
      </c>
      <c r="B162" s="14" t="s">
        <v>2543</v>
      </c>
      <c r="C162" s="14" t="s">
        <v>2731</v>
      </c>
      <c r="D162" s="316">
        <v>45936</v>
      </c>
      <c r="E162" s="16"/>
      <c r="F162" s="314" t="s">
        <v>2854</v>
      </c>
      <c r="G162" s="14" t="s">
        <v>2731</v>
      </c>
      <c r="H162" s="314" t="s">
        <v>2312</v>
      </c>
      <c r="I162" s="315">
        <v>130</v>
      </c>
      <c r="J162" s="77">
        <v>3</v>
      </c>
      <c r="K162" s="92"/>
    </row>
    <row r="163" spans="1:11" ht="20" x14ac:dyDescent="0.25">
      <c r="A163" s="14" t="s">
        <v>2296</v>
      </c>
      <c r="B163" s="14" t="s">
        <v>2543</v>
      </c>
      <c r="C163" s="14" t="s">
        <v>2731</v>
      </c>
      <c r="D163" s="316">
        <v>45936</v>
      </c>
      <c r="E163" s="16"/>
      <c r="F163" s="314" t="s">
        <v>2854</v>
      </c>
      <c r="G163" s="14" t="s">
        <v>2731</v>
      </c>
      <c r="H163" s="314" t="s">
        <v>2763</v>
      </c>
      <c r="I163" s="315">
        <v>200</v>
      </c>
      <c r="J163" s="77">
        <v>3</v>
      </c>
      <c r="K163" s="92"/>
    </row>
    <row r="164" spans="1:11" ht="20" x14ac:dyDescent="0.25">
      <c r="A164" s="14" t="s">
        <v>2296</v>
      </c>
      <c r="B164" s="14" t="s">
        <v>2543</v>
      </c>
      <c r="C164" s="14" t="s">
        <v>2731</v>
      </c>
      <c r="D164" s="316">
        <v>45936</v>
      </c>
      <c r="E164" s="16"/>
      <c r="F164" s="314" t="s">
        <v>2855</v>
      </c>
      <c r="G164" s="14" t="s">
        <v>2731</v>
      </c>
      <c r="H164" s="314" t="s">
        <v>2297</v>
      </c>
      <c r="I164" s="315">
        <v>200</v>
      </c>
      <c r="J164" s="77">
        <v>3</v>
      </c>
      <c r="K164" s="92"/>
    </row>
    <row r="165" spans="1:11" ht="20" x14ac:dyDescent="0.25">
      <c r="A165" s="14" t="s">
        <v>2296</v>
      </c>
      <c r="B165" s="14" t="s">
        <v>2727</v>
      </c>
      <c r="C165" s="14" t="s">
        <v>2731</v>
      </c>
      <c r="D165" s="316">
        <v>45936</v>
      </c>
      <c r="E165" s="16"/>
      <c r="F165" s="314" t="s">
        <v>2316</v>
      </c>
      <c r="G165" s="14" t="s">
        <v>2731</v>
      </c>
      <c r="H165" s="314" t="s">
        <v>2317</v>
      </c>
      <c r="I165" s="315">
        <v>360</v>
      </c>
      <c r="J165" s="77">
        <v>3</v>
      </c>
      <c r="K165" s="92"/>
    </row>
    <row r="166" spans="1:11" ht="12.5" x14ac:dyDescent="0.25">
      <c r="A166" s="14" t="s">
        <v>2356</v>
      </c>
      <c r="B166" s="14" t="s">
        <v>2544</v>
      </c>
      <c r="C166" s="14" t="s">
        <v>2731</v>
      </c>
      <c r="D166" s="317">
        <v>45943</v>
      </c>
      <c r="E166" s="16"/>
      <c r="F166" s="14" t="s">
        <v>2364</v>
      </c>
      <c r="G166" s="14" t="s">
        <v>2731</v>
      </c>
      <c r="H166" s="14" t="s">
        <v>2297</v>
      </c>
      <c r="I166" s="15">
        <v>1105.1400000000001</v>
      </c>
      <c r="J166" s="77"/>
      <c r="K166" s="92"/>
    </row>
    <row r="167" spans="1:11" ht="20" x14ac:dyDescent="0.25">
      <c r="A167" s="14" t="s">
        <v>2356</v>
      </c>
      <c r="B167" s="14" t="s">
        <v>2545</v>
      </c>
      <c r="C167" s="14" t="s">
        <v>2731</v>
      </c>
      <c r="D167" s="317">
        <v>45943</v>
      </c>
      <c r="E167" s="16"/>
      <c r="F167" s="14" t="s">
        <v>2365</v>
      </c>
      <c r="G167" s="14" t="s">
        <v>2731</v>
      </c>
      <c r="H167" s="14" t="s">
        <v>2297</v>
      </c>
      <c r="I167" s="15">
        <v>3535.61</v>
      </c>
      <c r="J167" s="77"/>
      <c r="K167" s="92"/>
    </row>
    <row r="168" spans="1:11" ht="20" x14ac:dyDescent="0.25">
      <c r="A168" s="14" t="s">
        <v>2296</v>
      </c>
      <c r="B168" s="14" t="s">
        <v>2548</v>
      </c>
      <c r="C168" s="14" t="s">
        <v>2549</v>
      </c>
      <c r="D168" s="316">
        <v>45943</v>
      </c>
      <c r="E168" s="16"/>
      <c r="F168" s="314" t="s">
        <v>2318</v>
      </c>
      <c r="G168" s="14" t="s">
        <v>2735</v>
      </c>
      <c r="H168" s="314" t="s">
        <v>2301</v>
      </c>
      <c r="I168" s="315">
        <v>216.72</v>
      </c>
      <c r="J168" s="77">
        <v>3</v>
      </c>
      <c r="K168" s="92"/>
    </row>
    <row r="169" spans="1:11" ht="20" x14ac:dyDescent="0.25">
      <c r="A169" s="14" t="s">
        <v>2366</v>
      </c>
      <c r="B169" s="14" t="s">
        <v>2546</v>
      </c>
      <c r="C169" s="14" t="s">
        <v>2731</v>
      </c>
      <c r="D169" s="317">
        <v>45944</v>
      </c>
      <c r="E169" s="16"/>
      <c r="F169" s="14" t="s">
        <v>2367</v>
      </c>
      <c r="G169" s="14" t="s">
        <v>2731</v>
      </c>
      <c r="H169" s="14" t="s">
        <v>2764</v>
      </c>
      <c r="I169" s="15">
        <v>777.77</v>
      </c>
      <c r="J169" s="77"/>
      <c r="K169" s="92"/>
    </row>
    <row r="170" spans="1:11" ht="20" x14ac:dyDescent="0.25">
      <c r="A170" s="14" t="s">
        <v>2366</v>
      </c>
      <c r="B170" s="14" t="s">
        <v>2547</v>
      </c>
      <c r="C170" s="14" t="s">
        <v>2731</v>
      </c>
      <c r="D170" s="317">
        <v>45944</v>
      </c>
      <c r="E170" s="16"/>
      <c r="F170" s="14" t="s">
        <v>2368</v>
      </c>
      <c r="G170" s="14" t="s">
        <v>2731</v>
      </c>
      <c r="H170" s="14" t="s">
        <v>2764</v>
      </c>
      <c r="I170" s="15">
        <v>2155.1799999999998</v>
      </c>
      <c r="J170" s="77"/>
      <c r="K170" s="92"/>
    </row>
    <row r="171" spans="1:11" ht="20" x14ac:dyDescent="0.25">
      <c r="A171" s="14" t="s">
        <v>2296</v>
      </c>
      <c r="B171" s="14" t="s">
        <v>2550</v>
      </c>
      <c r="C171" s="14" t="s">
        <v>2551</v>
      </c>
      <c r="D171" s="316">
        <v>45944</v>
      </c>
      <c r="E171" s="16"/>
      <c r="F171" s="314" t="s">
        <v>2319</v>
      </c>
      <c r="G171" s="14" t="s">
        <v>2765</v>
      </c>
      <c r="H171" s="314" t="s">
        <v>2320</v>
      </c>
      <c r="I171" s="315">
        <v>210.04</v>
      </c>
      <c r="J171" s="77">
        <v>3</v>
      </c>
      <c r="K171" s="92"/>
    </row>
    <row r="172" spans="1:11" ht="12.5" x14ac:dyDescent="0.25">
      <c r="A172" s="14" t="s">
        <v>2296</v>
      </c>
      <c r="B172" s="14" t="s">
        <v>2552</v>
      </c>
      <c r="C172" s="14" t="s">
        <v>2553</v>
      </c>
      <c r="D172" s="316">
        <v>45944</v>
      </c>
      <c r="E172" s="16"/>
      <c r="F172" s="314" t="s">
        <v>2322</v>
      </c>
      <c r="G172" s="14" t="s">
        <v>2765</v>
      </c>
      <c r="H172" s="314" t="s">
        <v>2320</v>
      </c>
      <c r="I172" s="315">
        <v>700</v>
      </c>
      <c r="J172" s="77">
        <v>3</v>
      </c>
      <c r="K172" s="92"/>
    </row>
    <row r="173" spans="1:11" s="90" customFormat="1" ht="12.5" x14ac:dyDescent="0.25">
      <c r="A173" s="320" t="s">
        <v>2296</v>
      </c>
      <c r="B173" s="320" t="s">
        <v>2554</v>
      </c>
      <c r="C173" s="320" t="s">
        <v>2731</v>
      </c>
      <c r="D173" s="321">
        <v>45944</v>
      </c>
      <c r="E173" s="322"/>
      <c r="F173" s="323" t="s">
        <v>2321</v>
      </c>
      <c r="G173" s="320" t="s">
        <v>2731</v>
      </c>
      <c r="H173" s="323" t="s">
        <v>2764</v>
      </c>
      <c r="I173" s="324">
        <v>560.41</v>
      </c>
      <c r="J173" s="325">
        <v>3</v>
      </c>
      <c r="K173" s="92"/>
    </row>
    <row r="174" spans="1:11" ht="20" x14ac:dyDescent="0.25">
      <c r="A174" s="14" t="s">
        <v>2296</v>
      </c>
      <c r="B174" s="14" t="s">
        <v>2555</v>
      </c>
      <c r="C174" s="14" t="s">
        <v>2556</v>
      </c>
      <c r="D174" s="316">
        <v>45944</v>
      </c>
      <c r="E174" s="16"/>
      <c r="F174" s="314" t="s">
        <v>2323</v>
      </c>
      <c r="G174" s="14" t="s">
        <v>2731</v>
      </c>
      <c r="H174" s="331" t="s">
        <v>2766</v>
      </c>
      <c r="I174" s="315">
        <v>585</v>
      </c>
      <c r="J174" s="77">
        <v>3</v>
      </c>
      <c r="K174" s="92"/>
    </row>
    <row r="175" spans="1:11" ht="12.5" x14ac:dyDescent="0.25">
      <c r="A175" s="14" t="s">
        <v>2296</v>
      </c>
      <c r="B175" s="14" t="s">
        <v>2557</v>
      </c>
      <c r="C175" s="14" t="s">
        <v>2731</v>
      </c>
      <c r="D175" s="316">
        <v>45945</v>
      </c>
      <c r="E175" s="16"/>
      <c r="F175" s="314" t="s">
        <v>2325</v>
      </c>
      <c r="G175" s="14" t="s">
        <v>2731</v>
      </c>
      <c r="H175" s="314" t="s">
        <v>2314</v>
      </c>
      <c r="I175" s="315">
        <v>340.55</v>
      </c>
      <c r="J175" s="77">
        <v>3</v>
      </c>
      <c r="K175" s="92"/>
    </row>
    <row r="176" spans="1:11" ht="20" x14ac:dyDescent="0.25">
      <c r="A176" s="14" t="s">
        <v>2296</v>
      </c>
      <c r="B176" s="14" t="s">
        <v>2558</v>
      </c>
      <c r="C176" s="14" t="s">
        <v>2731</v>
      </c>
      <c r="D176" s="316">
        <v>45945</v>
      </c>
      <c r="E176" s="16"/>
      <c r="F176" s="314" t="s">
        <v>2326</v>
      </c>
      <c r="G176" s="14" t="s">
        <v>2731</v>
      </c>
      <c r="H176" s="314" t="s">
        <v>2314</v>
      </c>
      <c r="I176" s="315">
        <v>38.42</v>
      </c>
      <c r="J176" s="77">
        <v>3</v>
      </c>
      <c r="K176" s="92"/>
    </row>
    <row r="177" spans="1:11" ht="12.5" x14ac:dyDescent="0.25">
      <c r="A177" s="14" t="s">
        <v>2296</v>
      </c>
      <c r="B177" s="14" t="s">
        <v>2559</v>
      </c>
      <c r="C177" s="14" t="s">
        <v>2731</v>
      </c>
      <c r="D177" s="316">
        <v>45945</v>
      </c>
      <c r="E177" s="16"/>
      <c r="F177" s="314" t="s">
        <v>2324</v>
      </c>
      <c r="G177" s="14" t="s">
        <v>2731</v>
      </c>
      <c r="H177" s="314" t="s">
        <v>2298</v>
      </c>
      <c r="I177" s="315">
        <v>1066.79</v>
      </c>
      <c r="J177" s="77">
        <v>2</v>
      </c>
      <c r="K177" s="92"/>
    </row>
    <row r="178" spans="1:11" ht="12.5" x14ac:dyDescent="0.25">
      <c r="A178" s="14" t="s">
        <v>2296</v>
      </c>
      <c r="B178" s="14" t="s">
        <v>2560</v>
      </c>
      <c r="C178" s="14" t="s">
        <v>2561</v>
      </c>
      <c r="D178" s="316">
        <v>45946</v>
      </c>
      <c r="E178" s="16"/>
      <c r="F178" s="314" t="s">
        <v>2856</v>
      </c>
      <c r="G178" s="330" t="s">
        <v>2767</v>
      </c>
      <c r="H178" s="314" t="s">
        <v>2329</v>
      </c>
      <c r="I178" s="315">
        <v>300</v>
      </c>
      <c r="J178" s="77">
        <v>2</v>
      </c>
      <c r="K178" s="92"/>
    </row>
    <row r="179" spans="1:11" ht="20" x14ac:dyDescent="0.25">
      <c r="A179" s="14" t="s">
        <v>2296</v>
      </c>
      <c r="B179" s="14" t="s">
        <v>2562</v>
      </c>
      <c r="C179" s="14" t="s">
        <v>2563</v>
      </c>
      <c r="D179" s="316">
        <v>45958</v>
      </c>
      <c r="E179" s="16"/>
      <c r="F179" s="314" t="s">
        <v>2857</v>
      </c>
      <c r="G179" s="14" t="s">
        <v>2768</v>
      </c>
      <c r="H179" s="314" t="s">
        <v>2331</v>
      </c>
      <c r="I179" s="315">
        <v>300</v>
      </c>
      <c r="J179" s="77">
        <v>3</v>
      </c>
      <c r="K179" s="92"/>
    </row>
    <row r="180" spans="1:11" ht="12.5" x14ac:dyDescent="0.25">
      <c r="A180" s="14" t="s">
        <v>2296</v>
      </c>
      <c r="B180" s="14" t="s">
        <v>2565</v>
      </c>
      <c r="C180" s="14" t="s">
        <v>2731</v>
      </c>
      <c r="D180" s="316">
        <v>45961</v>
      </c>
      <c r="E180" s="16"/>
      <c r="F180" s="314" t="s">
        <v>2344</v>
      </c>
      <c r="G180" s="14" t="s">
        <v>2769</v>
      </c>
      <c r="H180" s="314" t="s">
        <v>2770</v>
      </c>
      <c r="I180" s="315">
        <v>8</v>
      </c>
      <c r="J180" s="77">
        <v>4</v>
      </c>
      <c r="K180" s="92"/>
    </row>
    <row r="181" spans="1:11" ht="12.5" x14ac:dyDescent="0.25">
      <c r="A181" s="14" t="s">
        <v>2296</v>
      </c>
      <c r="B181" s="14" t="s">
        <v>2566</v>
      </c>
      <c r="C181" s="14" t="s">
        <v>2731</v>
      </c>
      <c r="D181" s="316">
        <v>45965</v>
      </c>
      <c r="E181" s="16"/>
      <c r="F181" s="314" t="s">
        <v>2771</v>
      </c>
      <c r="G181" s="14" t="s">
        <v>2769</v>
      </c>
      <c r="H181" s="314" t="s">
        <v>2770</v>
      </c>
      <c r="I181" s="315">
        <v>15</v>
      </c>
      <c r="J181" s="77">
        <v>4</v>
      </c>
      <c r="K181" s="92"/>
    </row>
    <row r="182" spans="1:11" ht="12.5" x14ac:dyDescent="0.25">
      <c r="A182" s="14" t="s">
        <v>2296</v>
      </c>
      <c r="B182" s="14" t="s">
        <v>2567</v>
      </c>
      <c r="C182" s="14" t="s">
        <v>2568</v>
      </c>
      <c r="D182" s="316">
        <v>45965</v>
      </c>
      <c r="E182" s="16"/>
      <c r="F182" s="314" t="s">
        <v>2844</v>
      </c>
      <c r="G182" s="14" t="s">
        <v>2772</v>
      </c>
      <c r="H182" s="314" t="s">
        <v>2346</v>
      </c>
      <c r="I182" s="315">
        <v>144</v>
      </c>
      <c r="J182" s="77">
        <v>4</v>
      </c>
      <c r="K182" s="92"/>
    </row>
    <row r="183" spans="1:11" ht="12.5" x14ac:dyDescent="0.25">
      <c r="A183" s="14" t="s">
        <v>2296</v>
      </c>
      <c r="B183" s="14" t="s">
        <v>2569</v>
      </c>
      <c r="C183" s="14" t="s">
        <v>2570</v>
      </c>
      <c r="D183" s="316">
        <v>45965</v>
      </c>
      <c r="E183" s="16"/>
      <c r="F183" s="314" t="s">
        <v>2458</v>
      </c>
      <c r="G183" s="14" t="s">
        <v>2743</v>
      </c>
      <c r="H183" s="314" t="s">
        <v>2742</v>
      </c>
      <c r="I183" s="315">
        <v>183.25</v>
      </c>
      <c r="J183" s="77">
        <v>4</v>
      </c>
      <c r="K183" s="92"/>
    </row>
    <row r="184" spans="1:11" ht="12.5" x14ac:dyDescent="0.25">
      <c r="A184" s="14" t="s">
        <v>2296</v>
      </c>
      <c r="B184" s="14" t="s">
        <v>2534</v>
      </c>
      <c r="C184" s="14" t="s">
        <v>2731</v>
      </c>
      <c r="D184" s="316">
        <v>45965</v>
      </c>
      <c r="E184" s="16"/>
      <c r="F184" s="314" t="s">
        <v>2858</v>
      </c>
      <c r="G184" s="14" t="s">
        <v>2774</v>
      </c>
      <c r="H184" s="314" t="s">
        <v>2773</v>
      </c>
      <c r="I184" s="315">
        <v>290</v>
      </c>
      <c r="J184" s="77">
        <v>1</v>
      </c>
      <c r="K184" s="92"/>
    </row>
    <row r="185" spans="1:11" ht="20" x14ac:dyDescent="0.25">
      <c r="A185" s="14" t="s">
        <v>2296</v>
      </c>
      <c r="B185" s="14" t="s">
        <v>2571</v>
      </c>
      <c r="C185" s="14" t="s">
        <v>2572</v>
      </c>
      <c r="D185" s="316">
        <v>45965</v>
      </c>
      <c r="E185" s="16"/>
      <c r="F185" s="314" t="s">
        <v>2859</v>
      </c>
      <c r="G185" s="14" t="s">
        <v>2775</v>
      </c>
      <c r="H185" s="314" t="s">
        <v>2459</v>
      </c>
      <c r="I185" s="315">
        <v>600</v>
      </c>
      <c r="J185" s="77">
        <v>2</v>
      </c>
      <c r="K185" s="92"/>
    </row>
    <row r="186" spans="1:11" s="327" customFormat="1" ht="12.5" x14ac:dyDescent="0.25">
      <c r="A186" s="320" t="s">
        <v>2294</v>
      </c>
      <c r="B186" s="320" t="s">
        <v>2720</v>
      </c>
      <c r="C186" s="320" t="s">
        <v>2721</v>
      </c>
      <c r="D186" s="321">
        <v>45965</v>
      </c>
      <c r="E186" s="322"/>
      <c r="F186" s="323" t="s">
        <v>2342</v>
      </c>
      <c r="G186" s="330" t="s">
        <v>2744</v>
      </c>
      <c r="H186" s="323" t="s">
        <v>2343</v>
      </c>
      <c r="I186" s="324">
        <v>8.73</v>
      </c>
      <c r="J186" s="325">
        <v>4</v>
      </c>
      <c r="K186" s="326"/>
    </row>
    <row r="187" spans="1:11" s="327" customFormat="1" ht="12.5" x14ac:dyDescent="0.25">
      <c r="A187" s="320" t="s">
        <v>2296</v>
      </c>
      <c r="B187" s="320" t="s">
        <v>2720</v>
      </c>
      <c r="C187" s="320" t="s">
        <v>2721</v>
      </c>
      <c r="D187" s="321">
        <v>45965</v>
      </c>
      <c r="E187" s="322"/>
      <c r="F187" s="323" t="s">
        <v>2342</v>
      </c>
      <c r="G187" s="330" t="s">
        <v>2744</v>
      </c>
      <c r="H187" s="323" t="s">
        <v>2343</v>
      </c>
      <c r="I187" s="324">
        <v>77.73</v>
      </c>
      <c r="J187" s="325">
        <v>4</v>
      </c>
      <c r="K187" s="326"/>
    </row>
    <row r="188" spans="1:11" ht="12.5" x14ac:dyDescent="0.25">
      <c r="A188" s="14" t="s">
        <v>2296</v>
      </c>
      <c r="B188" s="14" t="s">
        <v>2573</v>
      </c>
      <c r="C188" s="14" t="s">
        <v>2731</v>
      </c>
      <c r="D188" s="316">
        <v>45972</v>
      </c>
      <c r="E188" s="16"/>
      <c r="F188" s="314" t="s">
        <v>2849</v>
      </c>
      <c r="G188" s="14" t="s">
        <v>2731</v>
      </c>
      <c r="H188" s="314" t="s">
        <v>2737</v>
      </c>
      <c r="I188" s="315">
        <v>285.36</v>
      </c>
      <c r="J188" s="77">
        <v>4</v>
      </c>
      <c r="K188" s="92"/>
    </row>
    <row r="189" spans="1:11" ht="12.5" x14ac:dyDescent="0.25">
      <c r="A189" s="14" t="s">
        <v>2296</v>
      </c>
      <c r="B189" s="14" t="s">
        <v>2574</v>
      </c>
      <c r="C189" s="14" t="s">
        <v>2731</v>
      </c>
      <c r="D189" s="316">
        <v>45972</v>
      </c>
      <c r="E189" s="16"/>
      <c r="F189" s="314" t="s">
        <v>2858</v>
      </c>
      <c r="G189" s="14" t="s">
        <v>2758</v>
      </c>
      <c r="H189" s="314" t="s">
        <v>2310</v>
      </c>
      <c r="I189" s="315">
        <v>450</v>
      </c>
      <c r="J189" s="77">
        <v>1</v>
      </c>
      <c r="K189" s="92"/>
    </row>
    <row r="190" spans="1:11" ht="20" x14ac:dyDescent="0.25">
      <c r="A190" s="14" t="s">
        <v>2296</v>
      </c>
      <c r="B190" s="14" t="s">
        <v>2575</v>
      </c>
      <c r="C190" s="14" t="s">
        <v>2731</v>
      </c>
      <c r="D190" s="316">
        <v>45973</v>
      </c>
      <c r="E190" s="16"/>
      <c r="F190" s="314" t="s">
        <v>2347</v>
      </c>
      <c r="G190" s="14" t="s">
        <v>2776</v>
      </c>
      <c r="H190" s="314" t="s">
        <v>2350</v>
      </c>
      <c r="I190" s="315">
        <v>46</v>
      </c>
      <c r="J190" s="77">
        <v>1</v>
      </c>
      <c r="K190" s="92"/>
    </row>
    <row r="191" spans="1:11" ht="20" x14ac:dyDescent="0.25">
      <c r="A191" s="14" t="s">
        <v>2296</v>
      </c>
      <c r="B191" s="14" t="s">
        <v>2576</v>
      </c>
      <c r="C191" s="14" t="s">
        <v>2731</v>
      </c>
      <c r="D191" s="316">
        <v>45973</v>
      </c>
      <c r="E191" s="16"/>
      <c r="F191" s="314" t="s">
        <v>2347</v>
      </c>
      <c r="G191" s="14" t="s">
        <v>2777</v>
      </c>
      <c r="H191" s="314" t="s">
        <v>2349</v>
      </c>
      <c r="I191" s="315">
        <v>184</v>
      </c>
      <c r="J191" s="77">
        <v>1</v>
      </c>
      <c r="K191" s="92"/>
    </row>
    <row r="192" spans="1:11" ht="20" x14ac:dyDescent="0.25">
      <c r="A192" s="14" t="s">
        <v>2296</v>
      </c>
      <c r="B192" s="14" t="s">
        <v>2577</v>
      </c>
      <c r="C192" s="14" t="s">
        <v>2731</v>
      </c>
      <c r="D192" s="316">
        <v>45973</v>
      </c>
      <c r="E192" s="16"/>
      <c r="F192" s="314" t="s">
        <v>2347</v>
      </c>
      <c r="G192" s="14" t="s">
        <v>2778</v>
      </c>
      <c r="H192" s="314" t="s">
        <v>2348</v>
      </c>
      <c r="I192" s="315">
        <v>230</v>
      </c>
      <c r="J192" s="77">
        <v>1</v>
      </c>
      <c r="K192" s="92"/>
    </row>
    <row r="193" spans="1:11" ht="20" x14ac:dyDescent="0.25">
      <c r="A193" s="14" t="s">
        <v>2296</v>
      </c>
      <c r="B193" s="14" t="s">
        <v>2578</v>
      </c>
      <c r="C193" s="14" t="s">
        <v>2731</v>
      </c>
      <c r="D193" s="316">
        <v>45973</v>
      </c>
      <c r="E193" s="16"/>
      <c r="F193" s="314" t="s">
        <v>2347</v>
      </c>
      <c r="G193" s="14" t="s">
        <v>2759</v>
      </c>
      <c r="H193" s="314" t="s">
        <v>2760</v>
      </c>
      <c r="I193" s="315">
        <v>322</v>
      </c>
      <c r="J193" s="77">
        <v>1</v>
      </c>
      <c r="K193" s="92"/>
    </row>
    <row r="194" spans="1:11" ht="12.5" x14ac:dyDescent="0.25">
      <c r="A194" s="14" t="s">
        <v>2296</v>
      </c>
      <c r="B194" s="14" t="s">
        <v>2579</v>
      </c>
      <c r="C194" s="14" t="s">
        <v>2731</v>
      </c>
      <c r="D194" s="316">
        <v>45973</v>
      </c>
      <c r="E194" s="16"/>
      <c r="F194" s="314" t="s">
        <v>2347</v>
      </c>
      <c r="G194" s="14" t="s">
        <v>2779</v>
      </c>
      <c r="H194" s="314" t="s">
        <v>2351</v>
      </c>
      <c r="I194" s="315">
        <v>414</v>
      </c>
      <c r="J194" s="77">
        <v>1</v>
      </c>
      <c r="K194" s="92"/>
    </row>
    <row r="195" spans="1:11" ht="12.5" x14ac:dyDescent="0.25">
      <c r="A195" s="14" t="s">
        <v>2296</v>
      </c>
      <c r="B195" s="14" t="s">
        <v>2580</v>
      </c>
      <c r="C195" s="14" t="s">
        <v>2731</v>
      </c>
      <c r="D195" s="316">
        <v>45973</v>
      </c>
      <c r="E195" s="16"/>
      <c r="F195" s="314" t="s">
        <v>2347</v>
      </c>
      <c r="G195" s="14" t="s">
        <v>2780</v>
      </c>
      <c r="H195" s="314" t="s">
        <v>2781</v>
      </c>
      <c r="I195" s="315">
        <v>414</v>
      </c>
      <c r="J195" s="77">
        <v>1</v>
      </c>
      <c r="K195" s="92"/>
    </row>
    <row r="196" spans="1:11" ht="12.5" x14ac:dyDescent="0.25">
      <c r="A196" s="14" t="s">
        <v>2294</v>
      </c>
      <c r="B196" s="14" t="s">
        <v>2581</v>
      </c>
      <c r="C196" s="14" t="s">
        <v>2731</v>
      </c>
      <c r="D196" s="316">
        <v>45973</v>
      </c>
      <c r="E196" s="16"/>
      <c r="F196" s="314" t="s">
        <v>2352</v>
      </c>
      <c r="G196" s="14" t="s">
        <v>2779</v>
      </c>
      <c r="H196" s="314" t="s">
        <v>2351</v>
      </c>
      <c r="I196" s="315">
        <v>1694</v>
      </c>
      <c r="J196" s="77">
        <v>1</v>
      </c>
      <c r="K196" s="92"/>
    </row>
    <row r="197" spans="1:11" ht="20" x14ac:dyDescent="0.25">
      <c r="A197" s="14" t="s">
        <v>2294</v>
      </c>
      <c r="B197" s="14" t="s">
        <v>2582</v>
      </c>
      <c r="C197" s="14" t="s">
        <v>2731</v>
      </c>
      <c r="D197" s="316">
        <v>45973</v>
      </c>
      <c r="E197" s="16"/>
      <c r="F197" s="314" t="s">
        <v>2352</v>
      </c>
      <c r="G197" s="14" t="s">
        <v>2759</v>
      </c>
      <c r="H197" s="314" t="s">
        <v>2760</v>
      </c>
      <c r="I197" s="315">
        <v>2904</v>
      </c>
      <c r="J197" s="77">
        <v>1</v>
      </c>
      <c r="K197" s="92"/>
    </row>
    <row r="198" spans="1:11" ht="12.5" x14ac:dyDescent="0.25">
      <c r="A198" s="14" t="s">
        <v>2296</v>
      </c>
      <c r="B198" s="14" t="s">
        <v>2583</v>
      </c>
      <c r="C198" s="14" t="s">
        <v>2731</v>
      </c>
      <c r="D198" s="316">
        <v>45974</v>
      </c>
      <c r="E198" s="16"/>
      <c r="F198" s="314" t="s">
        <v>2347</v>
      </c>
      <c r="G198" s="14" t="s">
        <v>2782</v>
      </c>
      <c r="H198" s="314" t="s">
        <v>2355</v>
      </c>
      <c r="I198" s="315">
        <v>92</v>
      </c>
      <c r="J198" s="77">
        <v>1</v>
      </c>
      <c r="K198" s="92"/>
    </row>
    <row r="199" spans="1:11" ht="12.5" x14ac:dyDescent="0.25">
      <c r="A199" s="14" t="s">
        <v>2294</v>
      </c>
      <c r="B199" s="14" t="s">
        <v>2584</v>
      </c>
      <c r="C199" s="14" t="s">
        <v>2731</v>
      </c>
      <c r="D199" s="316">
        <v>45974</v>
      </c>
      <c r="E199" s="16"/>
      <c r="F199" s="314" t="s">
        <v>2352</v>
      </c>
      <c r="G199" s="14" t="s">
        <v>2761</v>
      </c>
      <c r="H199" s="314" t="s">
        <v>2353</v>
      </c>
      <c r="I199" s="315">
        <v>484</v>
      </c>
      <c r="J199" s="77">
        <v>1</v>
      </c>
      <c r="K199" s="92"/>
    </row>
    <row r="200" spans="1:11" ht="12.5" x14ac:dyDescent="0.25">
      <c r="A200" s="14" t="s">
        <v>2296</v>
      </c>
      <c r="B200" s="14" t="s">
        <v>2585</v>
      </c>
      <c r="C200" s="14" t="s">
        <v>2731</v>
      </c>
      <c r="D200" s="316">
        <v>45974</v>
      </c>
      <c r="E200" s="16"/>
      <c r="F200" s="314" t="s">
        <v>2347</v>
      </c>
      <c r="G200" s="14" t="s">
        <v>2783</v>
      </c>
      <c r="H200" s="314" t="s">
        <v>2354</v>
      </c>
      <c r="I200" s="315">
        <v>598</v>
      </c>
      <c r="J200" s="77">
        <v>1</v>
      </c>
      <c r="K200" s="92"/>
    </row>
    <row r="201" spans="1:11" ht="12.5" x14ac:dyDescent="0.25">
      <c r="A201" s="14" t="s">
        <v>2296</v>
      </c>
      <c r="B201" s="14" t="s">
        <v>2586</v>
      </c>
      <c r="C201" s="14" t="s">
        <v>2731</v>
      </c>
      <c r="D201" s="316">
        <v>45974</v>
      </c>
      <c r="E201" s="16"/>
      <c r="F201" s="314" t="s">
        <v>2347</v>
      </c>
      <c r="G201" s="14" t="s">
        <v>2762</v>
      </c>
      <c r="H201" s="314" t="s">
        <v>2311</v>
      </c>
      <c r="I201" s="315">
        <v>644</v>
      </c>
      <c r="J201" s="77">
        <v>1</v>
      </c>
      <c r="K201" s="92"/>
    </row>
    <row r="202" spans="1:11" ht="12.5" x14ac:dyDescent="0.25">
      <c r="A202" s="14" t="s">
        <v>2296</v>
      </c>
      <c r="B202" s="14" t="s">
        <v>2587</v>
      </c>
      <c r="C202" s="14" t="s">
        <v>2731</v>
      </c>
      <c r="D202" s="316">
        <v>45974</v>
      </c>
      <c r="E202" s="16"/>
      <c r="F202" s="314" t="s">
        <v>2347</v>
      </c>
      <c r="G202" s="14" t="s">
        <v>2761</v>
      </c>
      <c r="H202" s="314" t="s">
        <v>2353</v>
      </c>
      <c r="I202" s="315">
        <v>644</v>
      </c>
      <c r="J202" s="77">
        <v>1</v>
      </c>
      <c r="K202" s="92"/>
    </row>
    <row r="203" spans="1:11" ht="12.5" x14ac:dyDescent="0.25">
      <c r="A203" s="14" t="s">
        <v>2294</v>
      </c>
      <c r="B203" s="14" t="s">
        <v>2588</v>
      </c>
      <c r="C203" s="14" t="s">
        <v>2731</v>
      </c>
      <c r="D203" s="316">
        <v>45974</v>
      </c>
      <c r="E203" s="16"/>
      <c r="F203" s="314" t="s">
        <v>2352</v>
      </c>
      <c r="G203" s="14" t="s">
        <v>2782</v>
      </c>
      <c r="H203" s="314" t="s">
        <v>2355</v>
      </c>
      <c r="I203" s="315">
        <v>726</v>
      </c>
      <c r="J203" s="77">
        <v>1</v>
      </c>
      <c r="K203" s="92"/>
    </row>
    <row r="204" spans="1:11" ht="12.5" x14ac:dyDescent="0.25">
      <c r="A204" s="14" t="s">
        <v>2294</v>
      </c>
      <c r="B204" s="14" t="s">
        <v>2589</v>
      </c>
      <c r="C204" s="14" t="s">
        <v>2731</v>
      </c>
      <c r="D204" s="316">
        <v>45974</v>
      </c>
      <c r="E204" s="16"/>
      <c r="F204" s="314" t="s">
        <v>2352</v>
      </c>
      <c r="G204" s="14" t="s">
        <v>2783</v>
      </c>
      <c r="H204" s="314" t="s">
        <v>2354</v>
      </c>
      <c r="I204" s="315">
        <v>1936</v>
      </c>
      <c r="J204" s="77">
        <v>1</v>
      </c>
      <c r="K204" s="92"/>
    </row>
    <row r="205" spans="1:11" ht="12.5" x14ac:dyDescent="0.25">
      <c r="A205" s="14" t="s">
        <v>2296</v>
      </c>
      <c r="B205" s="14" t="s">
        <v>2590</v>
      </c>
      <c r="C205" s="14" t="s">
        <v>2731</v>
      </c>
      <c r="D205" s="316">
        <v>45986</v>
      </c>
      <c r="E205" s="16"/>
      <c r="F205" s="314" t="s">
        <v>2335</v>
      </c>
      <c r="G205" s="14" t="s">
        <v>2731</v>
      </c>
      <c r="H205" s="314" t="s">
        <v>2312</v>
      </c>
      <c r="I205" s="315">
        <v>50.59</v>
      </c>
      <c r="J205" s="77">
        <v>2</v>
      </c>
      <c r="K205" s="92"/>
    </row>
    <row r="206" spans="1:11" ht="12.5" x14ac:dyDescent="0.25">
      <c r="A206" s="14" t="s">
        <v>2296</v>
      </c>
      <c r="B206" s="14" t="s">
        <v>2591</v>
      </c>
      <c r="C206" s="14" t="s">
        <v>2592</v>
      </c>
      <c r="D206" s="316">
        <v>45986</v>
      </c>
      <c r="E206" s="16"/>
      <c r="F206" s="314" t="s">
        <v>2333</v>
      </c>
      <c r="G206" s="14" t="s">
        <v>2735</v>
      </c>
      <c r="H206" s="314" t="s">
        <v>2301</v>
      </c>
      <c r="I206" s="315">
        <v>564.69000000000005</v>
      </c>
      <c r="J206" s="77">
        <v>3</v>
      </c>
      <c r="K206" s="92"/>
    </row>
    <row r="207" spans="1:11" ht="12.5" x14ac:dyDescent="0.25">
      <c r="A207" s="14" t="s">
        <v>2296</v>
      </c>
      <c r="B207" s="14" t="s">
        <v>2593</v>
      </c>
      <c r="C207" s="14" t="s">
        <v>2731</v>
      </c>
      <c r="D207" s="316">
        <v>45986</v>
      </c>
      <c r="E207" s="16"/>
      <c r="F207" s="314" t="s">
        <v>2335</v>
      </c>
      <c r="G207" s="14" t="s">
        <v>2731</v>
      </c>
      <c r="H207" s="314" t="s">
        <v>2298</v>
      </c>
      <c r="I207" s="315">
        <v>2902.19</v>
      </c>
      <c r="J207" s="77">
        <v>2</v>
      </c>
      <c r="K207" s="92"/>
    </row>
    <row r="208" spans="1:11" ht="12.5" x14ac:dyDescent="0.25">
      <c r="A208" s="14" t="s">
        <v>2294</v>
      </c>
      <c r="B208" s="14" t="s">
        <v>2594</v>
      </c>
      <c r="C208" s="14" t="s">
        <v>2731</v>
      </c>
      <c r="D208" s="316">
        <v>45987</v>
      </c>
      <c r="E208" s="16"/>
      <c r="F208" s="314" t="s">
        <v>2339</v>
      </c>
      <c r="G208" s="14" t="s">
        <v>2731</v>
      </c>
      <c r="H208" s="314" t="s">
        <v>2298</v>
      </c>
      <c r="I208" s="315">
        <v>54.22</v>
      </c>
      <c r="J208" s="77">
        <v>2</v>
      </c>
      <c r="K208" s="92"/>
    </row>
    <row r="209" spans="1:11" ht="12.5" x14ac:dyDescent="0.25">
      <c r="A209" s="14" t="s">
        <v>2294</v>
      </c>
      <c r="B209" s="14" t="s">
        <v>2595</v>
      </c>
      <c r="C209" s="14" t="s">
        <v>2731</v>
      </c>
      <c r="D209" s="316">
        <v>45987</v>
      </c>
      <c r="E209" s="16"/>
      <c r="F209" s="314" t="s">
        <v>2339</v>
      </c>
      <c r="G209" s="14" t="s">
        <v>2731</v>
      </c>
      <c r="H209" s="314" t="s">
        <v>2298</v>
      </c>
      <c r="I209" s="315">
        <v>54.52</v>
      </c>
      <c r="J209" s="77">
        <v>2</v>
      </c>
      <c r="K209" s="92"/>
    </row>
    <row r="210" spans="1:11" ht="20" x14ac:dyDescent="0.25">
      <c r="A210" s="14" t="s">
        <v>2296</v>
      </c>
      <c r="B210" s="14" t="s">
        <v>2596</v>
      </c>
      <c r="C210" s="14" t="s">
        <v>2597</v>
      </c>
      <c r="D210" s="316">
        <v>45987</v>
      </c>
      <c r="E210" s="16"/>
      <c r="F210" s="314" t="s">
        <v>2860</v>
      </c>
      <c r="G210" s="14" t="s">
        <v>2784</v>
      </c>
      <c r="H210" s="314" t="s">
        <v>2299</v>
      </c>
      <c r="I210" s="315">
        <v>300</v>
      </c>
      <c r="J210" s="77">
        <v>2</v>
      </c>
      <c r="K210" s="92"/>
    </row>
    <row r="211" spans="1:11" ht="20" x14ac:dyDescent="0.25">
      <c r="A211" s="14" t="s">
        <v>2296</v>
      </c>
      <c r="B211" s="14" t="s">
        <v>2598</v>
      </c>
      <c r="C211" s="14" t="s">
        <v>2599</v>
      </c>
      <c r="D211" s="316">
        <v>45987</v>
      </c>
      <c r="E211" s="16"/>
      <c r="F211" s="314" t="s">
        <v>2861</v>
      </c>
      <c r="G211" s="14" t="s">
        <v>2784</v>
      </c>
      <c r="H211" s="314" t="s">
        <v>2299</v>
      </c>
      <c r="I211" s="315">
        <v>300</v>
      </c>
      <c r="J211" s="77">
        <v>2</v>
      </c>
      <c r="K211" s="92"/>
    </row>
    <row r="212" spans="1:11" ht="12.5" x14ac:dyDescent="0.25">
      <c r="A212" s="14" t="s">
        <v>2296</v>
      </c>
      <c r="B212" s="14" t="s">
        <v>2600</v>
      </c>
      <c r="C212" s="14" t="s">
        <v>2601</v>
      </c>
      <c r="D212" s="316">
        <v>45987</v>
      </c>
      <c r="E212" s="16"/>
      <c r="F212" s="314" t="s">
        <v>2338</v>
      </c>
      <c r="G212" s="14" t="s">
        <v>2731</v>
      </c>
      <c r="H212" s="314" t="s">
        <v>2300</v>
      </c>
      <c r="I212" s="315">
        <v>315</v>
      </c>
      <c r="J212" s="77">
        <v>3</v>
      </c>
      <c r="K212" s="92"/>
    </row>
    <row r="213" spans="1:11" ht="20" x14ac:dyDescent="0.25">
      <c r="A213" s="14" t="s">
        <v>2296</v>
      </c>
      <c r="B213" s="319" t="s">
        <v>2602</v>
      </c>
      <c r="C213" s="14" t="s">
        <v>2603</v>
      </c>
      <c r="D213" s="316">
        <v>45987</v>
      </c>
      <c r="E213" s="16"/>
      <c r="F213" s="314" t="s">
        <v>2862</v>
      </c>
      <c r="G213" s="14" t="s">
        <v>2784</v>
      </c>
      <c r="H213" s="314" t="s">
        <v>2299</v>
      </c>
      <c r="I213" s="315">
        <v>400</v>
      </c>
      <c r="J213" s="77">
        <v>2</v>
      </c>
      <c r="K213" s="92"/>
    </row>
    <row r="214" spans="1:11" ht="20" x14ac:dyDescent="0.25">
      <c r="A214" s="14" t="s">
        <v>2296</v>
      </c>
      <c r="B214" s="14" t="s">
        <v>2604</v>
      </c>
      <c r="C214" s="14" t="s">
        <v>2605</v>
      </c>
      <c r="D214" s="316">
        <v>45987</v>
      </c>
      <c r="E214" s="16"/>
      <c r="F214" s="314" t="s">
        <v>2863</v>
      </c>
      <c r="G214" s="14" t="s">
        <v>2784</v>
      </c>
      <c r="H214" s="314" t="s">
        <v>2299</v>
      </c>
      <c r="I214" s="315">
        <v>400</v>
      </c>
      <c r="J214" s="77">
        <v>3</v>
      </c>
      <c r="K214" s="92"/>
    </row>
    <row r="215" spans="1:11" ht="20" x14ac:dyDescent="0.25">
      <c r="A215" s="14" t="s">
        <v>2296</v>
      </c>
      <c r="B215" s="14" t="s">
        <v>2606</v>
      </c>
      <c r="C215" s="14" t="s">
        <v>2607</v>
      </c>
      <c r="D215" s="316">
        <v>45987</v>
      </c>
      <c r="E215" s="16"/>
      <c r="F215" s="314" t="s">
        <v>2864</v>
      </c>
      <c r="G215" s="14" t="s">
        <v>2784</v>
      </c>
      <c r="H215" s="314" t="s">
        <v>2299</v>
      </c>
      <c r="I215" s="315">
        <v>400</v>
      </c>
      <c r="J215" s="77">
        <v>3</v>
      </c>
      <c r="K215" s="92"/>
    </row>
    <row r="216" spans="1:11" ht="20" x14ac:dyDescent="0.25">
      <c r="A216" s="14" t="s">
        <v>2294</v>
      </c>
      <c r="B216" s="14" t="s">
        <v>2608</v>
      </c>
      <c r="C216" s="14" t="s">
        <v>2609</v>
      </c>
      <c r="D216" s="316">
        <v>45987</v>
      </c>
      <c r="E216" s="16"/>
      <c r="F216" s="314" t="s">
        <v>2337</v>
      </c>
      <c r="G216" s="14" t="s">
        <v>2731</v>
      </c>
      <c r="H216" s="314" t="s">
        <v>2300</v>
      </c>
      <c r="I216" s="315">
        <v>465</v>
      </c>
      <c r="J216" s="77">
        <v>2</v>
      </c>
      <c r="K216" s="92"/>
    </row>
    <row r="217" spans="1:11" ht="12.5" x14ac:dyDescent="0.25">
      <c r="A217" s="14" t="s">
        <v>2296</v>
      </c>
      <c r="B217" s="14" t="s">
        <v>2610</v>
      </c>
      <c r="C217" s="14" t="s">
        <v>2731</v>
      </c>
      <c r="D217" s="316">
        <v>45987</v>
      </c>
      <c r="E217" s="16"/>
      <c r="F217" s="314" t="s">
        <v>2336</v>
      </c>
      <c r="G217" s="14" t="s">
        <v>2731</v>
      </c>
      <c r="H217" s="314" t="s">
        <v>2785</v>
      </c>
      <c r="I217" s="315">
        <v>557.14</v>
      </c>
      <c r="J217" s="77">
        <v>3</v>
      </c>
      <c r="K217" s="92"/>
    </row>
    <row r="218" spans="1:11" ht="12.5" x14ac:dyDescent="0.25">
      <c r="A218" s="14" t="s">
        <v>2294</v>
      </c>
      <c r="B218" s="14" t="s">
        <v>2611</v>
      </c>
      <c r="C218" s="14" t="s">
        <v>2612</v>
      </c>
      <c r="D218" s="316">
        <v>45987</v>
      </c>
      <c r="E218" s="16"/>
      <c r="F218" s="314" t="s">
        <v>2460</v>
      </c>
      <c r="G218" s="14" t="s">
        <v>2786</v>
      </c>
      <c r="H218" s="314" t="s">
        <v>2461</v>
      </c>
      <c r="I218" s="315">
        <v>1210</v>
      </c>
      <c r="J218" s="77">
        <v>2</v>
      </c>
      <c r="K218" s="92"/>
    </row>
    <row r="219" spans="1:11" ht="12.5" x14ac:dyDescent="0.25">
      <c r="A219" s="14" t="s">
        <v>2296</v>
      </c>
      <c r="B219" s="14" t="s">
        <v>2613</v>
      </c>
      <c r="C219" s="14" t="s">
        <v>2731</v>
      </c>
      <c r="D219" s="316">
        <v>45987</v>
      </c>
      <c r="E219" s="16"/>
      <c r="F219" s="314" t="s">
        <v>2462</v>
      </c>
      <c r="G219" s="14" t="s">
        <v>2731</v>
      </c>
      <c r="H219" s="314" t="s">
        <v>2298</v>
      </c>
      <c r="I219" s="315">
        <v>1409.38</v>
      </c>
      <c r="J219" s="77">
        <v>2</v>
      </c>
      <c r="K219" s="92"/>
    </row>
    <row r="220" spans="1:11" ht="12.5" x14ac:dyDescent="0.25">
      <c r="A220" s="14" t="s">
        <v>2296</v>
      </c>
      <c r="B220" s="14" t="s">
        <v>2564</v>
      </c>
      <c r="C220" s="14" t="s">
        <v>2731</v>
      </c>
      <c r="D220" s="316">
        <v>45989</v>
      </c>
      <c r="E220" s="16"/>
      <c r="F220" s="314" t="s">
        <v>2344</v>
      </c>
      <c r="G220" s="14" t="s">
        <v>2769</v>
      </c>
      <c r="H220" s="314" t="s">
        <v>2770</v>
      </c>
      <c r="I220" s="315">
        <v>8</v>
      </c>
      <c r="J220" s="77">
        <v>4</v>
      </c>
      <c r="K220" s="92"/>
    </row>
    <row r="221" spans="1:11" ht="20" x14ac:dyDescent="0.25">
      <c r="A221" s="14" t="s">
        <v>2296</v>
      </c>
      <c r="B221" s="14" t="s">
        <v>2614</v>
      </c>
      <c r="C221" s="14" t="s">
        <v>2615</v>
      </c>
      <c r="D221" s="316">
        <v>45992</v>
      </c>
      <c r="E221" s="16"/>
      <c r="F221" s="314" t="s">
        <v>2865</v>
      </c>
      <c r="G221" s="14" t="s">
        <v>2787</v>
      </c>
      <c r="H221" s="314" t="s">
        <v>2788</v>
      </c>
      <c r="I221" s="315">
        <v>150</v>
      </c>
      <c r="J221" s="77">
        <v>2</v>
      </c>
      <c r="K221" s="92"/>
    </row>
    <row r="222" spans="1:11" ht="20" x14ac:dyDescent="0.25">
      <c r="A222" s="14" t="s">
        <v>2294</v>
      </c>
      <c r="B222" s="14" t="s">
        <v>2616</v>
      </c>
      <c r="C222" s="14" t="s">
        <v>2617</v>
      </c>
      <c r="D222" s="316">
        <v>45992</v>
      </c>
      <c r="E222" s="16"/>
      <c r="F222" s="314" t="s">
        <v>2369</v>
      </c>
      <c r="G222" s="14" t="s">
        <v>2731</v>
      </c>
      <c r="H222" s="314" t="s">
        <v>2766</v>
      </c>
      <c r="I222" s="315">
        <v>1920</v>
      </c>
      <c r="J222" s="77">
        <v>2</v>
      </c>
      <c r="K222" s="92"/>
    </row>
    <row r="223" spans="1:11" ht="20" x14ac:dyDescent="0.25">
      <c r="A223" s="14" t="s">
        <v>2296</v>
      </c>
      <c r="B223" s="14" t="s">
        <v>2618</v>
      </c>
      <c r="C223" s="14" t="s">
        <v>2731</v>
      </c>
      <c r="D223" s="316">
        <v>45993</v>
      </c>
      <c r="E223" s="16"/>
      <c r="F223" s="314" t="s">
        <v>2347</v>
      </c>
      <c r="G223" s="14" t="s">
        <v>2789</v>
      </c>
      <c r="H223" s="314" t="s">
        <v>2790</v>
      </c>
      <c r="I223" s="315">
        <v>46</v>
      </c>
      <c r="J223" s="77">
        <v>1</v>
      </c>
      <c r="K223" s="92"/>
    </row>
    <row r="224" spans="1:11" ht="12.5" x14ac:dyDescent="0.25">
      <c r="A224" s="14" t="s">
        <v>2296</v>
      </c>
      <c r="B224" s="14" t="s">
        <v>2619</v>
      </c>
      <c r="C224" s="14" t="s">
        <v>2731</v>
      </c>
      <c r="D224" s="316">
        <v>45993</v>
      </c>
      <c r="E224" s="16"/>
      <c r="F224" s="314" t="s">
        <v>2347</v>
      </c>
      <c r="G224" s="14" t="s">
        <v>2791</v>
      </c>
      <c r="H224" s="314" t="s">
        <v>2370</v>
      </c>
      <c r="I224" s="315">
        <v>92</v>
      </c>
      <c r="J224" s="77">
        <v>1</v>
      </c>
      <c r="K224" s="92"/>
    </row>
    <row r="225" spans="1:11" ht="20" x14ac:dyDescent="0.25">
      <c r="A225" s="14" t="s">
        <v>2296</v>
      </c>
      <c r="B225" s="14" t="s">
        <v>2620</v>
      </c>
      <c r="C225" s="14" t="s">
        <v>2731</v>
      </c>
      <c r="D225" s="316">
        <v>45993</v>
      </c>
      <c r="E225" s="16"/>
      <c r="F225" s="314" t="s">
        <v>2347</v>
      </c>
      <c r="G225" s="14" t="s">
        <v>2792</v>
      </c>
      <c r="H225" s="314" t="s">
        <v>2793</v>
      </c>
      <c r="I225" s="315">
        <v>92</v>
      </c>
      <c r="J225" s="77">
        <v>1</v>
      </c>
      <c r="K225" s="92"/>
    </row>
    <row r="226" spans="1:11" ht="20" x14ac:dyDescent="0.25">
      <c r="A226" s="14" t="s">
        <v>2296</v>
      </c>
      <c r="B226" s="14" t="s">
        <v>2729</v>
      </c>
      <c r="C226" s="14" t="s">
        <v>2731</v>
      </c>
      <c r="D226" s="316">
        <v>45993</v>
      </c>
      <c r="E226" s="16"/>
      <c r="F226" s="314" t="s">
        <v>2332</v>
      </c>
      <c r="G226" s="14" t="s">
        <v>2731</v>
      </c>
      <c r="H226" s="314" t="s">
        <v>2375</v>
      </c>
      <c r="I226" s="315">
        <v>120</v>
      </c>
      <c r="J226" s="77">
        <v>2</v>
      </c>
      <c r="K226" s="92"/>
    </row>
    <row r="227" spans="1:11" ht="12.5" x14ac:dyDescent="0.25">
      <c r="A227" s="14" t="s">
        <v>2296</v>
      </c>
      <c r="B227" s="14" t="s">
        <v>2621</v>
      </c>
      <c r="C227" s="14" t="s">
        <v>2731</v>
      </c>
      <c r="D227" s="316">
        <v>45993</v>
      </c>
      <c r="E227" s="16"/>
      <c r="F227" s="314" t="s">
        <v>2347</v>
      </c>
      <c r="G227" s="332" t="s">
        <v>2794</v>
      </c>
      <c r="H227" s="314" t="s">
        <v>2373</v>
      </c>
      <c r="I227" s="315">
        <v>138</v>
      </c>
      <c r="J227" s="77">
        <v>1</v>
      </c>
      <c r="K227" s="92"/>
    </row>
    <row r="228" spans="1:11" ht="12.5" x14ac:dyDescent="0.25">
      <c r="A228" s="14" t="s">
        <v>2296</v>
      </c>
      <c r="B228" s="14" t="s">
        <v>2622</v>
      </c>
      <c r="C228" s="14" t="s">
        <v>2731</v>
      </c>
      <c r="D228" s="316">
        <v>45993</v>
      </c>
      <c r="E228" s="16"/>
      <c r="F228" s="314" t="s">
        <v>2347</v>
      </c>
      <c r="G228" s="14" t="s">
        <v>2795</v>
      </c>
      <c r="H228" s="314" t="s">
        <v>2374</v>
      </c>
      <c r="I228" s="315">
        <v>138</v>
      </c>
      <c r="J228" s="77">
        <v>1</v>
      </c>
      <c r="K228" s="92"/>
    </row>
    <row r="229" spans="1:11" ht="20" x14ac:dyDescent="0.25">
      <c r="A229" s="14" t="s">
        <v>2296</v>
      </c>
      <c r="B229" s="14" t="s">
        <v>2728</v>
      </c>
      <c r="C229" s="14" t="s">
        <v>2731</v>
      </c>
      <c r="D229" s="316">
        <v>45993</v>
      </c>
      <c r="E229" s="16"/>
      <c r="F229" s="314" t="s">
        <v>2866</v>
      </c>
      <c r="G229" s="14" t="s">
        <v>2731</v>
      </c>
      <c r="H229" s="314" t="s">
        <v>2376</v>
      </c>
      <c r="I229" s="315">
        <v>150</v>
      </c>
      <c r="J229" s="77">
        <v>3</v>
      </c>
      <c r="K229" s="92"/>
    </row>
    <row r="230" spans="1:11" ht="12.5" x14ac:dyDescent="0.25">
      <c r="A230" s="14" t="s">
        <v>2294</v>
      </c>
      <c r="B230" s="14" t="s">
        <v>2623</v>
      </c>
      <c r="C230" s="14" t="s">
        <v>2731</v>
      </c>
      <c r="D230" s="316">
        <v>45993</v>
      </c>
      <c r="E230" s="16"/>
      <c r="F230" s="314" t="s">
        <v>2352</v>
      </c>
      <c r="G230" s="14" t="s">
        <v>2791</v>
      </c>
      <c r="H230" s="314" t="s">
        <v>2370</v>
      </c>
      <c r="I230" s="315">
        <v>242</v>
      </c>
      <c r="J230" s="77">
        <v>1</v>
      </c>
      <c r="K230" s="92"/>
    </row>
    <row r="231" spans="1:11" ht="20" x14ac:dyDescent="0.25">
      <c r="A231" s="14" t="s">
        <v>2294</v>
      </c>
      <c r="B231" s="14" t="s">
        <v>2624</v>
      </c>
      <c r="C231" s="14" t="s">
        <v>2731</v>
      </c>
      <c r="D231" s="316">
        <v>45993</v>
      </c>
      <c r="E231" s="16"/>
      <c r="F231" s="314" t="s">
        <v>2352</v>
      </c>
      <c r="G231" s="14" t="s">
        <v>2796</v>
      </c>
      <c r="H231" s="314" t="s">
        <v>2372</v>
      </c>
      <c r="I231" s="315">
        <v>242</v>
      </c>
      <c r="J231" s="77">
        <v>1</v>
      </c>
      <c r="K231" s="92"/>
    </row>
    <row r="232" spans="1:11" ht="12.5" x14ac:dyDescent="0.25">
      <c r="A232" s="14" t="s">
        <v>2294</v>
      </c>
      <c r="B232" s="14" t="s">
        <v>2625</v>
      </c>
      <c r="C232" s="14" t="s">
        <v>2731</v>
      </c>
      <c r="D232" s="316">
        <v>45993</v>
      </c>
      <c r="E232" s="16"/>
      <c r="F232" s="314">
        <v>510</v>
      </c>
      <c r="G232" s="14" t="s">
        <v>2797</v>
      </c>
      <c r="H232" s="314" t="s">
        <v>2371</v>
      </c>
      <c r="I232" s="315">
        <v>598</v>
      </c>
      <c r="J232" s="77">
        <v>1</v>
      </c>
      <c r="K232" s="92"/>
    </row>
    <row r="233" spans="1:11" ht="20" x14ac:dyDescent="0.25">
      <c r="A233" s="14" t="s">
        <v>2294</v>
      </c>
      <c r="B233" s="14" t="s">
        <v>2626</v>
      </c>
      <c r="C233" s="14" t="s">
        <v>2731</v>
      </c>
      <c r="D233" s="316">
        <v>45993</v>
      </c>
      <c r="E233" s="16"/>
      <c r="F233" s="314" t="s">
        <v>2352</v>
      </c>
      <c r="G233" s="14" t="s">
        <v>2798</v>
      </c>
      <c r="H233" s="314" t="s">
        <v>2799</v>
      </c>
      <c r="I233" s="315">
        <v>1694</v>
      </c>
      <c r="J233" s="77">
        <v>1</v>
      </c>
      <c r="K233" s="92"/>
    </row>
    <row r="234" spans="1:11" ht="12.5" x14ac:dyDescent="0.25">
      <c r="A234" s="320" t="s">
        <v>2294</v>
      </c>
      <c r="B234" s="320" t="s">
        <v>2627</v>
      </c>
      <c r="C234" s="320" t="s">
        <v>2731</v>
      </c>
      <c r="D234" s="321">
        <v>46000</v>
      </c>
      <c r="E234" s="322"/>
      <c r="F234" s="323" t="s">
        <v>2352</v>
      </c>
      <c r="G234" s="320" t="s">
        <v>2800</v>
      </c>
      <c r="H234" s="323" t="s">
        <v>2378</v>
      </c>
      <c r="I234" s="324">
        <v>242</v>
      </c>
      <c r="J234" s="325">
        <v>1</v>
      </c>
      <c r="K234" s="92"/>
    </row>
    <row r="235" spans="1:11" s="90" customFormat="1" ht="12.5" x14ac:dyDescent="0.25">
      <c r="A235" s="320" t="s">
        <v>2294</v>
      </c>
      <c r="B235" s="320" t="s">
        <v>2628</v>
      </c>
      <c r="C235" s="320" t="s">
        <v>2731</v>
      </c>
      <c r="D235" s="321">
        <v>46000</v>
      </c>
      <c r="E235" s="322"/>
      <c r="F235" s="323">
        <v>510</v>
      </c>
      <c r="G235" s="320" t="s">
        <v>2800</v>
      </c>
      <c r="H235" s="323" t="s">
        <v>2378</v>
      </c>
      <c r="I235" s="324">
        <v>322</v>
      </c>
      <c r="J235" s="325">
        <v>1</v>
      </c>
      <c r="K235" s="92"/>
    </row>
    <row r="236" spans="1:11" s="90" customFormat="1" ht="20" x14ac:dyDescent="0.25">
      <c r="A236" s="320" t="s">
        <v>2294</v>
      </c>
      <c r="B236" s="320" t="s">
        <v>2629</v>
      </c>
      <c r="C236" s="320" t="s">
        <v>2731</v>
      </c>
      <c r="D236" s="321">
        <v>46000</v>
      </c>
      <c r="E236" s="322"/>
      <c r="F236" s="323">
        <v>510</v>
      </c>
      <c r="G236" s="320" t="s">
        <v>2801</v>
      </c>
      <c r="H236" s="323" t="s">
        <v>2377</v>
      </c>
      <c r="I236" s="324">
        <v>644</v>
      </c>
      <c r="J236" s="325">
        <v>1</v>
      </c>
      <c r="K236" s="92"/>
    </row>
    <row r="237" spans="1:11" s="90" customFormat="1" ht="12.5" x14ac:dyDescent="0.25">
      <c r="A237" s="320" t="s">
        <v>2294</v>
      </c>
      <c r="B237" s="320" t="s">
        <v>2630</v>
      </c>
      <c r="C237" s="320" t="s">
        <v>2731</v>
      </c>
      <c r="D237" s="321">
        <v>46000</v>
      </c>
      <c r="E237" s="322"/>
      <c r="F237" s="323">
        <v>510</v>
      </c>
      <c r="G237" s="320" t="s">
        <v>2784</v>
      </c>
      <c r="H237" s="323" t="s">
        <v>2299</v>
      </c>
      <c r="I237" s="324">
        <v>828</v>
      </c>
      <c r="J237" s="325">
        <v>1</v>
      </c>
      <c r="K237" s="92"/>
    </row>
    <row r="238" spans="1:11" ht="12.5" x14ac:dyDescent="0.25">
      <c r="A238" s="14" t="s">
        <v>2294</v>
      </c>
      <c r="B238" s="14" t="s">
        <v>2631</v>
      </c>
      <c r="C238" s="14" t="s">
        <v>2731</v>
      </c>
      <c r="D238" s="316">
        <v>46001</v>
      </c>
      <c r="E238" s="16"/>
      <c r="F238" s="314" t="s">
        <v>2771</v>
      </c>
      <c r="G238" s="14" t="s">
        <v>2769</v>
      </c>
      <c r="H238" s="14" t="s">
        <v>2770</v>
      </c>
      <c r="I238" s="315">
        <v>10</v>
      </c>
      <c r="J238" s="77">
        <v>4</v>
      </c>
      <c r="K238" s="92"/>
    </row>
    <row r="239" spans="1:11" ht="20" x14ac:dyDescent="0.25">
      <c r="A239" s="14" t="s">
        <v>2293</v>
      </c>
      <c r="B239" s="14" t="s">
        <v>2632</v>
      </c>
      <c r="C239" s="14" t="s">
        <v>2633</v>
      </c>
      <c r="D239" s="316">
        <v>46001</v>
      </c>
      <c r="E239" s="16"/>
      <c r="F239" s="314" t="s">
        <v>2379</v>
      </c>
      <c r="G239" s="14" t="s">
        <v>2731</v>
      </c>
      <c r="H239" s="314" t="s">
        <v>2380</v>
      </c>
      <c r="I239" s="315">
        <v>1546.59</v>
      </c>
      <c r="J239" s="77"/>
      <c r="K239" s="92"/>
    </row>
    <row r="240" spans="1:11" ht="20" x14ac:dyDescent="0.25">
      <c r="A240" s="14" t="s">
        <v>2294</v>
      </c>
      <c r="B240" s="14" t="s">
        <v>2634</v>
      </c>
      <c r="C240" s="14" t="s">
        <v>2635</v>
      </c>
      <c r="D240" s="316">
        <v>46002</v>
      </c>
      <c r="E240" s="16"/>
      <c r="F240" s="314" t="s">
        <v>2381</v>
      </c>
      <c r="G240" s="14" t="s">
        <v>2802</v>
      </c>
      <c r="H240" s="314" t="s">
        <v>2382</v>
      </c>
      <c r="I240" s="315">
        <v>515</v>
      </c>
      <c r="J240" s="77">
        <v>3</v>
      </c>
      <c r="K240" s="92"/>
    </row>
    <row r="241" spans="1:11" ht="20" x14ac:dyDescent="0.25">
      <c r="A241" s="14" t="s">
        <v>2366</v>
      </c>
      <c r="B241" s="14" t="s">
        <v>2636</v>
      </c>
      <c r="C241" s="14" t="s">
        <v>2731</v>
      </c>
      <c r="D241" s="317">
        <v>46003</v>
      </c>
      <c r="E241" s="16"/>
      <c r="F241" s="14" t="s">
        <v>2385</v>
      </c>
      <c r="G241" s="14" t="s">
        <v>2731</v>
      </c>
      <c r="H241" s="14" t="s">
        <v>2764</v>
      </c>
      <c r="I241" s="15">
        <v>2089.34</v>
      </c>
      <c r="J241" s="77"/>
      <c r="K241" s="92"/>
    </row>
    <row r="242" spans="1:11" ht="12.5" x14ac:dyDescent="0.25">
      <c r="A242" s="14" t="s">
        <v>2296</v>
      </c>
      <c r="B242" s="14" t="s">
        <v>2637</v>
      </c>
      <c r="C242" s="14" t="s">
        <v>2731</v>
      </c>
      <c r="D242" s="316">
        <v>46003</v>
      </c>
      <c r="E242" s="16"/>
      <c r="F242" s="314" t="s">
        <v>2384</v>
      </c>
      <c r="G242" s="14" t="s">
        <v>2731</v>
      </c>
      <c r="H242" s="314" t="s">
        <v>2298</v>
      </c>
      <c r="I242" s="315">
        <v>781.32</v>
      </c>
      <c r="J242" s="77">
        <v>2</v>
      </c>
      <c r="K242" s="92"/>
    </row>
    <row r="243" spans="1:11" ht="20" x14ac:dyDescent="0.25">
      <c r="A243" s="14" t="s">
        <v>2296</v>
      </c>
      <c r="B243" s="14" t="s">
        <v>2638</v>
      </c>
      <c r="C243" s="14" t="s">
        <v>2639</v>
      </c>
      <c r="D243" s="316">
        <v>46003</v>
      </c>
      <c r="E243" s="16"/>
      <c r="F243" s="314" t="s">
        <v>2867</v>
      </c>
      <c r="G243" s="14" t="s">
        <v>2803</v>
      </c>
      <c r="H243" s="314" t="s">
        <v>2383</v>
      </c>
      <c r="I243" s="315">
        <v>1200</v>
      </c>
      <c r="J243" s="77">
        <v>2</v>
      </c>
      <c r="K243" s="92"/>
    </row>
    <row r="244" spans="1:11" ht="20" x14ac:dyDescent="0.25">
      <c r="A244" s="14" t="s">
        <v>2294</v>
      </c>
      <c r="B244" s="14" t="s">
        <v>2640</v>
      </c>
      <c r="C244" s="14" t="s">
        <v>2641</v>
      </c>
      <c r="D244" s="316">
        <v>46006</v>
      </c>
      <c r="E244" s="16"/>
      <c r="F244" s="314" t="s">
        <v>2868</v>
      </c>
      <c r="G244" s="14" t="s">
        <v>2804</v>
      </c>
      <c r="H244" s="314" t="s">
        <v>2395</v>
      </c>
      <c r="I244" s="315">
        <v>62.5</v>
      </c>
      <c r="J244" s="77">
        <v>2</v>
      </c>
      <c r="K244" s="92"/>
    </row>
    <row r="245" spans="1:11" ht="12.5" x14ac:dyDescent="0.25">
      <c r="A245" s="14" t="s">
        <v>2294</v>
      </c>
      <c r="B245" s="14" t="s">
        <v>2642</v>
      </c>
      <c r="C245" s="14" t="s">
        <v>2643</v>
      </c>
      <c r="D245" s="316">
        <v>46006</v>
      </c>
      <c r="E245" s="16"/>
      <c r="F245" s="314" t="s">
        <v>2463</v>
      </c>
      <c r="G245" s="14" t="s">
        <v>2805</v>
      </c>
      <c r="H245" s="314" t="s">
        <v>2732</v>
      </c>
      <c r="I245" s="315">
        <v>300</v>
      </c>
      <c r="J245" s="77">
        <v>2</v>
      </c>
      <c r="K245" s="92"/>
    </row>
    <row r="246" spans="1:11" ht="20" x14ac:dyDescent="0.25">
      <c r="A246" s="14" t="s">
        <v>2294</v>
      </c>
      <c r="B246" s="14" t="s">
        <v>2644</v>
      </c>
      <c r="C246" s="14" t="s">
        <v>2731</v>
      </c>
      <c r="D246" s="316">
        <v>46006</v>
      </c>
      <c r="E246" s="16"/>
      <c r="F246" s="314" t="s">
        <v>2394</v>
      </c>
      <c r="G246" s="14" t="s">
        <v>2731</v>
      </c>
      <c r="H246" s="314" t="s">
        <v>2313</v>
      </c>
      <c r="I246" s="315">
        <v>390.11</v>
      </c>
      <c r="J246" s="77">
        <v>2</v>
      </c>
      <c r="K246" s="92"/>
    </row>
    <row r="247" spans="1:11" ht="20" x14ac:dyDescent="0.25">
      <c r="A247" s="14" t="s">
        <v>2294</v>
      </c>
      <c r="B247" s="14" t="s">
        <v>2645</v>
      </c>
      <c r="C247" s="14" t="s">
        <v>2731</v>
      </c>
      <c r="D247" s="316">
        <v>46006</v>
      </c>
      <c r="E247" s="16"/>
      <c r="F247" s="314" t="s">
        <v>2386</v>
      </c>
      <c r="G247" s="14" t="s">
        <v>2731</v>
      </c>
      <c r="H247" s="314" t="s">
        <v>2387</v>
      </c>
      <c r="I247" s="315">
        <v>756</v>
      </c>
      <c r="J247" s="77">
        <v>3</v>
      </c>
      <c r="K247" s="92"/>
    </row>
    <row r="248" spans="1:11" ht="20" x14ac:dyDescent="0.25">
      <c r="A248" s="14" t="s">
        <v>2294</v>
      </c>
      <c r="B248" s="14" t="s">
        <v>2646</v>
      </c>
      <c r="C248" s="14" t="s">
        <v>2731</v>
      </c>
      <c r="D248" s="316">
        <v>46006</v>
      </c>
      <c r="E248" s="16"/>
      <c r="F248" s="314" t="s">
        <v>2393</v>
      </c>
      <c r="G248" s="14" t="s">
        <v>2731</v>
      </c>
      <c r="H248" s="314" t="s">
        <v>2295</v>
      </c>
      <c r="I248" s="315">
        <v>778.95</v>
      </c>
      <c r="J248" s="77">
        <v>2</v>
      </c>
      <c r="K248" s="92"/>
    </row>
    <row r="249" spans="1:11" ht="20" x14ac:dyDescent="0.25">
      <c r="A249" s="14" t="s">
        <v>2294</v>
      </c>
      <c r="B249" s="14" t="s">
        <v>2647</v>
      </c>
      <c r="C249" s="14" t="s">
        <v>2731</v>
      </c>
      <c r="D249" s="316">
        <v>46006</v>
      </c>
      <c r="E249" s="16"/>
      <c r="F249" s="314" t="s">
        <v>2391</v>
      </c>
      <c r="G249" s="14" t="s">
        <v>2731</v>
      </c>
      <c r="H249" s="314" t="s">
        <v>2392</v>
      </c>
      <c r="I249" s="315">
        <v>800</v>
      </c>
      <c r="J249" s="77">
        <v>3</v>
      </c>
      <c r="K249" s="92"/>
    </row>
    <row r="250" spans="1:11" ht="20" x14ac:dyDescent="0.25">
      <c r="A250" s="14" t="s">
        <v>2294</v>
      </c>
      <c r="B250" s="14" t="s">
        <v>2648</v>
      </c>
      <c r="C250" s="14" t="s">
        <v>2731</v>
      </c>
      <c r="D250" s="316">
        <v>46006</v>
      </c>
      <c r="E250" s="16"/>
      <c r="F250" s="314" t="s">
        <v>2389</v>
      </c>
      <c r="G250" s="14" t="s">
        <v>2731</v>
      </c>
      <c r="H250" s="314" t="s">
        <v>2390</v>
      </c>
      <c r="I250" s="315">
        <v>909</v>
      </c>
      <c r="J250" s="77">
        <v>3</v>
      </c>
      <c r="K250" s="92"/>
    </row>
    <row r="251" spans="1:11" ht="20" x14ac:dyDescent="0.25">
      <c r="A251" s="14" t="s">
        <v>2294</v>
      </c>
      <c r="B251" s="14" t="s">
        <v>2649</v>
      </c>
      <c r="C251" s="14" t="s">
        <v>2731</v>
      </c>
      <c r="D251" s="316">
        <v>46006</v>
      </c>
      <c r="E251" s="16"/>
      <c r="F251" s="314" t="s">
        <v>2388</v>
      </c>
      <c r="G251" s="14" t="s">
        <v>2731</v>
      </c>
      <c r="H251" s="314" t="s">
        <v>2387</v>
      </c>
      <c r="I251" s="315">
        <v>2300</v>
      </c>
      <c r="J251" s="77">
        <v>3</v>
      </c>
      <c r="K251" s="92"/>
    </row>
    <row r="252" spans="1:11" ht="20" x14ac:dyDescent="0.25">
      <c r="A252" s="14" t="s">
        <v>2366</v>
      </c>
      <c r="B252" s="14" t="s">
        <v>2650</v>
      </c>
      <c r="C252" s="14" t="s">
        <v>2731</v>
      </c>
      <c r="D252" s="317">
        <v>46009</v>
      </c>
      <c r="E252" s="16"/>
      <c r="F252" s="14" t="s">
        <v>2402</v>
      </c>
      <c r="G252" s="14" t="s">
        <v>2731</v>
      </c>
      <c r="H252" s="14" t="s">
        <v>2334</v>
      </c>
      <c r="I252" s="15">
        <v>1249.52</v>
      </c>
      <c r="J252" s="77"/>
      <c r="K252" s="92"/>
    </row>
    <row r="253" spans="1:11" ht="20" x14ac:dyDescent="0.25">
      <c r="A253" s="14" t="s">
        <v>2294</v>
      </c>
      <c r="B253" s="14" t="s">
        <v>2651</v>
      </c>
      <c r="C253" s="14" t="s">
        <v>2731</v>
      </c>
      <c r="D253" s="316">
        <v>46009</v>
      </c>
      <c r="E253" s="16"/>
      <c r="F253" s="314" t="s">
        <v>2401</v>
      </c>
      <c r="G253" s="14" t="s">
        <v>2731</v>
      </c>
      <c r="H253" s="314" t="s">
        <v>2314</v>
      </c>
      <c r="I253" s="315">
        <v>466</v>
      </c>
      <c r="J253" s="77">
        <v>2</v>
      </c>
      <c r="K253" s="92"/>
    </row>
    <row r="254" spans="1:11" ht="20" x14ac:dyDescent="0.25">
      <c r="A254" s="14" t="s">
        <v>2293</v>
      </c>
      <c r="B254" s="14" t="s">
        <v>2652</v>
      </c>
      <c r="C254" s="14" t="s">
        <v>2731</v>
      </c>
      <c r="D254" s="316">
        <v>46009</v>
      </c>
      <c r="E254" s="16"/>
      <c r="F254" s="314" t="s">
        <v>2399</v>
      </c>
      <c r="G254" s="14" t="s">
        <v>2731</v>
      </c>
      <c r="H254" s="314" t="s">
        <v>2298</v>
      </c>
      <c r="I254" s="315">
        <v>824.92</v>
      </c>
      <c r="J254" s="77"/>
      <c r="K254" s="92"/>
    </row>
    <row r="255" spans="1:11" ht="12.5" x14ac:dyDescent="0.25">
      <c r="A255" s="14" t="s">
        <v>2296</v>
      </c>
      <c r="B255" s="14" t="s">
        <v>2653</v>
      </c>
      <c r="C255" s="14" t="s">
        <v>2731</v>
      </c>
      <c r="D255" s="316">
        <v>46009</v>
      </c>
      <c r="E255" s="16"/>
      <c r="F255" s="314" t="s">
        <v>2396</v>
      </c>
      <c r="G255" s="14" t="s">
        <v>2731</v>
      </c>
      <c r="H255" s="314" t="s">
        <v>2298</v>
      </c>
      <c r="I255" s="315">
        <v>967</v>
      </c>
      <c r="J255" s="77">
        <v>2</v>
      </c>
      <c r="K255" s="92"/>
    </row>
    <row r="256" spans="1:11" ht="20" x14ac:dyDescent="0.25">
      <c r="A256" s="14" t="s">
        <v>2294</v>
      </c>
      <c r="B256" s="14" t="s">
        <v>2654</v>
      </c>
      <c r="C256" s="14" t="s">
        <v>2731</v>
      </c>
      <c r="D256" s="316">
        <v>46009</v>
      </c>
      <c r="E256" s="16"/>
      <c r="F256" s="314" t="s">
        <v>2397</v>
      </c>
      <c r="G256" s="14" t="s">
        <v>2731</v>
      </c>
      <c r="H256" s="314" t="s">
        <v>2302</v>
      </c>
      <c r="I256" s="315">
        <v>1486.13</v>
      </c>
      <c r="J256" s="77">
        <v>2</v>
      </c>
      <c r="K256" s="92"/>
    </row>
    <row r="257" spans="1:11" ht="12.5" x14ac:dyDescent="0.25">
      <c r="A257" s="14" t="s">
        <v>2294</v>
      </c>
      <c r="B257" s="14" t="s">
        <v>2655</v>
      </c>
      <c r="C257" s="14" t="s">
        <v>2656</v>
      </c>
      <c r="D257" s="316">
        <v>46009</v>
      </c>
      <c r="E257" s="16"/>
      <c r="F257" s="314" t="s">
        <v>2400</v>
      </c>
      <c r="G257" s="14" t="s">
        <v>2784</v>
      </c>
      <c r="H257" s="314" t="s">
        <v>2299</v>
      </c>
      <c r="I257" s="315">
        <v>1500</v>
      </c>
      <c r="J257" s="77">
        <v>2</v>
      </c>
      <c r="K257" s="92"/>
    </row>
    <row r="258" spans="1:11" ht="20" x14ac:dyDescent="0.25">
      <c r="A258" s="14" t="s">
        <v>2293</v>
      </c>
      <c r="B258" s="14" t="s">
        <v>2657</v>
      </c>
      <c r="C258" s="14" t="s">
        <v>2731</v>
      </c>
      <c r="D258" s="316">
        <v>46009</v>
      </c>
      <c r="E258" s="16"/>
      <c r="F258" s="314" t="s">
        <v>2398</v>
      </c>
      <c r="G258" s="14" t="s">
        <v>2731</v>
      </c>
      <c r="H258" s="314" t="s">
        <v>2785</v>
      </c>
      <c r="I258" s="315">
        <v>2573.2600000000002</v>
      </c>
      <c r="J258" s="77"/>
      <c r="K258" s="92"/>
    </row>
    <row r="259" spans="1:11" ht="20" x14ac:dyDescent="0.25">
      <c r="A259" s="14" t="s">
        <v>2366</v>
      </c>
      <c r="B259" s="14" t="s">
        <v>2658</v>
      </c>
      <c r="C259" s="14" t="s">
        <v>2731</v>
      </c>
      <c r="D259" s="317">
        <v>46013</v>
      </c>
      <c r="E259" s="16"/>
      <c r="F259" s="14" t="s">
        <v>2411</v>
      </c>
      <c r="G259" s="14" t="s">
        <v>2731</v>
      </c>
      <c r="H259" s="14" t="s">
        <v>2733</v>
      </c>
      <c r="I259" s="15">
        <v>944.18</v>
      </c>
      <c r="J259" s="77"/>
      <c r="K259" s="92"/>
    </row>
    <row r="260" spans="1:11" ht="20" x14ac:dyDescent="0.25">
      <c r="A260" s="14" t="s">
        <v>2296</v>
      </c>
      <c r="B260" s="14" t="s">
        <v>2660</v>
      </c>
      <c r="C260" s="14" t="s">
        <v>2731</v>
      </c>
      <c r="D260" s="316">
        <v>46013</v>
      </c>
      <c r="E260" s="16"/>
      <c r="F260" s="314" t="s">
        <v>2347</v>
      </c>
      <c r="G260" s="14" t="s">
        <v>2807</v>
      </c>
      <c r="H260" s="314" t="s">
        <v>2806</v>
      </c>
      <c r="I260" s="315">
        <v>46</v>
      </c>
      <c r="J260" s="77">
        <v>1</v>
      </c>
      <c r="K260" s="92"/>
    </row>
    <row r="261" spans="1:11" ht="20" x14ac:dyDescent="0.25">
      <c r="A261" s="14" t="s">
        <v>2296</v>
      </c>
      <c r="B261" s="14" t="s">
        <v>2661</v>
      </c>
      <c r="C261" s="14" t="s">
        <v>2662</v>
      </c>
      <c r="D261" s="316">
        <v>46013</v>
      </c>
      <c r="E261" s="16"/>
      <c r="F261" s="314" t="s">
        <v>2464</v>
      </c>
      <c r="G261" s="330" t="s">
        <v>2808</v>
      </c>
      <c r="H261" s="314" t="s">
        <v>2465</v>
      </c>
      <c r="I261" s="315">
        <v>210</v>
      </c>
      <c r="J261" s="77">
        <v>3</v>
      </c>
      <c r="K261" s="92"/>
    </row>
    <row r="262" spans="1:11" ht="20" x14ac:dyDescent="0.25">
      <c r="A262" s="14" t="s">
        <v>2296</v>
      </c>
      <c r="B262" s="14" t="s">
        <v>2663</v>
      </c>
      <c r="C262" s="14" t="s">
        <v>2664</v>
      </c>
      <c r="D262" s="316">
        <v>46013</v>
      </c>
      <c r="E262" s="16"/>
      <c r="F262" s="314" t="s">
        <v>2466</v>
      </c>
      <c r="G262" s="330" t="s">
        <v>2808</v>
      </c>
      <c r="H262" s="314" t="s">
        <v>2465</v>
      </c>
      <c r="I262" s="315">
        <v>210</v>
      </c>
      <c r="J262" s="77">
        <v>3</v>
      </c>
      <c r="K262" s="92"/>
    </row>
    <row r="263" spans="1:11" ht="12.5" x14ac:dyDescent="0.25">
      <c r="A263" s="14" t="s">
        <v>2294</v>
      </c>
      <c r="B263" s="14" t="s">
        <v>2665</v>
      </c>
      <c r="C263" s="14" t="s">
        <v>2731</v>
      </c>
      <c r="D263" s="316">
        <v>46013</v>
      </c>
      <c r="E263" s="16"/>
      <c r="F263" s="314" t="s">
        <v>2352</v>
      </c>
      <c r="G263" s="14" t="s">
        <v>2809</v>
      </c>
      <c r="H263" s="314" t="s">
        <v>2407</v>
      </c>
      <c r="I263" s="315">
        <v>242</v>
      </c>
      <c r="J263" s="77">
        <v>1</v>
      </c>
      <c r="K263" s="92"/>
    </row>
    <row r="264" spans="1:11" ht="12.5" x14ac:dyDescent="0.25">
      <c r="A264" s="14" t="s">
        <v>2294</v>
      </c>
      <c r="B264" s="14" t="s">
        <v>2666</v>
      </c>
      <c r="C264" s="14" t="s">
        <v>2731</v>
      </c>
      <c r="D264" s="316">
        <v>46013</v>
      </c>
      <c r="E264" s="16"/>
      <c r="F264" s="314" t="s">
        <v>2408</v>
      </c>
      <c r="G264" s="14" t="s">
        <v>2731</v>
      </c>
      <c r="H264" s="314" t="s">
        <v>2409</v>
      </c>
      <c r="I264" s="315">
        <v>300</v>
      </c>
      <c r="J264" s="77">
        <v>3</v>
      </c>
      <c r="K264" s="92"/>
    </row>
    <row r="265" spans="1:11" ht="12.5" x14ac:dyDescent="0.25">
      <c r="A265" s="14" t="s">
        <v>2296</v>
      </c>
      <c r="B265" s="14" t="s">
        <v>2667</v>
      </c>
      <c r="C265" s="14" t="s">
        <v>2731</v>
      </c>
      <c r="D265" s="316">
        <v>46013</v>
      </c>
      <c r="E265" s="16"/>
      <c r="F265" s="314" t="s">
        <v>2347</v>
      </c>
      <c r="G265" s="14" t="s">
        <v>2758</v>
      </c>
      <c r="H265" s="314" t="s">
        <v>2310</v>
      </c>
      <c r="I265" s="315">
        <v>368</v>
      </c>
      <c r="J265" s="77">
        <v>1</v>
      </c>
      <c r="K265" s="92"/>
    </row>
    <row r="266" spans="1:11" ht="12.5" x14ac:dyDescent="0.25">
      <c r="A266" s="14" t="s">
        <v>2296</v>
      </c>
      <c r="B266" s="14" t="s">
        <v>2668</v>
      </c>
      <c r="C266" s="14" t="s">
        <v>2731</v>
      </c>
      <c r="D266" s="316">
        <v>46013</v>
      </c>
      <c r="E266" s="16"/>
      <c r="F266" s="314" t="s">
        <v>2347</v>
      </c>
      <c r="G266" s="14" t="s">
        <v>2810</v>
      </c>
      <c r="H266" s="314" t="s">
        <v>2406</v>
      </c>
      <c r="I266" s="315">
        <v>368</v>
      </c>
      <c r="J266" s="77">
        <v>1</v>
      </c>
      <c r="K266" s="92"/>
    </row>
    <row r="267" spans="1:11" ht="12.5" x14ac:dyDescent="0.25">
      <c r="A267" s="14" t="s">
        <v>2296</v>
      </c>
      <c r="B267" s="14" t="s">
        <v>2669</v>
      </c>
      <c r="C267" s="14" t="s">
        <v>2731</v>
      </c>
      <c r="D267" s="316">
        <v>46013</v>
      </c>
      <c r="E267" s="16"/>
      <c r="F267" s="314" t="s">
        <v>2347</v>
      </c>
      <c r="G267" s="14" t="s">
        <v>2809</v>
      </c>
      <c r="H267" s="314" t="s">
        <v>2407</v>
      </c>
      <c r="I267" s="315">
        <v>552</v>
      </c>
      <c r="J267" s="77">
        <v>1</v>
      </c>
      <c r="K267" s="92"/>
    </row>
    <row r="268" spans="1:11" ht="20" x14ac:dyDescent="0.25">
      <c r="A268" s="14" t="s">
        <v>2296</v>
      </c>
      <c r="B268" s="14" t="s">
        <v>2670</v>
      </c>
      <c r="C268" s="14" t="s">
        <v>2731</v>
      </c>
      <c r="D268" s="316">
        <v>46013</v>
      </c>
      <c r="E268" s="16"/>
      <c r="F268" s="314" t="s">
        <v>2347</v>
      </c>
      <c r="G268" s="14" t="s">
        <v>2811</v>
      </c>
      <c r="H268" s="314" t="s">
        <v>2405</v>
      </c>
      <c r="I268" s="315">
        <v>736</v>
      </c>
      <c r="J268" s="77">
        <v>1</v>
      </c>
      <c r="K268" s="92"/>
    </row>
    <row r="269" spans="1:11" ht="12.5" x14ac:dyDescent="0.25">
      <c r="A269" s="14" t="s">
        <v>2294</v>
      </c>
      <c r="B269" s="14" t="s">
        <v>2671</v>
      </c>
      <c r="C269" s="14" t="s">
        <v>2672</v>
      </c>
      <c r="D269" s="316">
        <v>46013</v>
      </c>
      <c r="E269" s="16"/>
      <c r="F269" s="314" t="s">
        <v>2403</v>
      </c>
      <c r="G269" s="14" t="s">
        <v>2812</v>
      </c>
      <c r="H269" s="314" t="s">
        <v>2404</v>
      </c>
      <c r="I269" s="315">
        <v>1050</v>
      </c>
      <c r="J269" s="77">
        <v>2</v>
      </c>
      <c r="K269" s="92"/>
    </row>
    <row r="270" spans="1:11" ht="20" x14ac:dyDescent="0.25">
      <c r="A270" s="14" t="s">
        <v>2294</v>
      </c>
      <c r="B270" s="14" t="s">
        <v>2673</v>
      </c>
      <c r="C270" s="14" t="s">
        <v>2731</v>
      </c>
      <c r="D270" s="316">
        <v>46013</v>
      </c>
      <c r="E270" s="16"/>
      <c r="F270" s="314" t="s">
        <v>2410</v>
      </c>
      <c r="G270" s="14" t="s">
        <v>2731</v>
      </c>
      <c r="H270" s="314" t="s">
        <v>2303</v>
      </c>
      <c r="I270" s="315">
        <v>2774</v>
      </c>
      <c r="J270" s="77">
        <v>3</v>
      </c>
      <c r="K270" s="92"/>
    </row>
    <row r="271" spans="1:11" ht="20" x14ac:dyDescent="0.25">
      <c r="A271" s="14" t="s">
        <v>2366</v>
      </c>
      <c r="B271" s="14" t="s">
        <v>2554</v>
      </c>
      <c r="C271" s="14" t="s">
        <v>2731</v>
      </c>
      <c r="D271" s="317">
        <v>45944</v>
      </c>
      <c r="E271" s="317">
        <v>46014</v>
      </c>
      <c r="F271" s="14" t="s">
        <v>2419</v>
      </c>
      <c r="G271" s="14"/>
      <c r="H271" s="14" t="s">
        <v>2733</v>
      </c>
      <c r="I271" s="15">
        <v>1055.4100000000001</v>
      </c>
      <c r="J271" s="77"/>
      <c r="K271" s="92"/>
    </row>
    <row r="272" spans="1:11" ht="20" x14ac:dyDescent="0.25">
      <c r="A272" s="14" t="s">
        <v>2366</v>
      </c>
      <c r="B272" s="14" t="s">
        <v>2659</v>
      </c>
      <c r="C272" s="14" t="s">
        <v>2731</v>
      </c>
      <c r="D272" s="317">
        <v>46014</v>
      </c>
      <c r="E272" s="16"/>
      <c r="F272" s="14" t="s">
        <v>2421</v>
      </c>
      <c r="G272" s="14" t="s">
        <v>2731</v>
      </c>
      <c r="H272" s="14" t="s">
        <v>2764</v>
      </c>
      <c r="I272" s="15">
        <v>571.15</v>
      </c>
      <c r="J272" s="77"/>
      <c r="K272" s="92"/>
    </row>
    <row r="273" spans="1:11" ht="12.5" x14ac:dyDescent="0.25">
      <c r="A273" s="14" t="s">
        <v>2294</v>
      </c>
      <c r="B273" s="14" t="s">
        <v>2674</v>
      </c>
      <c r="C273" s="14" t="s">
        <v>2731</v>
      </c>
      <c r="D273" s="316">
        <v>46014</v>
      </c>
      <c r="E273" s="16"/>
      <c r="F273" s="314" t="s">
        <v>2413</v>
      </c>
      <c r="G273" s="14" t="s">
        <v>2731</v>
      </c>
      <c r="H273" s="314" t="s">
        <v>2409</v>
      </c>
      <c r="I273" s="315">
        <v>360</v>
      </c>
      <c r="J273" s="77">
        <v>3</v>
      </c>
      <c r="K273" s="92"/>
    </row>
    <row r="274" spans="1:11" ht="12.5" x14ac:dyDescent="0.25">
      <c r="A274" s="14" t="s">
        <v>2294</v>
      </c>
      <c r="B274" s="14" t="s">
        <v>2675</v>
      </c>
      <c r="C274" s="14" t="s">
        <v>2731</v>
      </c>
      <c r="D274" s="316">
        <v>46014</v>
      </c>
      <c r="E274" s="16"/>
      <c r="F274" s="314" t="s">
        <v>2414</v>
      </c>
      <c r="G274" s="14" t="s">
        <v>2731</v>
      </c>
      <c r="H274" s="314" t="s">
        <v>2415</v>
      </c>
      <c r="I274" s="315">
        <v>400</v>
      </c>
      <c r="J274" s="77">
        <v>3</v>
      </c>
      <c r="K274" s="92"/>
    </row>
    <row r="275" spans="1:11" ht="20" x14ac:dyDescent="0.25">
      <c r="A275" s="14" t="s">
        <v>2294</v>
      </c>
      <c r="B275" s="14" t="s">
        <v>2676</v>
      </c>
      <c r="C275" s="14" t="s">
        <v>2731</v>
      </c>
      <c r="D275" s="316">
        <v>46014</v>
      </c>
      <c r="E275" s="16"/>
      <c r="F275" s="314" t="s">
        <v>2416</v>
      </c>
      <c r="G275" s="14" t="s">
        <v>2731</v>
      </c>
      <c r="H275" s="314" t="s">
        <v>2417</v>
      </c>
      <c r="I275" s="315">
        <v>829</v>
      </c>
      <c r="J275" s="77">
        <v>3</v>
      </c>
      <c r="K275" s="92"/>
    </row>
    <row r="276" spans="1:11" ht="20" x14ac:dyDescent="0.25">
      <c r="A276" s="14" t="s">
        <v>2294</v>
      </c>
      <c r="B276" s="14" t="s">
        <v>2677</v>
      </c>
      <c r="C276" s="14" t="s">
        <v>2731</v>
      </c>
      <c r="D276" s="316">
        <v>46014</v>
      </c>
      <c r="E276" s="16"/>
      <c r="F276" s="314" t="s">
        <v>2418</v>
      </c>
      <c r="G276" s="14" t="s">
        <v>2731</v>
      </c>
      <c r="H276" s="314" t="s">
        <v>2415</v>
      </c>
      <c r="I276" s="315">
        <v>1284.3900000000001</v>
      </c>
      <c r="J276" s="77">
        <v>3</v>
      </c>
      <c r="K276" s="92"/>
    </row>
    <row r="277" spans="1:11" ht="20" x14ac:dyDescent="0.25">
      <c r="A277" s="320" t="s">
        <v>2294</v>
      </c>
      <c r="B277" s="320" t="s">
        <v>2678</v>
      </c>
      <c r="C277" s="320" t="s">
        <v>2731</v>
      </c>
      <c r="D277" s="321">
        <v>46014</v>
      </c>
      <c r="E277" s="322"/>
      <c r="F277" s="323" t="s">
        <v>2412</v>
      </c>
      <c r="G277" s="320" t="s">
        <v>2731</v>
      </c>
      <c r="H277" s="323" t="s">
        <v>2330</v>
      </c>
      <c r="I277" s="324">
        <v>1800</v>
      </c>
      <c r="J277" s="325">
        <v>3</v>
      </c>
      <c r="K277" s="92"/>
    </row>
    <row r="278" spans="1:11" s="90" customFormat="1" ht="12.5" x14ac:dyDescent="0.25">
      <c r="A278" s="320" t="s">
        <v>2366</v>
      </c>
      <c r="B278" s="320" t="s">
        <v>2554</v>
      </c>
      <c r="C278" s="320" t="s">
        <v>2731</v>
      </c>
      <c r="D278" s="328">
        <v>46020</v>
      </c>
      <c r="E278" s="322"/>
      <c r="F278" s="320" t="s">
        <v>2426</v>
      </c>
      <c r="G278" s="320" t="s">
        <v>2731</v>
      </c>
      <c r="H278" s="320" t="s">
        <v>2764</v>
      </c>
      <c r="I278" s="329">
        <v>495</v>
      </c>
      <c r="J278" s="325"/>
      <c r="K278" s="92"/>
    </row>
    <row r="279" spans="1:11" ht="12.5" x14ac:dyDescent="0.25">
      <c r="A279" s="320" t="s">
        <v>2294</v>
      </c>
      <c r="B279" s="320" t="s">
        <v>2679</v>
      </c>
      <c r="C279" s="320" t="s">
        <v>2731</v>
      </c>
      <c r="D279" s="321">
        <v>46020</v>
      </c>
      <c r="E279" s="322"/>
      <c r="F279" s="323" t="s">
        <v>2422</v>
      </c>
      <c r="G279" s="320" t="s">
        <v>2731</v>
      </c>
      <c r="H279" s="323" t="s">
        <v>2813</v>
      </c>
      <c r="I279" s="324">
        <v>60</v>
      </c>
      <c r="J279" s="325">
        <v>3</v>
      </c>
      <c r="K279" s="92"/>
    </row>
    <row r="280" spans="1:11" ht="12.5" x14ac:dyDescent="0.25">
      <c r="A280" s="320" t="s">
        <v>2294</v>
      </c>
      <c r="B280" s="320" t="s">
        <v>2680</v>
      </c>
      <c r="C280" s="320" t="s">
        <v>2731</v>
      </c>
      <c r="D280" s="321">
        <v>46020</v>
      </c>
      <c r="E280" s="322"/>
      <c r="F280" s="323" t="s">
        <v>2424</v>
      </c>
      <c r="G280" s="320" t="s">
        <v>2731</v>
      </c>
      <c r="H280" s="323" t="s">
        <v>2814</v>
      </c>
      <c r="I280" s="324">
        <v>402.34</v>
      </c>
      <c r="J280" s="325">
        <v>3</v>
      </c>
      <c r="K280" s="92"/>
    </row>
    <row r="281" spans="1:11" ht="12.5" x14ac:dyDescent="0.25">
      <c r="A281" s="14" t="s">
        <v>2294</v>
      </c>
      <c r="B281" s="14" t="s">
        <v>2681</v>
      </c>
      <c r="C281" s="14" t="s">
        <v>2731</v>
      </c>
      <c r="D281" s="316">
        <v>46020</v>
      </c>
      <c r="E281" s="16"/>
      <c r="F281" s="314" t="s">
        <v>2424</v>
      </c>
      <c r="G281" s="14" t="s">
        <v>2731</v>
      </c>
      <c r="H281" s="314" t="s">
        <v>2813</v>
      </c>
      <c r="I281" s="315">
        <v>1048.6400000000001</v>
      </c>
      <c r="J281" s="77">
        <v>3</v>
      </c>
      <c r="K281" s="92"/>
    </row>
    <row r="282" spans="1:11" ht="20" x14ac:dyDescent="0.25">
      <c r="A282" s="14" t="s">
        <v>2294</v>
      </c>
      <c r="B282" s="14" t="s">
        <v>2682</v>
      </c>
      <c r="C282" s="14" t="s">
        <v>2683</v>
      </c>
      <c r="D282" s="316">
        <v>46020</v>
      </c>
      <c r="E282" s="16"/>
      <c r="F282" s="314" t="s">
        <v>2425</v>
      </c>
      <c r="G282" s="14" t="s">
        <v>2731</v>
      </c>
      <c r="H282" s="314" t="s">
        <v>2815</v>
      </c>
      <c r="I282" s="315">
        <v>1415</v>
      </c>
      <c r="J282" s="77">
        <v>2</v>
      </c>
      <c r="K282" s="92"/>
    </row>
    <row r="283" spans="1:11" s="327" customFormat="1" ht="20" x14ac:dyDescent="0.25">
      <c r="A283" s="320" t="s">
        <v>2366</v>
      </c>
      <c r="B283" s="320" t="s">
        <v>2684</v>
      </c>
      <c r="C283" s="320"/>
      <c r="D283" s="328">
        <v>46021</v>
      </c>
      <c r="E283" s="322"/>
      <c r="F283" s="320" t="s">
        <v>2435</v>
      </c>
      <c r="G283" s="320"/>
      <c r="H283" s="320" t="s">
        <v>2420</v>
      </c>
      <c r="I283" s="329">
        <v>250</v>
      </c>
      <c r="J283" s="325"/>
      <c r="K283" s="326"/>
    </row>
    <row r="284" spans="1:11" s="90" customFormat="1" ht="20" x14ac:dyDescent="0.25">
      <c r="A284" s="320" t="s">
        <v>2366</v>
      </c>
      <c r="B284" s="320" t="s">
        <v>2685</v>
      </c>
      <c r="C284" s="320"/>
      <c r="D284" s="328">
        <v>46021</v>
      </c>
      <c r="E284" s="322"/>
      <c r="F284" s="320" t="s">
        <v>2436</v>
      </c>
      <c r="G284" s="320"/>
      <c r="H284" s="320" t="s">
        <v>2420</v>
      </c>
      <c r="I284" s="329">
        <v>250</v>
      </c>
      <c r="J284" s="325"/>
      <c r="K284" s="92"/>
    </row>
    <row r="285" spans="1:11" s="90" customFormat="1" ht="20" x14ac:dyDescent="0.25">
      <c r="A285" s="320" t="s">
        <v>2366</v>
      </c>
      <c r="B285" s="320" t="s">
        <v>2686</v>
      </c>
      <c r="C285" s="320"/>
      <c r="D285" s="328">
        <v>46021</v>
      </c>
      <c r="E285" s="322"/>
      <c r="F285" s="320" t="s">
        <v>2437</v>
      </c>
      <c r="G285" s="320"/>
      <c r="H285" s="320" t="s">
        <v>2420</v>
      </c>
      <c r="I285" s="329">
        <v>162.44999999999999</v>
      </c>
      <c r="J285" s="325"/>
      <c r="K285" s="92"/>
    </row>
    <row r="286" spans="1:11" ht="20" x14ac:dyDescent="0.25">
      <c r="A286" s="320" t="s">
        <v>2296</v>
      </c>
      <c r="B286" s="320" t="s">
        <v>2687</v>
      </c>
      <c r="C286" s="320" t="s">
        <v>2731</v>
      </c>
      <c r="D286" s="321">
        <v>46021</v>
      </c>
      <c r="E286" s="322"/>
      <c r="F286" s="323" t="s">
        <v>2869</v>
      </c>
      <c r="G286" s="320" t="s">
        <v>2731</v>
      </c>
      <c r="H286" s="323" t="s">
        <v>2467</v>
      </c>
      <c r="I286" s="324">
        <v>30</v>
      </c>
      <c r="J286" s="325">
        <v>2</v>
      </c>
      <c r="K286" s="92"/>
    </row>
    <row r="287" spans="1:11" ht="20" x14ac:dyDescent="0.25">
      <c r="A287" s="14" t="s">
        <v>2296</v>
      </c>
      <c r="B287" s="14" t="s">
        <v>2688</v>
      </c>
      <c r="C287" s="14" t="s">
        <v>2731</v>
      </c>
      <c r="D287" s="316">
        <v>46021</v>
      </c>
      <c r="E287" s="16"/>
      <c r="F287" s="314" t="s">
        <v>2870</v>
      </c>
      <c r="G287" s="14" t="s">
        <v>2731</v>
      </c>
      <c r="H287" s="314" t="s">
        <v>2467</v>
      </c>
      <c r="I287" s="315">
        <v>120</v>
      </c>
      <c r="J287" s="77">
        <v>2</v>
      </c>
      <c r="K287" s="92"/>
    </row>
    <row r="288" spans="1:11" ht="20" x14ac:dyDescent="0.25">
      <c r="A288" s="14" t="s">
        <v>2296</v>
      </c>
      <c r="B288" s="14" t="s">
        <v>2719</v>
      </c>
      <c r="C288" s="14" t="s">
        <v>2731</v>
      </c>
      <c r="D288" s="316">
        <v>46021</v>
      </c>
      <c r="E288" s="16"/>
      <c r="F288" s="314" t="s">
        <v>2871</v>
      </c>
      <c r="G288" s="14" t="s">
        <v>2731</v>
      </c>
      <c r="H288" s="314" t="s">
        <v>2467</v>
      </c>
      <c r="I288" s="315">
        <v>150</v>
      </c>
      <c r="J288" s="77">
        <v>2</v>
      </c>
      <c r="K288" s="92"/>
    </row>
    <row r="289" spans="1:11" ht="20" x14ac:dyDescent="0.25">
      <c r="A289" s="14" t="s">
        <v>2296</v>
      </c>
      <c r="B289" s="14" t="s">
        <v>2689</v>
      </c>
      <c r="C289" s="14" t="s">
        <v>2731</v>
      </c>
      <c r="D289" s="316">
        <v>45847</v>
      </c>
      <c r="E289" s="316">
        <v>46021</v>
      </c>
      <c r="F289" s="314" t="s">
        <v>2872</v>
      </c>
      <c r="G289" s="14"/>
      <c r="H289" s="314" t="s">
        <v>2315</v>
      </c>
      <c r="I289" s="315">
        <v>180</v>
      </c>
      <c r="J289" s="77">
        <v>3</v>
      </c>
      <c r="K289" s="92"/>
    </row>
    <row r="290" spans="1:11" ht="20" x14ac:dyDescent="0.25">
      <c r="A290" s="14" t="s">
        <v>2294</v>
      </c>
      <c r="B290" s="14" t="s">
        <v>2690</v>
      </c>
      <c r="C290" s="14" t="s">
        <v>2691</v>
      </c>
      <c r="D290" s="316">
        <v>46021</v>
      </c>
      <c r="E290" s="16"/>
      <c r="F290" s="314" t="s">
        <v>2468</v>
      </c>
      <c r="G290" s="14" t="s">
        <v>2784</v>
      </c>
      <c r="H290" s="314" t="s">
        <v>2299</v>
      </c>
      <c r="I290" s="315">
        <v>300</v>
      </c>
      <c r="J290" s="77">
        <v>2</v>
      </c>
      <c r="K290" s="92"/>
    </row>
    <row r="291" spans="1:11" ht="30" x14ac:dyDescent="0.25">
      <c r="A291" s="14" t="s">
        <v>2294</v>
      </c>
      <c r="B291" s="14" t="s">
        <v>2692</v>
      </c>
      <c r="C291" s="14" t="s">
        <v>2731</v>
      </c>
      <c r="D291" s="316">
        <v>46021</v>
      </c>
      <c r="E291" s="16"/>
      <c r="F291" s="314" t="s">
        <v>2428</v>
      </c>
      <c r="G291" s="14" t="s">
        <v>2731</v>
      </c>
      <c r="H291" s="314" t="s">
        <v>2392</v>
      </c>
      <c r="I291" s="315">
        <v>300</v>
      </c>
      <c r="J291" s="77">
        <v>3</v>
      </c>
      <c r="K291" s="92"/>
    </row>
    <row r="292" spans="1:11" ht="20" x14ac:dyDescent="0.25">
      <c r="A292" s="14" t="s">
        <v>2294</v>
      </c>
      <c r="B292" s="14" t="s">
        <v>2646</v>
      </c>
      <c r="C292" s="14" t="s">
        <v>2731</v>
      </c>
      <c r="D292" s="316">
        <v>46021</v>
      </c>
      <c r="E292" s="16"/>
      <c r="F292" s="314" t="s">
        <v>2430</v>
      </c>
      <c r="G292" s="14" t="s">
        <v>2731</v>
      </c>
      <c r="H292" s="314" t="s">
        <v>2816</v>
      </c>
      <c r="I292" s="315">
        <v>300</v>
      </c>
      <c r="J292" s="77">
        <v>2</v>
      </c>
      <c r="K292" s="92"/>
    </row>
    <row r="293" spans="1:11" ht="20" x14ac:dyDescent="0.25">
      <c r="A293" s="14" t="s">
        <v>2294</v>
      </c>
      <c r="B293" s="14" t="s">
        <v>2693</v>
      </c>
      <c r="C293" s="14" t="s">
        <v>2731</v>
      </c>
      <c r="D293" s="316">
        <v>46021</v>
      </c>
      <c r="E293" s="16"/>
      <c r="F293" s="314" t="s">
        <v>2432</v>
      </c>
      <c r="G293" s="14" t="s">
        <v>2731</v>
      </c>
      <c r="H293" s="314" t="s">
        <v>2315</v>
      </c>
      <c r="I293" s="315">
        <v>300</v>
      </c>
      <c r="J293" s="77">
        <v>2</v>
      </c>
      <c r="K293" s="92"/>
    </row>
    <row r="294" spans="1:11" ht="20" x14ac:dyDescent="0.25">
      <c r="A294" s="14" t="s">
        <v>2294</v>
      </c>
      <c r="B294" s="14" t="s">
        <v>2644</v>
      </c>
      <c r="C294" s="14" t="s">
        <v>2731</v>
      </c>
      <c r="D294" s="316">
        <v>46021</v>
      </c>
      <c r="E294" s="16"/>
      <c r="F294" s="314" t="s">
        <v>2433</v>
      </c>
      <c r="G294" s="14" t="s">
        <v>2731</v>
      </c>
      <c r="H294" s="314" t="s">
        <v>2313</v>
      </c>
      <c r="I294" s="315">
        <v>900</v>
      </c>
      <c r="J294" s="77">
        <v>2</v>
      </c>
      <c r="K294" s="92"/>
    </row>
    <row r="295" spans="1:11" ht="30" x14ac:dyDescent="0.25">
      <c r="A295" s="14" t="s">
        <v>2294</v>
      </c>
      <c r="B295" s="14" t="s">
        <v>2692</v>
      </c>
      <c r="C295" s="14" t="s">
        <v>2731</v>
      </c>
      <c r="D295" s="316">
        <v>46021</v>
      </c>
      <c r="E295" s="16"/>
      <c r="F295" s="314" t="s">
        <v>2429</v>
      </c>
      <c r="G295" s="14" t="s">
        <v>2731</v>
      </c>
      <c r="H295" s="314" t="s">
        <v>2417</v>
      </c>
      <c r="I295" s="315">
        <v>1000</v>
      </c>
      <c r="J295" s="77">
        <v>3</v>
      </c>
      <c r="K295" s="92"/>
    </row>
    <row r="296" spans="1:11" ht="20" x14ac:dyDescent="0.25">
      <c r="A296" s="14" t="s">
        <v>2294</v>
      </c>
      <c r="B296" s="14" t="s">
        <v>2694</v>
      </c>
      <c r="C296" s="14" t="s">
        <v>2731</v>
      </c>
      <c r="D296" s="316">
        <v>46021</v>
      </c>
      <c r="E296" s="16"/>
      <c r="F296" s="314" t="s">
        <v>2431</v>
      </c>
      <c r="G296" s="14" t="s">
        <v>2731</v>
      </c>
      <c r="H296" s="314" t="s">
        <v>2327</v>
      </c>
      <c r="I296" s="315">
        <v>1000</v>
      </c>
      <c r="J296" s="77">
        <v>2</v>
      </c>
      <c r="K296" s="92"/>
    </row>
    <row r="297" spans="1:11" ht="20" x14ac:dyDescent="0.25">
      <c r="A297" s="14" t="s">
        <v>2294</v>
      </c>
      <c r="B297" s="14" t="s">
        <v>2678</v>
      </c>
      <c r="C297" s="14" t="s">
        <v>2731</v>
      </c>
      <c r="D297" s="316">
        <v>46021</v>
      </c>
      <c r="E297" s="16"/>
      <c r="F297" s="314" t="s">
        <v>2434</v>
      </c>
      <c r="G297" s="14" t="s">
        <v>2731</v>
      </c>
      <c r="H297" s="314" t="s">
        <v>2330</v>
      </c>
      <c r="I297" s="315">
        <v>1000</v>
      </c>
      <c r="J297" s="77">
        <v>3</v>
      </c>
      <c r="K297" s="92"/>
    </row>
    <row r="298" spans="1:11" ht="30" x14ac:dyDescent="0.25">
      <c r="A298" s="14" t="s">
        <v>2294</v>
      </c>
      <c r="B298" s="14" t="s">
        <v>2692</v>
      </c>
      <c r="C298" s="14" t="s">
        <v>2731</v>
      </c>
      <c r="D298" s="316">
        <v>46021</v>
      </c>
      <c r="E298" s="16"/>
      <c r="F298" s="314" t="s">
        <v>2427</v>
      </c>
      <c r="G298" s="14" t="s">
        <v>2731</v>
      </c>
      <c r="H298" s="314" t="s">
        <v>2390</v>
      </c>
      <c r="I298" s="315">
        <v>2300</v>
      </c>
      <c r="J298" s="77">
        <v>3</v>
      </c>
      <c r="K298" s="92"/>
    </row>
    <row r="299" spans="1:11" ht="12.5" x14ac:dyDescent="0.25">
      <c r="A299" s="14" t="s">
        <v>2294</v>
      </c>
      <c r="B299" s="14" t="s">
        <v>2695</v>
      </c>
      <c r="C299" s="14" t="s">
        <v>2731</v>
      </c>
      <c r="D299" s="316">
        <v>46022</v>
      </c>
      <c r="E299" s="16"/>
      <c r="F299" s="314" t="s">
        <v>2344</v>
      </c>
      <c r="G299" s="14" t="s">
        <v>2769</v>
      </c>
      <c r="H299" s="314" t="s">
        <v>2770</v>
      </c>
      <c r="I299" s="315">
        <v>8</v>
      </c>
      <c r="J299" s="77">
        <v>4</v>
      </c>
      <c r="K299" s="92"/>
    </row>
    <row r="300" spans="1:11" ht="12.5" x14ac:dyDescent="0.25">
      <c r="A300" s="14" t="s">
        <v>2294</v>
      </c>
      <c r="B300" s="14" t="s">
        <v>2696</v>
      </c>
      <c r="C300" s="14" t="s">
        <v>2731</v>
      </c>
      <c r="D300" s="316">
        <v>46022</v>
      </c>
      <c r="E300" s="16"/>
      <c r="F300" s="314" t="s">
        <v>2345</v>
      </c>
      <c r="G300" s="14" t="s">
        <v>2769</v>
      </c>
      <c r="H300" s="314" t="s">
        <v>2770</v>
      </c>
      <c r="I300" s="315">
        <v>19.25</v>
      </c>
      <c r="J300" s="77">
        <v>4</v>
      </c>
      <c r="K300" s="92"/>
    </row>
    <row r="301" spans="1:11" ht="20" x14ac:dyDescent="0.25">
      <c r="A301" s="14" t="s">
        <v>2294</v>
      </c>
      <c r="B301" s="14" t="s">
        <v>2673</v>
      </c>
      <c r="C301" s="14" t="s">
        <v>2731</v>
      </c>
      <c r="D301" s="316">
        <v>46022</v>
      </c>
      <c r="E301" s="16"/>
      <c r="F301" s="314" t="s">
        <v>2442</v>
      </c>
      <c r="G301" s="14" t="s">
        <v>2731</v>
      </c>
      <c r="H301" s="314" t="s">
        <v>2303</v>
      </c>
      <c r="I301" s="315">
        <v>300</v>
      </c>
      <c r="J301" s="77">
        <v>3</v>
      </c>
      <c r="K301" s="92"/>
    </row>
    <row r="302" spans="1:11" ht="20" x14ac:dyDescent="0.25">
      <c r="A302" s="14" t="s">
        <v>2294</v>
      </c>
      <c r="B302" s="14" t="s">
        <v>2654</v>
      </c>
      <c r="C302" s="14" t="s">
        <v>2731</v>
      </c>
      <c r="D302" s="316">
        <v>46022</v>
      </c>
      <c r="E302" s="16"/>
      <c r="F302" s="314" t="s">
        <v>2441</v>
      </c>
      <c r="G302" s="14" t="s">
        <v>2731</v>
      </c>
      <c r="H302" s="314" t="s">
        <v>2302</v>
      </c>
      <c r="I302" s="315">
        <v>700</v>
      </c>
      <c r="J302" s="77">
        <v>2</v>
      </c>
      <c r="K302" s="92"/>
    </row>
    <row r="303" spans="1:11" ht="20" x14ac:dyDescent="0.25">
      <c r="A303" s="14" t="s">
        <v>2294</v>
      </c>
      <c r="B303" s="14" t="s">
        <v>2697</v>
      </c>
      <c r="C303" s="14" t="s">
        <v>2731</v>
      </c>
      <c r="D303" s="316">
        <v>46022</v>
      </c>
      <c r="E303" s="16"/>
      <c r="F303" s="314" t="s">
        <v>2439</v>
      </c>
      <c r="G303" s="14" t="s">
        <v>2731</v>
      </c>
      <c r="H303" s="314" t="s">
        <v>2303</v>
      </c>
      <c r="I303" s="315">
        <v>1000</v>
      </c>
      <c r="J303" s="77">
        <v>3</v>
      </c>
      <c r="K303" s="92"/>
    </row>
    <row r="304" spans="1:11" ht="20" x14ac:dyDescent="0.25">
      <c r="A304" s="14" t="s">
        <v>2294</v>
      </c>
      <c r="B304" s="14" t="s">
        <v>2698</v>
      </c>
      <c r="C304" s="14" t="s">
        <v>2731</v>
      </c>
      <c r="D304" s="316">
        <v>46022</v>
      </c>
      <c r="E304" s="16"/>
      <c r="F304" s="314" t="s">
        <v>2438</v>
      </c>
      <c r="G304" s="14" t="s">
        <v>2731</v>
      </c>
      <c r="H304" s="314" t="s">
        <v>2423</v>
      </c>
      <c r="I304" s="315">
        <v>1300</v>
      </c>
      <c r="J304" s="77">
        <v>3</v>
      </c>
      <c r="K304" s="92"/>
    </row>
    <row r="305" spans="1:11" ht="20" x14ac:dyDescent="0.25">
      <c r="A305" s="14" t="s">
        <v>2294</v>
      </c>
      <c r="B305" s="14" t="s">
        <v>2699</v>
      </c>
      <c r="C305" s="14" t="s">
        <v>2731</v>
      </c>
      <c r="D305" s="316">
        <v>46022</v>
      </c>
      <c r="E305" s="16"/>
      <c r="F305" s="314" t="s">
        <v>2440</v>
      </c>
      <c r="G305" s="14" t="s">
        <v>2731</v>
      </c>
      <c r="H305" s="314" t="s">
        <v>2328</v>
      </c>
      <c r="I305" s="315">
        <v>1800</v>
      </c>
      <c r="J305" s="77">
        <v>2</v>
      </c>
      <c r="K305" s="92"/>
    </row>
    <row r="306" spans="1:11" ht="20" x14ac:dyDescent="0.25">
      <c r="A306" s="14" t="s">
        <v>2294</v>
      </c>
      <c r="B306" s="14" t="s">
        <v>2700</v>
      </c>
      <c r="C306" s="14" t="s">
        <v>2731</v>
      </c>
      <c r="D306" s="16">
        <v>46044</v>
      </c>
      <c r="E306" s="16"/>
      <c r="F306" s="318" t="s">
        <v>2472</v>
      </c>
      <c r="G306" s="14" t="s">
        <v>2731</v>
      </c>
      <c r="H306" s="14" t="s">
        <v>2473</v>
      </c>
      <c r="I306" s="15">
        <v>850.47</v>
      </c>
      <c r="J306" s="77">
        <v>3</v>
      </c>
      <c r="K306" s="92"/>
    </row>
    <row r="307" spans="1:11" ht="20" x14ac:dyDescent="0.25">
      <c r="A307" s="14" t="s">
        <v>2294</v>
      </c>
      <c r="B307" s="14" t="s">
        <v>2701</v>
      </c>
      <c r="C307" s="14" t="s">
        <v>2731</v>
      </c>
      <c r="D307" s="16">
        <v>46044</v>
      </c>
      <c r="E307" s="16"/>
      <c r="F307" s="318" t="s">
        <v>2474</v>
      </c>
      <c r="G307" s="14" t="s">
        <v>2731</v>
      </c>
      <c r="H307" s="14" t="s">
        <v>2475</v>
      </c>
      <c r="I307" s="15">
        <v>515.85</v>
      </c>
      <c r="J307" s="77">
        <v>2</v>
      </c>
      <c r="K307" s="92"/>
    </row>
    <row r="308" spans="1:11" ht="12.5" x14ac:dyDescent="0.25">
      <c r="A308" s="14" t="s">
        <v>2296</v>
      </c>
      <c r="B308" s="14" t="s">
        <v>2722</v>
      </c>
      <c r="C308" s="14" t="s">
        <v>2723</v>
      </c>
      <c r="D308" s="16">
        <v>46111</v>
      </c>
      <c r="E308" s="16"/>
      <c r="F308" s="318" t="s">
        <v>2476</v>
      </c>
      <c r="G308" s="14" t="s">
        <v>2784</v>
      </c>
      <c r="H308" s="14" t="s">
        <v>2477</v>
      </c>
      <c r="I308" s="15">
        <v>500</v>
      </c>
      <c r="J308" s="77">
        <v>2</v>
      </c>
      <c r="K308" s="92"/>
    </row>
    <row r="309" spans="1:11" ht="12.5" x14ac:dyDescent="0.25">
      <c r="A309" s="14" t="s">
        <v>2296</v>
      </c>
      <c r="B309" s="14" t="s">
        <v>2702</v>
      </c>
      <c r="C309" s="14" t="s">
        <v>2731</v>
      </c>
      <c r="D309" s="16">
        <v>46063</v>
      </c>
      <c r="E309" s="16"/>
      <c r="F309" s="318" t="s">
        <v>2347</v>
      </c>
      <c r="G309" s="14" t="s">
        <v>2817</v>
      </c>
      <c r="H309" s="14" t="s">
        <v>2478</v>
      </c>
      <c r="I309" s="15">
        <v>368</v>
      </c>
      <c r="J309" s="77">
        <v>1</v>
      </c>
      <c r="K309" s="92"/>
    </row>
    <row r="310" spans="1:11" ht="20" x14ac:dyDescent="0.25">
      <c r="A310" s="14" t="s">
        <v>2296</v>
      </c>
      <c r="B310" s="14" t="s">
        <v>2726</v>
      </c>
      <c r="C310" s="14" t="s">
        <v>2827</v>
      </c>
      <c r="D310" s="16">
        <v>46031</v>
      </c>
      <c r="E310" s="16"/>
      <c r="F310" s="318" t="s">
        <v>2873</v>
      </c>
      <c r="G310" s="14" t="s">
        <v>2818</v>
      </c>
      <c r="H310" s="14" t="s">
        <v>2479</v>
      </c>
      <c r="I310" s="15">
        <v>317.32</v>
      </c>
      <c r="J310" s="77">
        <v>3</v>
      </c>
      <c r="K310" s="92"/>
    </row>
    <row r="311" spans="1:11" ht="20" x14ac:dyDescent="0.25">
      <c r="A311" s="14" t="s">
        <v>2296</v>
      </c>
      <c r="B311" s="14" t="s">
        <v>2724</v>
      </c>
      <c r="C311" s="14" t="s">
        <v>2731</v>
      </c>
      <c r="D311" s="16">
        <v>46101</v>
      </c>
      <c r="E311" s="16"/>
      <c r="F311" s="318" t="s">
        <v>2874</v>
      </c>
      <c r="G311" s="14" t="s">
        <v>2779</v>
      </c>
      <c r="H311" s="14" t="s">
        <v>2480</v>
      </c>
      <c r="I311" s="15">
        <v>300</v>
      </c>
      <c r="J311" s="77">
        <v>2</v>
      </c>
      <c r="K311" s="92"/>
    </row>
    <row r="312" spans="1:11" ht="12.5" x14ac:dyDescent="0.25">
      <c r="A312" s="14" t="s">
        <v>2294</v>
      </c>
      <c r="B312" s="14" t="s">
        <v>2703</v>
      </c>
      <c r="C312" s="14" t="s">
        <v>2731</v>
      </c>
      <c r="D312" s="16">
        <v>46063</v>
      </c>
      <c r="E312" s="16"/>
      <c r="F312" s="14" t="s">
        <v>2352</v>
      </c>
      <c r="G312" s="14" t="s">
        <v>2817</v>
      </c>
      <c r="H312" s="14" t="s">
        <v>2478</v>
      </c>
      <c r="I312" s="15">
        <v>242</v>
      </c>
      <c r="J312" s="77">
        <v>1</v>
      </c>
      <c r="K312" s="92"/>
    </row>
    <row r="313" spans="1:11" ht="20" x14ac:dyDescent="0.25">
      <c r="A313" s="14" t="s">
        <v>2296</v>
      </c>
      <c r="B313" s="14" t="s">
        <v>2704</v>
      </c>
      <c r="C313" s="14" t="s">
        <v>2828</v>
      </c>
      <c r="D313" s="16">
        <v>46030</v>
      </c>
      <c r="E313" s="16"/>
      <c r="F313" s="318" t="s">
        <v>2875</v>
      </c>
      <c r="G313" s="14" t="s">
        <v>2804</v>
      </c>
      <c r="H313" s="14" t="s">
        <v>2395</v>
      </c>
      <c r="I313" s="15">
        <v>50</v>
      </c>
      <c r="J313" s="77">
        <v>3</v>
      </c>
      <c r="K313" s="92"/>
    </row>
    <row r="314" spans="1:11" ht="12.5" x14ac:dyDescent="0.25">
      <c r="A314" s="14" t="s">
        <v>2294</v>
      </c>
      <c r="B314" s="14" t="s">
        <v>2705</v>
      </c>
      <c r="C314" s="14" t="s">
        <v>2829</v>
      </c>
      <c r="D314" s="16">
        <v>46055</v>
      </c>
      <c r="E314" s="16"/>
      <c r="F314" s="318" t="s">
        <v>2845</v>
      </c>
      <c r="G314" s="330" t="s">
        <v>2808</v>
      </c>
      <c r="H314" s="14" t="s">
        <v>2465</v>
      </c>
      <c r="I314" s="15">
        <v>2624.5</v>
      </c>
      <c r="J314" s="77">
        <v>3</v>
      </c>
      <c r="K314" s="92"/>
    </row>
    <row r="315" spans="1:11" ht="12.5" x14ac:dyDescent="0.25">
      <c r="A315" s="14" t="s">
        <v>2294</v>
      </c>
      <c r="B315" s="14" t="s">
        <v>2706</v>
      </c>
      <c r="C315" s="14" t="s">
        <v>2833</v>
      </c>
      <c r="D315" s="16">
        <v>46087</v>
      </c>
      <c r="E315" s="16"/>
      <c r="F315" s="318" t="s">
        <v>2845</v>
      </c>
      <c r="G315" s="14" t="s">
        <v>2819</v>
      </c>
      <c r="H315" s="14" t="s">
        <v>2481</v>
      </c>
      <c r="I315" s="15">
        <v>2089</v>
      </c>
      <c r="J315" s="77">
        <v>3</v>
      </c>
      <c r="K315" s="92"/>
    </row>
    <row r="316" spans="1:11" ht="20" x14ac:dyDescent="0.25">
      <c r="A316" s="14" t="s">
        <v>2293</v>
      </c>
      <c r="B316" s="14" t="s">
        <v>2684</v>
      </c>
      <c r="C316" s="14" t="s">
        <v>2830</v>
      </c>
      <c r="D316" s="16">
        <v>46000</v>
      </c>
      <c r="E316" s="16"/>
      <c r="F316" s="318" t="s">
        <v>2846</v>
      </c>
      <c r="G316" s="14" t="s">
        <v>2821</v>
      </c>
      <c r="H316" s="14" t="s">
        <v>2820</v>
      </c>
      <c r="I316" s="15">
        <v>700</v>
      </c>
      <c r="J316" s="77"/>
      <c r="K316" s="92"/>
    </row>
    <row r="317" spans="1:11" ht="20" x14ac:dyDescent="0.25">
      <c r="A317" s="14" t="s">
        <v>2293</v>
      </c>
      <c r="B317" s="14" t="s">
        <v>2707</v>
      </c>
      <c r="C317" s="14" t="s">
        <v>2834</v>
      </c>
      <c r="D317" s="16">
        <v>46030</v>
      </c>
      <c r="E317" s="16"/>
      <c r="F317" s="14" t="s">
        <v>2846</v>
      </c>
      <c r="G317" s="14" t="s">
        <v>2821</v>
      </c>
      <c r="H317" s="14" t="s">
        <v>2820</v>
      </c>
      <c r="I317" s="15">
        <v>873.23</v>
      </c>
      <c r="J317" s="77"/>
      <c r="K317" s="92"/>
    </row>
    <row r="318" spans="1:11" ht="12.5" x14ac:dyDescent="0.25">
      <c r="A318" s="14" t="s">
        <v>2294</v>
      </c>
      <c r="B318" s="14" t="s">
        <v>2655</v>
      </c>
      <c r="C318" s="14" t="s">
        <v>2656</v>
      </c>
      <c r="D318" s="16">
        <v>46099</v>
      </c>
      <c r="E318" s="16"/>
      <c r="F318" s="318" t="s">
        <v>2482</v>
      </c>
      <c r="G318" s="14" t="s">
        <v>2784</v>
      </c>
      <c r="H318" s="14" t="s">
        <v>2477</v>
      </c>
      <c r="I318" s="15">
        <v>1000</v>
      </c>
      <c r="J318" s="77">
        <v>3</v>
      </c>
      <c r="K318" s="92"/>
    </row>
    <row r="319" spans="1:11" ht="20" x14ac:dyDescent="0.25">
      <c r="A319" s="14" t="s">
        <v>2294</v>
      </c>
      <c r="B319" s="14" t="s">
        <v>2708</v>
      </c>
      <c r="C319" s="14" t="s">
        <v>2731</v>
      </c>
      <c r="D319" s="16">
        <v>46076</v>
      </c>
      <c r="E319" s="16"/>
      <c r="F319" s="318" t="s">
        <v>2483</v>
      </c>
      <c r="G319" s="14" t="s">
        <v>2759</v>
      </c>
      <c r="H319" s="314" t="s">
        <v>2760</v>
      </c>
      <c r="I319" s="15">
        <v>900</v>
      </c>
      <c r="J319" s="77">
        <v>3</v>
      </c>
      <c r="K319" s="92"/>
    </row>
    <row r="320" spans="1:11" ht="20" x14ac:dyDescent="0.25">
      <c r="A320" s="14" t="s">
        <v>2294</v>
      </c>
      <c r="B320" s="14" t="s">
        <v>2709</v>
      </c>
      <c r="C320" s="14" t="s">
        <v>2731</v>
      </c>
      <c r="D320" s="16">
        <v>46076</v>
      </c>
      <c r="E320" s="16"/>
      <c r="F320" s="318" t="s">
        <v>2484</v>
      </c>
      <c r="G320" s="14" t="s">
        <v>2777</v>
      </c>
      <c r="H320" s="14" t="s">
        <v>2485</v>
      </c>
      <c r="I320" s="15">
        <v>800</v>
      </c>
      <c r="J320" s="77">
        <v>3</v>
      </c>
      <c r="K320" s="92"/>
    </row>
    <row r="321" spans="1:11" ht="12.5" x14ac:dyDescent="0.25">
      <c r="A321" s="14" t="s">
        <v>2294</v>
      </c>
      <c r="B321" s="14" t="s">
        <v>2710</v>
      </c>
      <c r="C321" s="14" t="s">
        <v>2835</v>
      </c>
      <c r="D321" s="16">
        <v>46090</v>
      </c>
      <c r="E321" s="16"/>
      <c r="F321" s="318" t="s">
        <v>2845</v>
      </c>
      <c r="G321" s="14" t="s">
        <v>2822</v>
      </c>
      <c r="H321" s="14" t="s">
        <v>2486</v>
      </c>
      <c r="I321" s="15">
        <v>564.29999999999995</v>
      </c>
      <c r="J321" s="77">
        <v>3</v>
      </c>
      <c r="K321" s="92"/>
    </row>
    <row r="322" spans="1:11" ht="12.5" x14ac:dyDescent="0.25">
      <c r="A322" s="14" t="s">
        <v>2294</v>
      </c>
      <c r="B322" s="14" t="s">
        <v>2711</v>
      </c>
      <c r="C322" s="14" t="s">
        <v>2836</v>
      </c>
      <c r="D322" s="16">
        <v>46055</v>
      </c>
      <c r="E322" s="16"/>
      <c r="F322" s="318" t="s">
        <v>2845</v>
      </c>
      <c r="G322" s="14" t="s">
        <v>2821</v>
      </c>
      <c r="H322" s="14" t="s">
        <v>2487</v>
      </c>
      <c r="I322" s="15">
        <v>400</v>
      </c>
      <c r="J322" s="77">
        <v>3</v>
      </c>
      <c r="K322" s="92"/>
    </row>
    <row r="323" spans="1:11" ht="12.5" x14ac:dyDescent="0.25">
      <c r="A323" s="14" t="s">
        <v>2296</v>
      </c>
      <c r="B323" s="14" t="s">
        <v>2725</v>
      </c>
      <c r="C323" s="14" t="s">
        <v>2731</v>
      </c>
      <c r="D323" s="16">
        <v>46057</v>
      </c>
      <c r="E323" s="16"/>
      <c r="F323" s="318" t="s">
        <v>2489</v>
      </c>
      <c r="G323" s="14" t="s">
        <v>2731</v>
      </c>
      <c r="H323" s="14" t="s">
        <v>2488</v>
      </c>
      <c r="I323" s="15">
        <v>400</v>
      </c>
      <c r="J323" s="77">
        <v>3</v>
      </c>
      <c r="K323" s="92"/>
    </row>
    <row r="324" spans="1:11" ht="12.5" x14ac:dyDescent="0.25">
      <c r="A324" s="14" t="s">
        <v>2294</v>
      </c>
      <c r="B324" s="14" t="s">
        <v>2712</v>
      </c>
      <c r="C324" s="14" t="s">
        <v>2731</v>
      </c>
      <c r="D324" s="16">
        <v>46031</v>
      </c>
      <c r="E324" s="16"/>
      <c r="F324" s="318" t="s">
        <v>2847</v>
      </c>
      <c r="G324" s="14" t="s">
        <v>2810</v>
      </c>
      <c r="H324" s="318" t="s">
        <v>2406</v>
      </c>
      <c r="I324" s="15">
        <v>360</v>
      </c>
      <c r="J324" s="77">
        <v>1</v>
      </c>
      <c r="K324" s="92"/>
    </row>
    <row r="325" spans="1:11" ht="12.5" x14ac:dyDescent="0.25">
      <c r="A325" s="14" t="s">
        <v>2294</v>
      </c>
      <c r="B325" s="14" t="s">
        <v>2712</v>
      </c>
      <c r="C325" s="14" t="s">
        <v>2731</v>
      </c>
      <c r="D325" s="16">
        <v>46031</v>
      </c>
      <c r="E325" s="16"/>
      <c r="F325" s="318" t="s">
        <v>2847</v>
      </c>
      <c r="G325" s="14" t="s">
        <v>2810</v>
      </c>
      <c r="H325" s="14" t="s">
        <v>2406</v>
      </c>
      <c r="I325" s="15">
        <v>350</v>
      </c>
      <c r="J325" s="77">
        <v>1</v>
      </c>
      <c r="K325" s="92"/>
    </row>
    <row r="326" spans="1:11" ht="20" x14ac:dyDescent="0.25">
      <c r="A326" s="14" t="s">
        <v>2294</v>
      </c>
      <c r="B326" s="14" t="s">
        <v>2713</v>
      </c>
      <c r="C326" s="14" t="s">
        <v>2731</v>
      </c>
      <c r="D326" s="16">
        <v>46031</v>
      </c>
      <c r="E326" s="16"/>
      <c r="F326" s="318" t="s">
        <v>2847</v>
      </c>
      <c r="G326" s="14" t="s">
        <v>2823</v>
      </c>
      <c r="H326" s="14" t="s">
        <v>2490</v>
      </c>
      <c r="I326" s="15">
        <v>340</v>
      </c>
      <c r="J326" s="77">
        <v>1</v>
      </c>
      <c r="K326" s="92"/>
    </row>
    <row r="327" spans="1:11" ht="12.5" x14ac:dyDescent="0.25">
      <c r="A327" s="14" t="s">
        <v>2294</v>
      </c>
      <c r="B327" s="14" t="s">
        <v>2712</v>
      </c>
      <c r="C327" s="14" t="s">
        <v>2731</v>
      </c>
      <c r="D327" s="16">
        <v>46031</v>
      </c>
      <c r="E327" s="16"/>
      <c r="F327" s="318" t="s">
        <v>2847</v>
      </c>
      <c r="G327" s="14" t="s">
        <v>2810</v>
      </c>
      <c r="H327" s="14" t="s">
        <v>2406</v>
      </c>
      <c r="I327" s="15">
        <v>335</v>
      </c>
      <c r="J327" s="77">
        <v>1</v>
      </c>
      <c r="K327" s="92"/>
    </row>
    <row r="328" spans="1:11" ht="12.5" x14ac:dyDescent="0.25">
      <c r="A328" s="14" t="s">
        <v>2296</v>
      </c>
      <c r="B328" s="14" t="s">
        <v>2714</v>
      </c>
      <c r="C328" s="14" t="s">
        <v>2831</v>
      </c>
      <c r="D328" s="16">
        <v>46055</v>
      </c>
      <c r="E328" s="16"/>
      <c r="F328" s="318" t="s">
        <v>2492</v>
      </c>
      <c r="G328" s="14" t="s">
        <v>2824</v>
      </c>
      <c r="H328" s="14" t="s">
        <v>2491</v>
      </c>
      <c r="I328" s="15">
        <v>300</v>
      </c>
      <c r="J328" s="77">
        <v>2</v>
      </c>
      <c r="K328" s="92"/>
    </row>
    <row r="329" spans="1:11" ht="12.5" x14ac:dyDescent="0.25">
      <c r="A329" s="14" t="s">
        <v>2294</v>
      </c>
      <c r="B329" s="14" t="s">
        <v>2715</v>
      </c>
      <c r="C329" s="14" t="s">
        <v>2837</v>
      </c>
      <c r="D329" s="16">
        <v>46087</v>
      </c>
      <c r="E329" s="16"/>
      <c r="F329" s="318" t="s">
        <v>2845</v>
      </c>
      <c r="G329" s="14" t="s">
        <v>2774</v>
      </c>
      <c r="H329" s="14" t="s">
        <v>2493</v>
      </c>
      <c r="I329" s="15">
        <v>300</v>
      </c>
      <c r="J329" s="77">
        <v>3</v>
      </c>
      <c r="K329" s="92"/>
    </row>
    <row r="330" spans="1:11" ht="12.5" x14ac:dyDescent="0.25">
      <c r="A330" s="14" t="s">
        <v>2294</v>
      </c>
      <c r="B330" s="14" t="s">
        <v>2716</v>
      </c>
      <c r="C330" s="14" t="s">
        <v>2838</v>
      </c>
      <c r="D330" s="16">
        <v>46055</v>
      </c>
      <c r="E330" s="16"/>
      <c r="F330" s="318" t="s">
        <v>2845</v>
      </c>
      <c r="G330" s="14" t="s">
        <v>2826</v>
      </c>
      <c r="H330" s="14" t="s">
        <v>2494</v>
      </c>
      <c r="I330" s="15">
        <v>200</v>
      </c>
      <c r="J330" s="77">
        <v>3</v>
      </c>
      <c r="K330" s="92"/>
    </row>
    <row r="331" spans="1:11" ht="12.5" x14ac:dyDescent="0.25">
      <c r="A331" s="14" t="s">
        <v>2294</v>
      </c>
      <c r="B331" s="14" t="s">
        <v>2717</v>
      </c>
      <c r="C331" s="14" t="s">
        <v>2832</v>
      </c>
      <c r="D331" s="16">
        <v>46055</v>
      </c>
      <c r="E331" s="16"/>
      <c r="F331" s="318" t="s">
        <v>2845</v>
      </c>
      <c r="G331" s="14" t="s">
        <v>2825</v>
      </c>
      <c r="H331" s="14" t="s">
        <v>2495</v>
      </c>
      <c r="I331" s="15">
        <v>46.48</v>
      </c>
      <c r="J331" s="77">
        <v>3</v>
      </c>
      <c r="K331" s="92"/>
    </row>
    <row r="332" spans="1:11" ht="12.5" x14ac:dyDescent="0.25">
      <c r="A332" s="14"/>
      <c r="B332" s="14"/>
      <c r="C332" s="14"/>
      <c r="D332" s="16"/>
      <c r="E332" s="16"/>
      <c r="F332" s="14"/>
      <c r="G332" s="14"/>
      <c r="H332" s="14"/>
      <c r="I332" s="15"/>
      <c r="J332" s="77"/>
      <c r="K332" s="92"/>
    </row>
    <row r="333" spans="1:11" ht="12.5" x14ac:dyDescent="0.25">
      <c r="A333" s="14"/>
      <c r="B333" s="14"/>
      <c r="C333" s="14"/>
      <c r="D333" s="16"/>
      <c r="E333" s="16"/>
      <c r="F333" s="14"/>
      <c r="G333" s="14"/>
      <c r="H333" s="14"/>
      <c r="I333" s="15"/>
      <c r="J333" s="77"/>
      <c r="K333" s="92"/>
    </row>
    <row r="334" spans="1:11" ht="12.5" x14ac:dyDescent="0.25">
      <c r="A334" s="14"/>
      <c r="B334" s="14"/>
      <c r="C334" s="14"/>
      <c r="D334" s="16"/>
      <c r="E334" s="16"/>
      <c r="F334" s="14"/>
      <c r="G334" s="14"/>
      <c r="H334" s="14"/>
      <c r="I334" s="15"/>
      <c r="J334" s="77"/>
      <c r="K334" s="92"/>
    </row>
    <row r="335" spans="1:11" ht="12.5" x14ac:dyDescent="0.25">
      <c r="A335" s="14"/>
      <c r="B335" s="14"/>
      <c r="C335" s="14"/>
      <c r="D335" s="16"/>
      <c r="E335" s="16"/>
      <c r="F335" s="14"/>
      <c r="G335" s="14"/>
      <c r="H335" s="14"/>
      <c r="I335" s="15"/>
      <c r="J335" s="77"/>
      <c r="K335" s="92"/>
    </row>
    <row r="336" spans="1:11" ht="12.5" x14ac:dyDescent="0.25">
      <c r="A336" s="14"/>
      <c r="B336" s="14"/>
      <c r="C336" s="14"/>
      <c r="D336" s="16"/>
      <c r="E336" s="16"/>
      <c r="F336" s="14"/>
      <c r="G336" s="14"/>
      <c r="H336" s="14"/>
      <c r="I336" s="15"/>
      <c r="J336" s="77"/>
      <c r="K336" s="92"/>
    </row>
    <row r="337" spans="1:11" ht="12.5" x14ac:dyDescent="0.25">
      <c r="A337" s="14"/>
      <c r="B337" s="14"/>
      <c r="C337" s="14"/>
      <c r="D337" s="16"/>
      <c r="E337" s="16"/>
      <c r="F337" s="14"/>
      <c r="G337" s="14"/>
      <c r="H337" s="14"/>
      <c r="I337" s="15"/>
      <c r="J337" s="77"/>
      <c r="K337" s="92"/>
    </row>
    <row r="338" spans="1:11" ht="12.5" x14ac:dyDescent="0.25">
      <c r="A338" s="14"/>
      <c r="B338" s="14"/>
      <c r="C338" s="14"/>
      <c r="D338" s="16"/>
      <c r="E338" s="16"/>
      <c r="F338" s="14"/>
      <c r="G338" s="14"/>
      <c r="H338" s="14"/>
      <c r="I338" s="15"/>
      <c r="J338" s="77"/>
      <c r="K338" s="92"/>
    </row>
    <row r="339" spans="1:11" ht="12.5" x14ac:dyDescent="0.25">
      <c r="A339" s="14"/>
      <c r="B339" s="14"/>
      <c r="C339" s="14"/>
      <c r="D339" s="16"/>
      <c r="E339" s="16"/>
      <c r="F339" s="14"/>
      <c r="G339" s="14"/>
      <c r="H339" s="14"/>
      <c r="I339" s="15"/>
      <c r="J339" s="77"/>
      <c r="K339" s="92"/>
    </row>
    <row r="340" spans="1:11" ht="12.5" x14ac:dyDescent="0.25">
      <c r="A340" s="14"/>
      <c r="B340" s="14"/>
      <c r="C340" s="14"/>
      <c r="D340" s="16"/>
      <c r="E340" s="16"/>
      <c r="F340" s="14"/>
      <c r="G340" s="14"/>
      <c r="H340" s="14"/>
      <c r="I340" s="15"/>
      <c r="J340" s="77"/>
      <c r="K340" s="92"/>
    </row>
    <row r="341" spans="1:11" ht="12.5" x14ac:dyDescent="0.25">
      <c r="A341" s="14"/>
      <c r="B341" s="14"/>
      <c r="C341" s="14"/>
      <c r="D341" s="16"/>
      <c r="E341" s="16"/>
      <c r="F341" s="14"/>
      <c r="G341" s="14"/>
      <c r="H341" s="14"/>
      <c r="I341" s="15"/>
      <c r="J341" s="77"/>
      <c r="K341" s="92"/>
    </row>
    <row r="342" spans="1:11" ht="12.5" x14ac:dyDescent="0.25">
      <c r="A342" s="14"/>
      <c r="B342" s="14"/>
      <c r="C342" s="14"/>
      <c r="D342" s="16"/>
      <c r="E342" s="16"/>
      <c r="F342" s="14"/>
      <c r="G342" s="14"/>
      <c r="H342" s="14"/>
      <c r="I342" s="15"/>
      <c r="J342" s="77"/>
      <c r="K342" s="92"/>
    </row>
    <row r="343" spans="1:11" ht="12.5" x14ac:dyDescent="0.25">
      <c r="A343" s="14"/>
      <c r="B343" s="14"/>
      <c r="C343" s="14"/>
      <c r="D343" s="16"/>
      <c r="E343" s="16"/>
      <c r="F343" s="14"/>
      <c r="G343" s="14"/>
      <c r="H343" s="14"/>
      <c r="I343" s="15"/>
      <c r="J343" s="77"/>
      <c r="K343" s="92"/>
    </row>
    <row r="344" spans="1:11" ht="12.5" x14ac:dyDescent="0.25">
      <c r="A344" s="14"/>
      <c r="B344" s="14"/>
      <c r="C344" s="14"/>
      <c r="D344" s="16"/>
      <c r="E344" s="16"/>
      <c r="F344" s="14"/>
      <c r="G344" s="14"/>
      <c r="H344" s="14"/>
      <c r="I344" s="15"/>
      <c r="J344" s="77"/>
      <c r="K344" s="92"/>
    </row>
    <row r="345" spans="1:11" ht="12.5" x14ac:dyDescent="0.25">
      <c r="A345" s="14"/>
      <c r="B345" s="14"/>
      <c r="C345" s="14"/>
      <c r="D345" s="16"/>
      <c r="E345" s="16"/>
      <c r="F345" s="14"/>
      <c r="G345" s="14"/>
      <c r="H345" s="14"/>
      <c r="I345" s="15"/>
      <c r="J345" s="77"/>
      <c r="K345" s="92"/>
    </row>
    <row r="346" spans="1:11" ht="12.5" x14ac:dyDescent="0.25">
      <c r="A346" s="14"/>
      <c r="B346" s="14"/>
      <c r="C346" s="14"/>
      <c r="D346" s="16"/>
      <c r="E346" s="16"/>
      <c r="F346" s="14"/>
      <c r="G346" s="14"/>
      <c r="H346" s="14"/>
      <c r="I346" s="15"/>
      <c r="J346" s="77"/>
      <c r="K346" s="92"/>
    </row>
    <row r="347" spans="1:11" ht="12.5" x14ac:dyDescent="0.25">
      <c r="A347" s="14"/>
      <c r="B347" s="14"/>
      <c r="C347" s="14"/>
      <c r="D347" s="16"/>
      <c r="E347" s="16"/>
      <c r="F347" s="14"/>
      <c r="G347" s="14"/>
      <c r="H347" s="14"/>
      <c r="I347" s="15"/>
      <c r="J347" s="77"/>
      <c r="K347" s="92"/>
    </row>
    <row r="348" spans="1:11" ht="12.5" x14ac:dyDescent="0.25">
      <c r="A348" s="14"/>
      <c r="B348" s="14"/>
      <c r="C348" s="14"/>
      <c r="D348" s="16"/>
      <c r="E348" s="16"/>
      <c r="F348" s="14"/>
      <c r="G348" s="14"/>
      <c r="H348" s="14"/>
      <c r="I348" s="15"/>
      <c r="J348" s="77"/>
      <c r="K348" s="92"/>
    </row>
    <row r="349" spans="1:11" ht="12.5" x14ac:dyDescent="0.25">
      <c r="A349" s="14"/>
      <c r="B349" s="14"/>
      <c r="C349" s="14"/>
      <c r="D349" s="16"/>
      <c r="E349" s="16"/>
      <c r="F349" s="14"/>
      <c r="G349" s="14"/>
      <c r="H349" s="14"/>
      <c r="I349" s="15"/>
      <c r="J349" s="77"/>
      <c r="K349" s="92"/>
    </row>
    <row r="350" spans="1:11" ht="12.5" x14ac:dyDescent="0.25">
      <c r="A350" s="14"/>
      <c r="B350" s="14"/>
      <c r="C350" s="14"/>
      <c r="D350" s="16"/>
      <c r="E350" s="16"/>
      <c r="F350" s="14"/>
      <c r="G350" s="14"/>
      <c r="H350" s="14"/>
      <c r="I350" s="15"/>
      <c r="J350" s="77"/>
      <c r="K350" s="92"/>
    </row>
    <row r="351" spans="1:11" ht="12.5" x14ac:dyDescent="0.25">
      <c r="A351" s="14"/>
      <c r="B351" s="14"/>
      <c r="C351" s="14"/>
      <c r="D351" s="16"/>
      <c r="E351" s="16"/>
      <c r="F351" s="14"/>
      <c r="G351" s="14"/>
      <c r="H351" s="14"/>
      <c r="I351" s="15"/>
      <c r="J351" s="77"/>
      <c r="K351" s="92"/>
    </row>
    <row r="352" spans="1:11" ht="12.5" x14ac:dyDescent="0.25">
      <c r="A352" s="14"/>
      <c r="B352" s="14"/>
      <c r="C352" s="14"/>
      <c r="D352" s="16"/>
      <c r="E352" s="16"/>
      <c r="F352" s="14"/>
      <c r="G352" s="14"/>
      <c r="H352" s="14"/>
      <c r="I352" s="15"/>
      <c r="J352" s="77"/>
      <c r="K352" s="92"/>
    </row>
    <row r="353" spans="1:11" ht="12.5" x14ac:dyDescent="0.25">
      <c r="A353" s="14"/>
      <c r="B353" s="14"/>
      <c r="C353" s="14"/>
      <c r="D353" s="16"/>
      <c r="E353" s="16"/>
      <c r="F353" s="14"/>
      <c r="G353" s="14"/>
      <c r="H353" s="14"/>
      <c r="I353" s="15"/>
      <c r="J353" s="77"/>
      <c r="K353" s="92"/>
    </row>
    <row r="354" spans="1:11" ht="12.5" x14ac:dyDescent="0.25">
      <c r="A354" s="14"/>
      <c r="B354" s="14"/>
      <c r="C354" s="14"/>
      <c r="D354" s="16"/>
      <c r="E354" s="16"/>
      <c r="F354" s="14"/>
      <c r="G354" s="14"/>
      <c r="H354" s="14"/>
      <c r="I354" s="15"/>
      <c r="J354" s="77"/>
      <c r="K354" s="92"/>
    </row>
    <row r="355" spans="1:11" ht="12.5" x14ac:dyDescent="0.25">
      <c r="A355" s="14"/>
      <c r="B355" s="14"/>
      <c r="C355" s="14"/>
      <c r="D355" s="16"/>
      <c r="E355" s="16"/>
      <c r="F355" s="14"/>
      <c r="G355" s="14"/>
      <c r="H355" s="14"/>
      <c r="I355" s="15"/>
      <c r="J355" s="77"/>
      <c r="K355" s="92"/>
    </row>
    <row r="356" spans="1:11" ht="12.5" x14ac:dyDescent="0.25">
      <c r="A356" s="14"/>
      <c r="B356" s="14"/>
      <c r="C356" s="14"/>
      <c r="D356" s="16"/>
      <c r="E356" s="16"/>
      <c r="F356" s="14"/>
      <c r="G356" s="14"/>
      <c r="H356" s="14"/>
      <c r="I356" s="15"/>
      <c r="J356" s="77"/>
      <c r="K356" s="92"/>
    </row>
    <row r="357" spans="1:11" ht="12.5" x14ac:dyDescent="0.25">
      <c r="A357" s="14"/>
      <c r="B357" s="14"/>
      <c r="C357" s="14"/>
      <c r="D357" s="16"/>
      <c r="E357" s="16"/>
      <c r="F357" s="14"/>
      <c r="G357" s="14"/>
      <c r="H357" s="14"/>
      <c r="I357" s="15"/>
      <c r="J357" s="77"/>
      <c r="K357" s="92"/>
    </row>
    <row r="358" spans="1:11" ht="12.5" x14ac:dyDescent="0.25">
      <c r="A358" s="14"/>
      <c r="B358" s="14"/>
      <c r="C358" s="14"/>
      <c r="D358" s="16"/>
      <c r="E358" s="16"/>
      <c r="F358" s="14"/>
      <c r="G358" s="14"/>
      <c r="H358" s="14"/>
      <c r="I358" s="15"/>
      <c r="J358" s="77"/>
      <c r="K358" s="92"/>
    </row>
    <row r="359" spans="1:11" ht="12.5" x14ac:dyDescent="0.25">
      <c r="A359" s="14"/>
      <c r="B359" s="14"/>
      <c r="C359" s="14"/>
      <c r="D359" s="16"/>
      <c r="E359" s="16"/>
      <c r="F359" s="14"/>
      <c r="G359" s="14"/>
      <c r="H359" s="14"/>
      <c r="I359" s="15"/>
      <c r="J359" s="77"/>
      <c r="K359" s="92"/>
    </row>
    <row r="360" spans="1:11" ht="12.5" x14ac:dyDescent="0.25">
      <c r="A360" s="14"/>
      <c r="B360" s="14"/>
      <c r="C360" s="14"/>
      <c r="D360" s="16"/>
      <c r="E360" s="16"/>
      <c r="F360" s="14"/>
      <c r="G360" s="14"/>
      <c r="H360" s="14"/>
      <c r="I360" s="15"/>
      <c r="J360" s="77"/>
      <c r="K360" s="92"/>
    </row>
    <row r="361" spans="1:11" ht="12.5" x14ac:dyDescent="0.25">
      <c r="A361" s="14"/>
      <c r="B361" s="14"/>
      <c r="C361" s="14"/>
      <c r="D361" s="16"/>
      <c r="E361" s="16"/>
      <c r="F361" s="14"/>
      <c r="G361" s="14"/>
      <c r="H361" s="14"/>
      <c r="I361" s="15"/>
      <c r="J361" s="77"/>
      <c r="K361" s="92"/>
    </row>
    <row r="362" spans="1:11" ht="12.5" x14ac:dyDescent="0.25">
      <c r="A362" s="14"/>
      <c r="B362" s="14"/>
      <c r="C362" s="14"/>
      <c r="D362" s="16"/>
      <c r="E362" s="16"/>
      <c r="F362" s="14"/>
      <c r="G362" s="14"/>
      <c r="H362" s="14"/>
      <c r="I362" s="15"/>
      <c r="J362" s="77"/>
      <c r="K362" s="92"/>
    </row>
    <row r="363" spans="1:11" ht="12.5" x14ac:dyDescent="0.25">
      <c r="A363" s="14"/>
      <c r="B363" s="14"/>
      <c r="C363" s="14"/>
      <c r="D363" s="16"/>
      <c r="E363" s="16"/>
      <c r="F363" s="14"/>
      <c r="G363" s="14"/>
      <c r="H363" s="14"/>
      <c r="I363" s="15"/>
      <c r="J363" s="77"/>
      <c r="K363" s="92"/>
    </row>
    <row r="364" spans="1:11" ht="12.5" x14ac:dyDescent="0.25">
      <c r="A364" s="14"/>
      <c r="B364" s="14"/>
      <c r="C364" s="14"/>
      <c r="D364" s="16"/>
      <c r="E364" s="16"/>
      <c r="F364" s="14"/>
      <c r="G364" s="14"/>
      <c r="H364" s="14"/>
      <c r="I364" s="15"/>
      <c r="J364" s="77"/>
      <c r="K364" s="92"/>
    </row>
    <row r="365" spans="1:11" ht="12.5" x14ac:dyDescent="0.25">
      <c r="A365" s="14"/>
      <c r="B365" s="14"/>
      <c r="C365" s="14"/>
      <c r="D365" s="16"/>
      <c r="E365" s="16"/>
      <c r="F365" s="14"/>
      <c r="G365" s="14"/>
      <c r="H365" s="14"/>
      <c r="I365" s="15"/>
      <c r="J365" s="77"/>
      <c r="K365" s="92"/>
    </row>
    <row r="366" spans="1:11" ht="12.5" x14ac:dyDescent="0.25">
      <c r="A366" s="14"/>
      <c r="B366" s="14"/>
      <c r="C366" s="14"/>
      <c r="D366" s="16"/>
      <c r="E366" s="16"/>
      <c r="F366" s="14"/>
      <c r="G366" s="14"/>
      <c r="H366" s="14"/>
      <c r="I366" s="15"/>
      <c r="J366" s="77"/>
      <c r="K366" s="92"/>
    </row>
    <row r="367" spans="1:11" ht="12.5" x14ac:dyDescent="0.25">
      <c r="A367" s="14"/>
      <c r="B367" s="14"/>
      <c r="C367" s="14"/>
      <c r="D367" s="16"/>
      <c r="E367" s="16"/>
      <c r="F367" s="14"/>
      <c r="G367" s="14"/>
      <c r="H367" s="14"/>
      <c r="I367" s="15"/>
      <c r="J367" s="77"/>
      <c r="K367" s="92"/>
    </row>
    <row r="368" spans="1:11" ht="12.5" x14ac:dyDescent="0.25">
      <c r="A368" s="14"/>
      <c r="B368" s="14"/>
      <c r="C368" s="14"/>
      <c r="D368" s="16"/>
      <c r="E368" s="16"/>
      <c r="F368" s="14"/>
      <c r="G368" s="14"/>
      <c r="H368" s="14"/>
      <c r="I368" s="15"/>
      <c r="J368" s="77"/>
      <c r="K368" s="92"/>
    </row>
    <row r="369" spans="1:11" ht="12.5" x14ac:dyDescent="0.25">
      <c r="A369" s="14"/>
      <c r="B369" s="14"/>
      <c r="C369" s="14"/>
      <c r="D369" s="16"/>
      <c r="E369" s="16"/>
      <c r="F369" s="14"/>
      <c r="G369" s="14"/>
      <c r="H369" s="14"/>
      <c r="I369" s="15"/>
      <c r="J369" s="77"/>
      <c r="K369" s="92"/>
    </row>
    <row r="370" spans="1:11" ht="12.5" x14ac:dyDescent="0.25">
      <c r="A370" s="14"/>
      <c r="B370" s="14"/>
      <c r="C370" s="14"/>
      <c r="D370" s="16"/>
      <c r="E370" s="16"/>
      <c r="F370" s="14"/>
      <c r="G370" s="14"/>
      <c r="H370" s="14"/>
      <c r="I370" s="15"/>
      <c r="J370" s="77"/>
      <c r="K370" s="92"/>
    </row>
    <row r="371" spans="1:11" ht="12.5" x14ac:dyDescent="0.25">
      <c r="A371" s="14"/>
      <c r="B371" s="14"/>
      <c r="C371" s="14"/>
      <c r="D371" s="16"/>
      <c r="E371" s="16"/>
      <c r="F371" s="14"/>
      <c r="G371" s="14"/>
      <c r="H371" s="14"/>
      <c r="I371" s="15"/>
      <c r="J371" s="77"/>
      <c r="K371" s="92"/>
    </row>
    <row r="372" spans="1:11" ht="12.5" x14ac:dyDescent="0.25">
      <c r="A372" s="14"/>
      <c r="B372" s="14"/>
      <c r="C372" s="14"/>
      <c r="D372" s="16"/>
      <c r="E372" s="16"/>
      <c r="F372" s="14"/>
      <c r="G372" s="14"/>
      <c r="H372" s="14"/>
      <c r="I372" s="15"/>
      <c r="J372" s="77"/>
      <c r="K372" s="92"/>
    </row>
    <row r="373" spans="1:11" ht="12.5" x14ac:dyDescent="0.25">
      <c r="A373" s="14"/>
      <c r="B373" s="14"/>
      <c r="C373" s="14"/>
      <c r="D373" s="16"/>
      <c r="E373" s="16"/>
      <c r="F373" s="14"/>
      <c r="G373" s="14"/>
      <c r="H373" s="14"/>
      <c r="I373" s="15"/>
      <c r="J373" s="77"/>
      <c r="K373" s="92"/>
    </row>
    <row r="374" spans="1:11" ht="12.5" x14ac:dyDescent="0.25">
      <c r="A374" s="14"/>
      <c r="B374" s="14"/>
      <c r="C374" s="14"/>
      <c r="D374" s="16"/>
      <c r="E374" s="16"/>
      <c r="F374" s="14"/>
      <c r="G374" s="14"/>
      <c r="H374" s="14"/>
      <c r="I374" s="15"/>
      <c r="J374" s="77"/>
      <c r="K374" s="92"/>
    </row>
    <row r="375" spans="1:11" ht="12.5" x14ac:dyDescent="0.25">
      <c r="A375" s="14"/>
      <c r="B375" s="14"/>
      <c r="C375" s="14"/>
      <c r="D375" s="16"/>
      <c r="E375" s="16"/>
      <c r="F375" s="14"/>
      <c r="G375" s="14"/>
      <c r="H375" s="14"/>
      <c r="I375" s="15"/>
      <c r="J375" s="77"/>
      <c r="K375" s="92"/>
    </row>
    <row r="376" spans="1:11" ht="12.5" x14ac:dyDescent="0.25">
      <c r="A376" s="14"/>
      <c r="B376" s="14"/>
      <c r="C376" s="14"/>
      <c r="D376" s="16"/>
      <c r="E376" s="16"/>
      <c r="F376" s="14"/>
      <c r="G376" s="14"/>
      <c r="H376" s="14"/>
      <c r="I376" s="15"/>
      <c r="J376" s="77"/>
      <c r="K376" s="92"/>
    </row>
    <row r="377" spans="1:11" ht="12.5" x14ac:dyDescent="0.25">
      <c r="A377" s="14"/>
      <c r="B377" s="14"/>
      <c r="C377" s="14"/>
      <c r="D377" s="16"/>
      <c r="E377" s="16"/>
      <c r="F377" s="14"/>
      <c r="G377" s="14"/>
      <c r="H377" s="14"/>
      <c r="I377" s="15"/>
      <c r="J377" s="77"/>
      <c r="K377" s="92"/>
    </row>
    <row r="378" spans="1:11" ht="12.5" x14ac:dyDescent="0.25">
      <c r="A378" s="14"/>
      <c r="B378" s="14"/>
      <c r="C378" s="14"/>
      <c r="D378" s="16"/>
      <c r="E378" s="16"/>
      <c r="F378" s="14"/>
      <c r="G378" s="14"/>
      <c r="H378" s="14"/>
      <c r="I378" s="15"/>
      <c r="J378" s="77"/>
      <c r="K378" s="92"/>
    </row>
    <row r="379" spans="1:11" ht="12.5" x14ac:dyDescent="0.25">
      <c r="A379" s="14"/>
      <c r="B379" s="14"/>
      <c r="C379" s="14"/>
      <c r="D379" s="16"/>
      <c r="E379" s="16"/>
      <c r="F379" s="14"/>
      <c r="G379" s="14"/>
      <c r="H379" s="14"/>
      <c r="I379" s="15"/>
      <c r="J379" s="77"/>
      <c r="K379" s="92"/>
    </row>
    <row r="380" spans="1:11" ht="12.5" x14ac:dyDescent="0.25">
      <c r="A380" s="14"/>
      <c r="B380" s="14"/>
      <c r="C380" s="14"/>
      <c r="D380" s="16"/>
      <c r="E380" s="16"/>
      <c r="F380" s="14"/>
      <c r="G380" s="14"/>
      <c r="H380" s="14"/>
      <c r="I380" s="15"/>
      <c r="J380" s="77"/>
      <c r="K380" s="92"/>
    </row>
    <row r="381" spans="1:11" ht="12.5" x14ac:dyDescent="0.25">
      <c r="A381" s="14"/>
      <c r="B381" s="14"/>
      <c r="C381" s="14"/>
      <c r="D381" s="16"/>
      <c r="E381" s="16"/>
      <c r="F381" s="14"/>
      <c r="G381" s="14"/>
      <c r="H381" s="14"/>
      <c r="I381" s="15"/>
      <c r="J381" s="77"/>
      <c r="K381" s="92"/>
    </row>
    <row r="382" spans="1:11" ht="12.5" x14ac:dyDescent="0.25">
      <c r="A382" s="14"/>
      <c r="B382" s="14"/>
      <c r="C382" s="14"/>
      <c r="D382" s="16"/>
      <c r="E382" s="16"/>
      <c r="F382" s="14"/>
      <c r="G382" s="14"/>
      <c r="H382" s="14"/>
      <c r="I382" s="15"/>
      <c r="J382" s="77"/>
      <c r="K382" s="92"/>
    </row>
    <row r="383" spans="1:11" ht="12.5" x14ac:dyDescent="0.25">
      <c r="A383" s="14"/>
      <c r="B383" s="14"/>
      <c r="C383" s="14"/>
      <c r="D383" s="16"/>
      <c r="E383" s="16"/>
      <c r="F383" s="14"/>
      <c r="G383" s="14"/>
      <c r="H383" s="14"/>
      <c r="I383" s="15"/>
      <c r="J383" s="77"/>
      <c r="K383" s="92"/>
    </row>
    <row r="384" spans="1:11" ht="12.5" x14ac:dyDescent="0.25">
      <c r="A384" s="14"/>
      <c r="B384" s="14"/>
      <c r="C384" s="14"/>
      <c r="D384" s="16"/>
      <c r="E384" s="16"/>
      <c r="F384" s="14"/>
      <c r="G384" s="14"/>
      <c r="H384" s="14"/>
      <c r="I384" s="15"/>
      <c r="J384" s="77"/>
      <c r="K384" s="92"/>
    </row>
    <row r="385" spans="1:11" ht="12.5" x14ac:dyDescent="0.25">
      <c r="A385" s="14"/>
      <c r="B385" s="14"/>
      <c r="C385" s="14"/>
      <c r="D385" s="16"/>
      <c r="E385" s="16"/>
      <c r="F385" s="14"/>
      <c r="G385" s="14"/>
      <c r="H385" s="14"/>
      <c r="I385" s="15"/>
      <c r="J385" s="77"/>
      <c r="K385" s="92"/>
    </row>
    <row r="386" spans="1:11" ht="12.5" x14ac:dyDescent="0.25">
      <c r="A386" s="14"/>
      <c r="B386" s="14"/>
      <c r="C386" s="14"/>
      <c r="D386" s="16"/>
      <c r="E386" s="16"/>
      <c r="F386" s="14"/>
      <c r="G386" s="14"/>
      <c r="H386" s="14"/>
      <c r="I386" s="15"/>
      <c r="J386" s="77"/>
      <c r="K386" s="92"/>
    </row>
    <row r="387" spans="1:11" ht="12.5" x14ac:dyDescent="0.25">
      <c r="A387" s="14"/>
      <c r="B387" s="14"/>
      <c r="C387" s="14"/>
      <c r="D387" s="16"/>
      <c r="E387" s="16"/>
      <c r="F387" s="14"/>
      <c r="G387" s="14"/>
      <c r="H387" s="14"/>
      <c r="I387" s="15"/>
      <c r="J387" s="77"/>
      <c r="K387" s="92"/>
    </row>
    <row r="388" spans="1:11" ht="12.5" x14ac:dyDescent="0.25">
      <c r="A388" s="14"/>
      <c r="B388" s="14"/>
      <c r="C388" s="14"/>
      <c r="D388" s="16"/>
      <c r="E388" s="16"/>
      <c r="F388" s="14"/>
      <c r="G388" s="14"/>
      <c r="H388" s="14"/>
      <c r="I388" s="15"/>
      <c r="J388" s="77"/>
      <c r="K388" s="92"/>
    </row>
    <row r="389" spans="1:11" ht="12.5" x14ac:dyDescent="0.25">
      <c r="A389" s="14"/>
      <c r="B389" s="14"/>
      <c r="C389" s="14"/>
      <c r="D389" s="16"/>
      <c r="E389" s="16"/>
      <c r="F389" s="14"/>
      <c r="G389" s="14"/>
      <c r="H389" s="14"/>
      <c r="I389" s="15"/>
      <c r="J389" s="77"/>
      <c r="K389" s="92"/>
    </row>
    <row r="390" spans="1:11" ht="12.5" x14ac:dyDescent="0.25">
      <c r="A390" s="14"/>
      <c r="B390" s="14"/>
      <c r="C390" s="14"/>
      <c r="D390" s="16"/>
      <c r="E390" s="16"/>
      <c r="F390" s="14"/>
      <c r="G390" s="14"/>
      <c r="H390" s="14"/>
      <c r="I390" s="15"/>
      <c r="J390" s="77"/>
      <c r="K390" s="92"/>
    </row>
    <row r="391" spans="1:11" ht="12.5" x14ac:dyDescent="0.25">
      <c r="A391" s="14"/>
      <c r="B391" s="14"/>
      <c r="C391" s="14"/>
      <c r="D391" s="16"/>
      <c r="E391" s="16"/>
      <c r="F391" s="14"/>
      <c r="G391" s="14"/>
      <c r="H391" s="14"/>
      <c r="I391" s="15"/>
      <c r="J391" s="77"/>
      <c r="K391" s="92"/>
    </row>
    <row r="392" spans="1:11" ht="12.5" x14ac:dyDescent="0.25">
      <c r="A392" s="14"/>
      <c r="B392" s="14"/>
      <c r="C392" s="14"/>
      <c r="D392" s="16"/>
      <c r="E392" s="16"/>
      <c r="F392" s="14"/>
      <c r="G392" s="14"/>
      <c r="H392" s="14"/>
      <c r="I392" s="15"/>
      <c r="J392" s="77"/>
      <c r="K392" s="92"/>
    </row>
    <row r="393" spans="1:11" ht="12.5" x14ac:dyDescent="0.25">
      <c r="A393" s="14"/>
      <c r="B393" s="14"/>
      <c r="C393" s="14"/>
      <c r="D393" s="16"/>
      <c r="E393" s="16"/>
      <c r="F393" s="14"/>
      <c r="G393" s="14"/>
      <c r="H393" s="14"/>
      <c r="I393" s="15"/>
      <c r="J393" s="77"/>
      <c r="K393" s="92"/>
    </row>
    <row r="394" spans="1:11" ht="12.5" x14ac:dyDescent="0.25">
      <c r="A394" s="14"/>
      <c r="B394" s="14"/>
      <c r="C394" s="14"/>
      <c r="D394" s="16"/>
      <c r="E394" s="16"/>
      <c r="F394" s="14"/>
      <c r="G394" s="14"/>
      <c r="H394" s="14"/>
      <c r="I394" s="15"/>
      <c r="J394" s="77"/>
      <c r="K394" s="92"/>
    </row>
    <row r="395" spans="1:11" ht="12.5" x14ac:dyDescent="0.25">
      <c r="A395" s="14"/>
      <c r="B395" s="14"/>
      <c r="C395" s="14"/>
      <c r="D395" s="16"/>
      <c r="E395" s="16"/>
      <c r="F395" s="14"/>
      <c r="G395" s="14"/>
      <c r="H395" s="14"/>
      <c r="I395" s="15"/>
      <c r="J395" s="77"/>
      <c r="K395" s="92"/>
    </row>
    <row r="396" spans="1:11" ht="12.5" x14ac:dyDescent="0.25">
      <c r="A396" s="14"/>
      <c r="B396" s="14"/>
      <c r="C396" s="14"/>
      <c r="D396" s="16"/>
      <c r="E396" s="16"/>
      <c r="F396" s="14"/>
      <c r="G396" s="14"/>
      <c r="H396" s="14"/>
      <c r="I396" s="15"/>
      <c r="J396" s="77"/>
      <c r="K396" s="92"/>
    </row>
    <row r="397" spans="1:11" ht="12.5" x14ac:dyDescent="0.25">
      <c r="A397" s="14"/>
      <c r="B397" s="14"/>
      <c r="C397" s="14"/>
      <c r="D397" s="16"/>
      <c r="E397" s="16"/>
      <c r="F397" s="14"/>
      <c r="G397" s="14"/>
      <c r="H397" s="14"/>
      <c r="I397" s="15"/>
      <c r="J397" s="77"/>
      <c r="K397" s="92"/>
    </row>
    <row r="398" spans="1:11" ht="12.5" x14ac:dyDescent="0.25">
      <c r="A398" s="14"/>
      <c r="B398" s="14"/>
      <c r="C398" s="14"/>
      <c r="D398" s="16"/>
      <c r="E398" s="16"/>
      <c r="F398" s="14"/>
      <c r="G398" s="14"/>
      <c r="H398" s="14"/>
      <c r="I398" s="15"/>
      <c r="J398" s="77"/>
      <c r="K398" s="92"/>
    </row>
    <row r="399" spans="1:11" ht="12.5" x14ac:dyDescent="0.25">
      <c r="A399" s="14"/>
      <c r="B399" s="14"/>
      <c r="C399" s="14"/>
      <c r="D399" s="16"/>
      <c r="E399" s="16"/>
      <c r="F399" s="14"/>
      <c r="G399" s="14"/>
      <c r="H399" s="14"/>
      <c r="I399" s="15"/>
      <c r="J399" s="77"/>
      <c r="K399" s="92"/>
    </row>
    <row r="400" spans="1:11" ht="12.5" x14ac:dyDescent="0.25">
      <c r="A400" s="14"/>
      <c r="B400" s="14"/>
      <c r="C400" s="14"/>
      <c r="D400" s="16"/>
      <c r="E400" s="16"/>
      <c r="F400" s="14"/>
      <c r="G400" s="14"/>
      <c r="H400" s="14"/>
      <c r="I400" s="15"/>
      <c r="J400" s="77"/>
      <c r="K400" s="92"/>
    </row>
    <row r="401" spans="1:11" ht="12.5" x14ac:dyDescent="0.25">
      <c r="A401" s="14"/>
      <c r="B401" s="14"/>
      <c r="C401" s="14"/>
      <c r="D401" s="16"/>
      <c r="E401" s="16"/>
      <c r="F401" s="14"/>
      <c r="G401" s="14"/>
      <c r="H401" s="14"/>
      <c r="I401" s="15"/>
      <c r="J401" s="77"/>
      <c r="K401" s="92"/>
    </row>
    <row r="402" spans="1:11" ht="12.5" x14ac:dyDescent="0.25">
      <c r="A402" s="14"/>
      <c r="B402" s="14"/>
      <c r="C402" s="14"/>
      <c r="D402" s="16"/>
      <c r="E402" s="16"/>
      <c r="F402" s="14"/>
      <c r="G402" s="14"/>
      <c r="H402" s="14"/>
      <c r="I402" s="15"/>
      <c r="J402" s="77"/>
      <c r="K402" s="92"/>
    </row>
    <row r="403" spans="1:11" ht="12.5" x14ac:dyDescent="0.25">
      <c r="A403" s="14"/>
      <c r="B403" s="14"/>
      <c r="C403" s="14"/>
      <c r="D403" s="16"/>
      <c r="E403" s="16"/>
      <c r="F403" s="14"/>
      <c r="G403" s="14"/>
      <c r="H403" s="14"/>
      <c r="I403" s="15"/>
      <c r="J403" s="77"/>
      <c r="K403" s="92"/>
    </row>
    <row r="404" spans="1:11" ht="12.5" x14ac:dyDescent="0.25">
      <c r="A404" s="14"/>
      <c r="B404" s="14"/>
      <c r="C404" s="14"/>
      <c r="D404" s="16"/>
      <c r="E404" s="16"/>
      <c r="F404" s="14"/>
      <c r="G404" s="14"/>
      <c r="H404" s="14"/>
      <c r="I404" s="15"/>
      <c r="J404" s="77"/>
      <c r="K404" s="92"/>
    </row>
    <row r="405" spans="1:11" ht="12.5" x14ac:dyDescent="0.25">
      <c r="A405" s="14"/>
      <c r="B405" s="14"/>
      <c r="C405" s="14"/>
      <c r="D405" s="16"/>
      <c r="E405" s="16"/>
      <c r="F405" s="14"/>
      <c r="G405" s="14"/>
      <c r="H405" s="14"/>
      <c r="I405" s="15"/>
      <c r="J405" s="77"/>
      <c r="K405" s="92"/>
    </row>
    <row r="406" spans="1:11" ht="12.5" x14ac:dyDescent="0.25">
      <c r="A406" s="14"/>
      <c r="B406" s="14"/>
      <c r="C406" s="14"/>
      <c r="D406" s="16"/>
      <c r="E406" s="16"/>
      <c r="F406" s="14"/>
      <c r="G406" s="14"/>
      <c r="H406" s="14"/>
      <c r="I406" s="15"/>
      <c r="J406" s="77"/>
      <c r="K406" s="92"/>
    </row>
    <row r="407" spans="1:11" ht="12.5" x14ac:dyDescent="0.25">
      <c r="A407" s="14"/>
      <c r="B407" s="14"/>
      <c r="C407" s="14"/>
      <c r="D407" s="16"/>
      <c r="E407" s="16"/>
      <c r="F407" s="14"/>
      <c r="G407" s="14"/>
      <c r="H407" s="14"/>
      <c r="I407" s="15"/>
      <c r="J407" s="77"/>
      <c r="K407" s="92"/>
    </row>
    <row r="408" spans="1:11" ht="12.5" x14ac:dyDescent="0.25">
      <c r="A408" s="14"/>
      <c r="B408" s="14"/>
      <c r="C408" s="14"/>
      <c r="D408" s="16"/>
      <c r="E408" s="16"/>
      <c r="F408" s="14"/>
      <c r="G408" s="14"/>
      <c r="H408" s="14"/>
      <c r="I408" s="15"/>
      <c r="J408" s="77"/>
      <c r="K408" s="92"/>
    </row>
    <row r="409" spans="1:11" ht="12.5" x14ac:dyDescent="0.25">
      <c r="A409" s="14"/>
      <c r="B409" s="14"/>
      <c r="C409" s="14"/>
      <c r="D409" s="16"/>
      <c r="E409" s="16"/>
      <c r="F409" s="14"/>
      <c r="G409" s="14"/>
      <c r="H409" s="14"/>
      <c r="I409" s="15"/>
      <c r="J409" s="77"/>
      <c r="K409" s="92"/>
    </row>
    <row r="410" spans="1:11" ht="12.5" x14ac:dyDescent="0.25">
      <c r="A410" s="14"/>
      <c r="B410" s="14"/>
      <c r="C410" s="14"/>
      <c r="D410" s="16"/>
      <c r="E410" s="16"/>
      <c r="F410" s="14"/>
      <c r="G410" s="14"/>
      <c r="H410" s="14"/>
      <c r="I410" s="15"/>
      <c r="J410" s="77"/>
      <c r="K410" s="92"/>
    </row>
    <row r="411" spans="1:11" ht="12.5" x14ac:dyDescent="0.25">
      <c r="A411" s="14"/>
      <c r="B411" s="14"/>
      <c r="C411" s="14"/>
      <c r="D411" s="16"/>
      <c r="E411" s="16"/>
      <c r="F411" s="14"/>
      <c r="G411" s="14"/>
      <c r="H411" s="14"/>
      <c r="I411" s="15"/>
      <c r="J411" s="77"/>
      <c r="K411" s="92"/>
    </row>
    <row r="412" spans="1:11" ht="12.5" x14ac:dyDescent="0.25">
      <c r="A412" s="14"/>
      <c r="B412" s="14"/>
      <c r="C412" s="14"/>
      <c r="D412" s="16"/>
      <c r="E412" s="16"/>
      <c r="F412" s="14"/>
      <c r="G412" s="14"/>
      <c r="H412" s="14"/>
      <c r="I412" s="15"/>
      <c r="J412" s="77"/>
      <c r="K412" s="92"/>
    </row>
    <row r="413" spans="1:11" ht="12.5" x14ac:dyDescent="0.25">
      <c r="A413" s="14"/>
      <c r="B413" s="14"/>
      <c r="C413" s="14"/>
      <c r="D413" s="16"/>
      <c r="E413" s="16"/>
      <c r="F413" s="14"/>
      <c r="G413" s="14"/>
      <c r="H413" s="14"/>
      <c r="I413" s="15"/>
      <c r="J413" s="77"/>
      <c r="K413" s="92"/>
    </row>
    <row r="414" spans="1:11" ht="12.5" x14ac:dyDescent="0.25">
      <c r="A414" s="14"/>
      <c r="B414" s="14"/>
      <c r="C414" s="14"/>
      <c r="D414" s="16"/>
      <c r="E414" s="16"/>
      <c r="F414" s="14"/>
      <c r="G414" s="14"/>
      <c r="H414" s="14"/>
      <c r="I414" s="15"/>
      <c r="J414" s="77"/>
      <c r="K414" s="92"/>
    </row>
    <row r="415" spans="1:11" ht="12.5" x14ac:dyDescent="0.25">
      <c r="A415" s="14"/>
      <c r="B415" s="14"/>
      <c r="C415" s="14"/>
      <c r="D415" s="16"/>
      <c r="E415" s="16"/>
      <c r="F415" s="14"/>
      <c r="G415" s="14"/>
      <c r="H415" s="14"/>
      <c r="I415" s="15"/>
      <c r="J415" s="77"/>
      <c r="K415" s="92"/>
    </row>
    <row r="416" spans="1:11" ht="12.5" x14ac:dyDescent="0.25">
      <c r="A416" s="14"/>
      <c r="B416" s="14"/>
      <c r="C416" s="14"/>
      <c r="D416" s="16"/>
      <c r="E416" s="16"/>
      <c r="F416" s="14"/>
      <c r="G416" s="14"/>
      <c r="H416" s="14"/>
      <c r="I416" s="15"/>
      <c r="J416" s="77"/>
      <c r="K416" s="92"/>
    </row>
    <row r="417" spans="1:11" ht="12.5" x14ac:dyDescent="0.25">
      <c r="A417" s="14"/>
      <c r="B417" s="14"/>
      <c r="C417" s="14"/>
      <c r="D417" s="16"/>
      <c r="E417" s="16"/>
      <c r="F417" s="14"/>
      <c r="G417" s="14"/>
      <c r="H417" s="14"/>
      <c r="I417" s="15"/>
      <c r="J417" s="77"/>
      <c r="K417" s="92"/>
    </row>
    <row r="418" spans="1:11" ht="12.5" x14ac:dyDescent="0.25">
      <c r="A418" s="14"/>
      <c r="B418" s="14"/>
      <c r="C418" s="14"/>
      <c r="D418" s="16"/>
      <c r="E418" s="16"/>
      <c r="F418" s="14"/>
      <c r="G418" s="14"/>
      <c r="H418" s="14"/>
      <c r="I418" s="15"/>
      <c r="J418" s="77"/>
      <c r="K418" s="92"/>
    </row>
    <row r="419" spans="1:11" ht="12.5" x14ac:dyDescent="0.25">
      <c r="A419" s="14"/>
      <c r="B419" s="14"/>
      <c r="C419" s="14"/>
      <c r="D419" s="16"/>
      <c r="E419" s="16"/>
      <c r="F419" s="14"/>
      <c r="G419" s="14"/>
      <c r="H419" s="14"/>
      <c r="I419" s="15"/>
      <c r="J419" s="77"/>
      <c r="K419" s="92"/>
    </row>
    <row r="420" spans="1:11" ht="12.5" x14ac:dyDescent="0.25">
      <c r="A420" s="14"/>
      <c r="B420" s="14"/>
      <c r="C420" s="14"/>
      <c r="D420" s="16"/>
      <c r="E420" s="16"/>
      <c r="F420" s="14"/>
      <c r="G420" s="14"/>
      <c r="H420" s="14"/>
      <c r="I420" s="15"/>
      <c r="J420" s="77"/>
      <c r="K420" s="92"/>
    </row>
    <row r="421" spans="1:11" ht="12.5" x14ac:dyDescent="0.25">
      <c r="A421" s="14"/>
      <c r="B421" s="14"/>
      <c r="C421" s="14"/>
      <c r="D421" s="16"/>
      <c r="E421" s="16"/>
      <c r="F421" s="14"/>
      <c r="G421" s="14"/>
      <c r="H421" s="14"/>
      <c r="I421" s="15"/>
      <c r="J421" s="77"/>
      <c r="K421" s="92"/>
    </row>
    <row r="422" spans="1:11" ht="12.5" x14ac:dyDescent="0.25">
      <c r="A422" s="14"/>
      <c r="B422" s="14"/>
      <c r="C422" s="14"/>
      <c r="D422" s="16"/>
      <c r="E422" s="16"/>
      <c r="F422" s="14"/>
      <c r="G422" s="14"/>
      <c r="H422" s="14"/>
      <c r="I422" s="15"/>
      <c r="J422" s="77"/>
      <c r="K422" s="92"/>
    </row>
    <row r="423" spans="1:11" ht="12.5" x14ac:dyDescent="0.25">
      <c r="A423" s="14"/>
      <c r="B423" s="14"/>
      <c r="C423" s="14"/>
      <c r="D423" s="16"/>
      <c r="E423" s="16"/>
      <c r="F423" s="14"/>
      <c r="G423" s="14"/>
      <c r="H423" s="14"/>
      <c r="I423" s="15"/>
      <c r="J423" s="77"/>
      <c r="K423" s="92"/>
    </row>
    <row r="424" spans="1:11" ht="12.5" x14ac:dyDescent="0.25">
      <c r="A424" s="14"/>
      <c r="B424" s="14"/>
      <c r="C424" s="14"/>
      <c r="D424" s="16"/>
      <c r="E424" s="16"/>
      <c r="F424" s="14"/>
      <c r="G424" s="14"/>
      <c r="H424" s="14"/>
      <c r="I424" s="15"/>
      <c r="J424" s="77"/>
      <c r="K424" s="92"/>
    </row>
    <row r="425" spans="1:11" ht="12.5" x14ac:dyDescent="0.25">
      <c r="A425" s="14"/>
      <c r="B425" s="14"/>
      <c r="C425" s="14"/>
      <c r="D425" s="16"/>
      <c r="E425" s="16"/>
      <c r="F425" s="14"/>
      <c r="G425" s="14"/>
      <c r="H425" s="14"/>
      <c r="I425" s="15"/>
      <c r="J425" s="77"/>
      <c r="K425" s="92"/>
    </row>
    <row r="426" spans="1:11" ht="12.5" x14ac:dyDescent="0.25">
      <c r="A426" s="14"/>
      <c r="B426" s="14"/>
      <c r="C426" s="14"/>
      <c r="D426" s="16"/>
      <c r="E426" s="16"/>
      <c r="F426" s="14"/>
      <c r="G426" s="14"/>
      <c r="H426" s="14"/>
      <c r="I426" s="15"/>
      <c r="J426" s="77"/>
      <c r="K426" s="92"/>
    </row>
    <row r="427" spans="1:11" ht="12.5" x14ac:dyDescent="0.25">
      <c r="A427" s="14"/>
      <c r="B427" s="14"/>
      <c r="C427" s="14"/>
      <c r="D427" s="16"/>
      <c r="E427" s="16"/>
      <c r="F427" s="14"/>
      <c r="G427" s="14"/>
      <c r="H427" s="14"/>
      <c r="I427" s="15"/>
      <c r="J427" s="77"/>
      <c r="K427" s="92"/>
    </row>
    <row r="428" spans="1:11" ht="12.5" x14ac:dyDescent="0.25">
      <c r="A428" s="14"/>
      <c r="B428" s="14"/>
      <c r="C428" s="14"/>
      <c r="D428" s="16"/>
      <c r="E428" s="16"/>
      <c r="F428" s="14"/>
      <c r="G428" s="14"/>
      <c r="H428" s="14"/>
      <c r="I428" s="15"/>
      <c r="J428" s="77"/>
      <c r="K428" s="92"/>
    </row>
    <row r="429" spans="1:11" ht="12.5" x14ac:dyDescent="0.25">
      <c r="A429" s="14"/>
      <c r="B429" s="14"/>
      <c r="C429" s="14"/>
      <c r="D429" s="16"/>
      <c r="E429" s="16"/>
      <c r="F429" s="14"/>
      <c r="G429" s="14"/>
      <c r="H429" s="14"/>
      <c r="I429" s="15"/>
      <c r="J429" s="77"/>
      <c r="K429" s="92"/>
    </row>
    <row r="430" spans="1:11" ht="12.5" x14ac:dyDescent="0.25">
      <c r="A430" s="14"/>
      <c r="B430" s="14"/>
      <c r="C430" s="14"/>
      <c r="D430" s="16"/>
      <c r="E430" s="16"/>
      <c r="F430" s="14"/>
      <c r="G430" s="14"/>
      <c r="H430" s="14"/>
      <c r="I430" s="15"/>
      <c r="J430" s="77"/>
      <c r="K430" s="92"/>
    </row>
    <row r="431" spans="1:11" ht="12.5" x14ac:dyDescent="0.25">
      <c r="A431" s="14"/>
      <c r="B431" s="14"/>
      <c r="C431" s="14"/>
      <c r="D431" s="16"/>
      <c r="E431" s="16"/>
      <c r="F431" s="14"/>
      <c r="G431" s="14"/>
      <c r="H431" s="14"/>
      <c r="I431" s="15"/>
      <c r="J431" s="77"/>
      <c r="K431" s="92"/>
    </row>
    <row r="432" spans="1:11" ht="12.5" x14ac:dyDescent="0.25">
      <c r="A432" s="14"/>
      <c r="B432" s="14"/>
      <c r="C432" s="14"/>
      <c r="D432" s="16"/>
      <c r="E432" s="16"/>
      <c r="F432" s="14"/>
      <c r="G432" s="14"/>
      <c r="H432" s="14"/>
      <c r="I432" s="15"/>
      <c r="J432" s="77"/>
      <c r="K432" s="92"/>
    </row>
    <row r="433" spans="1:11" ht="12.5" x14ac:dyDescent="0.25">
      <c r="A433" s="14"/>
      <c r="B433" s="14"/>
      <c r="C433" s="14"/>
      <c r="D433" s="16"/>
      <c r="E433" s="16"/>
      <c r="F433" s="14"/>
      <c r="G433" s="14"/>
      <c r="H433" s="14"/>
      <c r="I433" s="15"/>
      <c r="J433" s="77"/>
      <c r="K433" s="92"/>
    </row>
    <row r="434" spans="1:11" ht="12.5" x14ac:dyDescent="0.25">
      <c r="A434" s="14"/>
      <c r="B434" s="14"/>
      <c r="C434" s="14"/>
      <c r="D434" s="16"/>
      <c r="E434" s="16"/>
      <c r="F434" s="14"/>
      <c r="G434" s="14"/>
      <c r="H434" s="14"/>
      <c r="I434" s="15"/>
      <c r="J434" s="77"/>
      <c r="K434" s="92"/>
    </row>
    <row r="435" spans="1:11" ht="12.5" x14ac:dyDescent="0.25">
      <c r="A435" s="14"/>
      <c r="B435" s="14"/>
      <c r="C435" s="14"/>
      <c r="D435" s="16"/>
      <c r="E435" s="16"/>
      <c r="F435" s="14"/>
      <c r="G435" s="14"/>
      <c r="H435" s="14"/>
      <c r="I435" s="15"/>
      <c r="J435" s="77"/>
      <c r="K435" s="92"/>
    </row>
    <row r="436" spans="1:11" ht="12.5" x14ac:dyDescent="0.25">
      <c r="A436" s="14"/>
      <c r="B436" s="14"/>
      <c r="C436" s="14"/>
      <c r="D436" s="16"/>
      <c r="E436" s="16"/>
      <c r="F436" s="14"/>
      <c r="G436" s="14"/>
      <c r="H436" s="14"/>
      <c r="I436" s="15"/>
      <c r="J436" s="77"/>
      <c r="K436" s="92"/>
    </row>
    <row r="437" spans="1:11" ht="12.5" x14ac:dyDescent="0.25">
      <c r="A437" s="14"/>
      <c r="B437" s="14"/>
      <c r="C437" s="14"/>
      <c r="D437" s="16"/>
      <c r="E437" s="16"/>
      <c r="F437" s="14"/>
      <c r="G437" s="14"/>
      <c r="H437" s="14"/>
      <c r="I437" s="15"/>
      <c r="J437" s="77"/>
      <c r="K437" s="92"/>
    </row>
    <row r="438" spans="1:11" ht="12.5" x14ac:dyDescent="0.25">
      <c r="A438" s="14"/>
      <c r="B438" s="14"/>
      <c r="C438" s="14"/>
      <c r="D438" s="16"/>
      <c r="E438" s="16"/>
      <c r="F438" s="14"/>
      <c r="G438" s="14"/>
      <c r="H438" s="14"/>
      <c r="I438" s="15"/>
      <c r="J438" s="77"/>
      <c r="K438" s="92"/>
    </row>
    <row r="439" spans="1:11" ht="12.5" x14ac:dyDescent="0.25">
      <c r="A439" s="14"/>
      <c r="B439" s="14"/>
      <c r="C439" s="14"/>
      <c r="D439" s="16"/>
      <c r="E439" s="16"/>
      <c r="F439" s="14"/>
      <c r="G439" s="14"/>
      <c r="H439" s="14"/>
      <c r="I439" s="15"/>
      <c r="J439" s="77"/>
      <c r="K439" s="92"/>
    </row>
    <row r="440" spans="1:11" ht="12.5" x14ac:dyDescent="0.25">
      <c r="A440" s="14"/>
      <c r="B440" s="14"/>
      <c r="C440" s="14"/>
      <c r="D440" s="16"/>
      <c r="E440" s="16"/>
      <c r="F440" s="14"/>
      <c r="G440" s="14"/>
      <c r="H440" s="14"/>
      <c r="I440" s="15"/>
      <c r="J440" s="77"/>
      <c r="K440" s="92"/>
    </row>
    <row r="441" spans="1:11" ht="12.5" x14ac:dyDescent="0.25">
      <c r="A441" s="14"/>
      <c r="B441" s="14"/>
      <c r="C441" s="14"/>
      <c r="D441" s="16"/>
      <c r="E441" s="16"/>
      <c r="F441" s="14"/>
      <c r="G441" s="14"/>
      <c r="H441" s="14"/>
      <c r="I441" s="15"/>
      <c r="J441" s="77"/>
      <c r="K441" s="92"/>
    </row>
    <row r="442" spans="1:11" ht="12.5" x14ac:dyDescent="0.25">
      <c r="A442" s="14"/>
      <c r="B442" s="14"/>
      <c r="C442" s="14"/>
      <c r="D442" s="16"/>
      <c r="E442" s="16"/>
      <c r="F442" s="14"/>
      <c r="G442" s="14"/>
      <c r="H442" s="14"/>
      <c r="I442" s="15"/>
      <c r="J442" s="77"/>
      <c r="K442" s="92"/>
    </row>
    <row r="443" spans="1:11" ht="12.5" x14ac:dyDescent="0.25">
      <c r="A443" s="14"/>
      <c r="B443" s="14"/>
      <c r="C443" s="14"/>
      <c r="D443" s="16"/>
      <c r="E443" s="16"/>
      <c r="F443" s="14"/>
      <c r="G443" s="14"/>
      <c r="H443" s="14"/>
      <c r="I443" s="15"/>
      <c r="J443" s="77"/>
      <c r="K443" s="92"/>
    </row>
    <row r="444" spans="1:11" ht="12.5" x14ac:dyDescent="0.25">
      <c r="A444" s="14"/>
      <c r="B444" s="14"/>
      <c r="C444" s="14"/>
      <c r="D444" s="16"/>
      <c r="E444" s="16"/>
      <c r="F444" s="14"/>
      <c r="G444" s="14"/>
      <c r="H444" s="14"/>
      <c r="I444" s="15"/>
      <c r="J444" s="77"/>
      <c r="K444" s="92"/>
    </row>
    <row r="445" spans="1:11" ht="12.5" x14ac:dyDescent="0.25">
      <c r="A445" s="14"/>
      <c r="B445" s="14"/>
      <c r="C445" s="14"/>
      <c r="D445" s="16"/>
      <c r="E445" s="16"/>
      <c r="F445" s="14"/>
      <c r="G445" s="14"/>
      <c r="H445" s="14"/>
      <c r="I445" s="15"/>
      <c r="J445" s="77"/>
      <c r="K445" s="92"/>
    </row>
    <row r="446" spans="1:11" ht="12.5" x14ac:dyDescent="0.25">
      <c r="A446" s="14"/>
      <c r="B446" s="14"/>
      <c r="C446" s="14"/>
      <c r="D446" s="16"/>
      <c r="E446" s="16"/>
      <c r="F446" s="14"/>
      <c r="G446" s="14"/>
      <c r="H446" s="14"/>
      <c r="I446" s="15"/>
      <c r="J446" s="77"/>
      <c r="K446" s="92"/>
    </row>
    <row r="447" spans="1:11" ht="12.5" x14ac:dyDescent="0.25">
      <c r="A447" s="14"/>
      <c r="B447" s="14"/>
      <c r="C447" s="14"/>
      <c r="D447" s="16"/>
      <c r="E447" s="16"/>
      <c r="F447" s="14"/>
      <c r="G447" s="14"/>
      <c r="H447" s="14"/>
      <c r="I447" s="15"/>
      <c r="J447" s="77"/>
      <c r="K447" s="92"/>
    </row>
    <row r="448" spans="1:11" ht="12.5" x14ac:dyDescent="0.25">
      <c r="A448" s="14"/>
      <c r="B448" s="14"/>
      <c r="C448" s="14"/>
      <c r="D448" s="16"/>
      <c r="E448" s="16"/>
      <c r="F448" s="14"/>
      <c r="G448" s="14"/>
      <c r="H448" s="14"/>
      <c r="I448" s="15"/>
      <c r="J448" s="77"/>
      <c r="K448" s="92"/>
    </row>
    <row r="449" spans="1:11" ht="12.5" x14ac:dyDescent="0.25">
      <c r="A449" s="14"/>
      <c r="B449" s="14"/>
      <c r="C449" s="14"/>
      <c r="D449" s="16"/>
      <c r="E449" s="16"/>
      <c r="F449" s="14"/>
      <c r="G449" s="14"/>
      <c r="H449" s="14"/>
      <c r="I449" s="15"/>
      <c r="J449" s="77"/>
      <c r="K449" s="92"/>
    </row>
    <row r="450" spans="1:11" ht="12.5" x14ac:dyDescent="0.25">
      <c r="A450" s="14"/>
      <c r="B450" s="14"/>
      <c r="C450" s="14"/>
      <c r="D450" s="16"/>
      <c r="E450" s="16"/>
      <c r="F450" s="14"/>
      <c r="G450" s="14"/>
      <c r="H450" s="14"/>
      <c r="I450" s="15"/>
      <c r="J450" s="77"/>
      <c r="K450" s="92"/>
    </row>
    <row r="451" spans="1:11" ht="12.5" x14ac:dyDescent="0.25">
      <c r="A451" s="14"/>
      <c r="B451" s="14"/>
      <c r="C451" s="14"/>
      <c r="D451" s="16"/>
      <c r="E451" s="16"/>
      <c r="F451" s="14"/>
      <c r="G451" s="14"/>
      <c r="H451" s="14"/>
      <c r="I451" s="15"/>
      <c r="J451" s="77"/>
      <c r="K451" s="92"/>
    </row>
    <row r="452" spans="1:11" ht="12.5" x14ac:dyDescent="0.25">
      <c r="A452" s="14"/>
      <c r="B452" s="14"/>
      <c r="C452" s="14"/>
      <c r="D452" s="16"/>
      <c r="E452" s="16"/>
      <c r="F452" s="14"/>
      <c r="G452" s="14"/>
      <c r="H452" s="14"/>
      <c r="I452" s="15"/>
      <c r="J452" s="77"/>
      <c r="K452" s="92"/>
    </row>
    <row r="453" spans="1:11" ht="12.5" x14ac:dyDescent="0.25">
      <c r="A453" s="14"/>
      <c r="B453" s="14"/>
      <c r="C453" s="14"/>
      <c r="D453" s="16"/>
      <c r="E453" s="16"/>
      <c r="F453" s="14"/>
      <c r="G453" s="14"/>
      <c r="H453" s="14"/>
      <c r="I453" s="15"/>
      <c r="J453" s="77"/>
      <c r="K453" s="92"/>
    </row>
    <row r="454" spans="1:11" ht="12.5" x14ac:dyDescent="0.25">
      <c r="A454" s="14"/>
      <c r="B454" s="14"/>
      <c r="C454" s="14"/>
      <c r="D454" s="16"/>
      <c r="E454" s="16"/>
      <c r="F454" s="14"/>
      <c r="G454" s="14"/>
      <c r="H454" s="14"/>
      <c r="I454" s="15"/>
      <c r="J454" s="77"/>
      <c r="K454" s="92"/>
    </row>
    <row r="455" spans="1:11" ht="12.5" x14ac:dyDescent="0.25">
      <c r="A455" s="14"/>
      <c r="B455" s="14"/>
      <c r="C455" s="14"/>
      <c r="D455" s="16"/>
      <c r="E455" s="16"/>
      <c r="F455" s="14"/>
      <c r="G455" s="14"/>
      <c r="H455" s="14"/>
      <c r="I455" s="15"/>
      <c r="J455" s="77"/>
      <c r="K455" s="92"/>
    </row>
    <row r="456" spans="1:11" ht="12.5" x14ac:dyDescent="0.25">
      <c r="A456" s="14"/>
      <c r="B456" s="14"/>
      <c r="C456" s="14"/>
      <c r="D456" s="16"/>
      <c r="E456" s="16"/>
      <c r="F456" s="14"/>
      <c r="G456" s="14"/>
      <c r="H456" s="14"/>
      <c r="I456" s="15"/>
      <c r="J456" s="77"/>
      <c r="K456" s="92"/>
    </row>
    <row r="457" spans="1:11" ht="12.5" x14ac:dyDescent="0.25">
      <c r="A457" s="14"/>
      <c r="B457" s="14"/>
      <c r="C457" s="14"/>
      <c r="D457" s="16"/>
      <c r="E457" s="16"/>
      <c r="F457" s="14"/>
      <c r="G457" s="14"/>
      <c r="H457" s="14"/>
      <c r="I457" s="15"/>
      <c r="J457" s="77"/>
      <c r="K457" s="92"/>
    </row>
    <row r="458" spans="1:11" ht="12.5" x14ac:dyDescent="0.25">
      <c r="A458" s="14"/>
      <c r="B458" s="14"/>
      <c r="C458" s="14"/>
      <c r="D458" s="16"/>
      <c r="E458" s="16"/>
      <c r="F458" s="14"/>
      <c r="G458" s="14"/>
      <c r="H458" s="14"/>
      <c r="I458" s="15"/>
      <c r="J458" s="77"/>
      <c r="K458" s="92"/>
    </row>
    <row r="459" spans="1:11" ht="12.5" x14ac:dyDescent="0.25">
      <c r="A459" s="14"/>
      <c r="B459" s="14"/>
      <c r="C459" s="14"/>
      <c r="D459" s="16"/>
      <c r="E459" s="16"/>
      <c r="F459" s="14"/>
      <c r="G459" s="14"/>
      <c r="H459" s="14"/>
      <c r="I459" s="15"/>
      <c r="J459" s="77"/>
      <c r="K459" s="92"/>
    </row>
    <row r="460" spans="1:11" ht="12.5" x14ac:dyDescent="0.25">
      <c r="A460" s="14"/>
      <c r="B460" s="14"/>
      <c r="C460" s="14"/>
      <c r="D460" s="16"/>
      <c r="E460" s="16"/>
      <c r="F460" s="14"/>
      <c r="G460" s="14"/>
      <c r="H460" s="14"/>
      <c r="I460" s="15"/>
      <c r="J460" s="77"/>
      <c r="K460" s="92"/>
    </row>
    <row r="461" spans="1:11" ht="12.5" x14ac:dyDescent="0.25">
      <c r="A461" s="14"/>
      <c r="B461" s="14"/>
      <c r="C461" s="14"/>
      <c r="D461" s="16"/>
      <c r="E461" s="16"/>
      <c r="F461" s="14"/>
      <c r="G461" s="14"/>
      <c r="H461" s="14"/>
      <c r="I461" s="15"/>
      <c r="J461" s="77"/>
      <c r="K461" s="92"/>
    </row>
    <row r="462" spans="1:11" ht="12.5" x14ac:dyDescent="0.25">
      <c r="A462" s="14"/>
      <c r="B462" s="14"/>
      <c r="C462" s="14"/>
      <c r="D462" s="16"/>
      <c r="E462" s="16"/>
      <c r="F462" s="14"/>
      <c r="G462" s="14"/>
      <c r="H462" s="14"/>
      <c r="I462" s="15"/>
      <c r="J462" s="77"/>
      <c r="K462" s="92"/>
    </row>
    <row r="463" spans="1:11" ht="12.5" x14ac:dyDescent="0.25">
      <c r="A463" s="14"/>
      <c r="B463" s="14"/>
      <c r="C463" s="14"/>
      <c r="D463" s="16"/>
      <c r="E463" s="16"/>
      <c r="F463" s="14"/>
      <c r="G463" s="14"/>
      <c r="H463" s="14"/>
      <c r="I463" s="15"/>
      <c r="J463" s="77"/>
      <c r="K463" s="92"/>
    </row>
    <row r="464" spans="1:11" ht="12.5" x14ac:dyDescent="0.25">
      <c r="A464" s="14"/>
      <c r="B464" s="14"/>
      <c r="C464" s="14"/>
      <c r="D464" s="16"/>
      <c r="E464" s="16"/>
      <c r="F464" s="14"/>
      <c r="G464" s="14"/>
      <c r="H464" s="14"/>
      <c r="I464" s="15"/>
      <c r="J464" s="77"/>
      <c r="K464" s="92"/>
    </row>
    <row r="465" spans="1:11" ht="12.5" x14ac:dyDescent="0.25">
      <c r="A465" s="14"/>
      <c r="B465" s="14"/>
      <c r="C465" s="14"/>
      <c r="D465" s="16"/>
      <c r="E465" s="16"/>
      <c r="F465" s="14"/>
      <c r="G465" s="14"/>
      <c r="H465" s="14"/>
      <c r="I465" s="15"/>
      <c r="J465" s="77"/>
      <c r="K465" s="92"/>
    </row>
    <row r="466" spans="1:11" ht="12.5" x14ac:dyDescent="0.25">
      <c r="A466" s="14"/>
      <c r="B466" s="14"/>
      <c r="C466" s="14"/>
      <c r="D466" s="16"/>
      <c r="E466" s="16"/>
      <c r="F466" s="14"/>
      <c r="G466" s="14"/>
      <c r="H466" s="14"/>
      <c r="I466" s="15"/>
      <c r="J466" s="77"/>
      <c r="K466" s="92"/>
    </row>
    <row r="467" spans="1:11" ht="12.5" x14ac:dyDescent="0.25">
      <c r="A467" s="14"/>
      <c r="B467" s="14"/>
      <c r="C467" s="14"/>
      <c r="D467" s="16"/>
      <c r="E467" s="16"/>
      <c r="F467" s="14"/>
      <c r="G467" s="14"/>
      <c r="H467" s="14"/>
      <c r="I467" s="15"/>
      <c r="J467" s="77"/>
      <c r="K467" s="92"/>
    </row>
    <row r="468" spans="1:11" ht="12.5" x14ac:dyDescent="0.25">
      <c r="A468" s="14"/>
      <c r="B468" s="14"/>
      <c r="C468" s="14"/>
      <c r="D468" s="16"/>
      <c r="E468" s="16"/>
      <c r="F468" s="14"/>
      <c r="G468" s="14"/>
      <c r="H468" s="14"/>
      <c r="I468" s="15"/>
      <c r="J468" s="77"/>
      <c r="K468" s="92"/>
    </row>
    <row r="469" spans="1:11" ht="12.5" x14ac:dyDescent="0.25">
      <c r="A469" s="14"/>
      <c r="B469" s="14"/>
      <c r="C469" s="14"/>
      <c r="D469" s="16"/>
      <c r="E469" s="16"/>
      <c r="F469" s="14"/>
      <c r="G469" s="14"/>
      <c r="H469" s="14"/>
      <c r="I469" s="15"/>
      <c r="J469" s="77"/>
      <c r="K469" s="92"/>
    </row>
    <row r="470" spans="1:11" ht="12.5" x14ac:dyDescent="0.25">
      <c r="A470" s="14"/>
      <c r="B470" s="14"/>
      <c r="C470" s="14"/>
      <c r="D470" s="16"/>
      <c r="E470" s="16"/>
      <c r="F470" s="14"/>
      <c r="G470" s="14"/>
      <c r="H470" s="14"/>
      <c r="I470" s="15"/>
      <c r="J470" s="77"/>
      <c r="K470" s="92"/>
    </row>
    <row r="471" spans="1:11" ht="12.5" x14ac:dyDescent="0.25">
      <c r="A471" s="14"/>
      <c r="B471" s="14"/>
      <c r="C471" s="14"/>
      <c r="D471" s="16"/>
      <c r="E471" s="16"/>
      <c r="F471" s="14"/>
      <c r="G471" s="14"/>
      <c r="H471" s="14"/>
      <c r="I471" s="15"/>
      <c r="J471" s="77"/>
      <c r="K471" s="92"/>
    </row>
    <row r="472" spans="1:11" ht="12.5" x14ac:dyDescent="0.25">
      <c r="A472" s="14"/>
      <c r="B472" s="14"/>
      <c r="C472" s="14"/>
      <c r="D472" s="16"/>
      <c r="E472" s="16"/>
      <c r="F472" s="14"/>
      <c r="G472" s="14"/>
      <c r="H472" s="14"/>
      <c r="I472" s="15"/>
      <c r="J472" s="77"/>
      <c r="K472" s="92"/>
    </row>
    <row r="473" spans="1:11" ht="12.5" x14ac:dyDescent="0.25">
      <c r="A473" s="14"/>
      <c r="B473" s="14"/>
      <c r="C473" s="14"/>
      <c r="D473" s="16"/>
      <c r="E473" s="16"/>
      <c r="F473" s="14"/>
      <c r="G473" s="14"/>
      <c r="H473" s="14"/>
      <c r="I473" s="15"/>
      <c r="J473" s="77"/>
      <c r="K473" s="92"/>
    </row>
    <row r="474" spans="1:11" ht="12.5" x14ac:dyDescent="0.25">
      <c r="A474" s="14"/>
      <c r="B474" s="14"/>
      <c r="C474" s="14"/>
      <c r="D474" s="16"/>
      <c r="E474" s="16"/>
      <c r="F474" s="14"/>
      <c r="G474" s="14"/>
      <c r="H474" s="14"/>
      <c r="I474" s="15"/>
      <c r="J474" s="77"/>
      <c r="K474" s="92"/>
    </row>
    <row r="475" spans="1:11" ht="12.5" x14ac:dyDescent="0.25">
      <c r="A475" s="14"/>
      <c r="B475" s="14"/>
      <c r="C475" s="14"/>
      <c r="D475" s="16"/>
      <c r="E475" s="16"/>
      <c r="F475" s="14"/>
      <c r="G475" s="14"/>
      <c r="H475" s="14"/>
      <c r="I475" s="15"/>
      <c r="J475" s="77"/>
      <c r="K475" s="92"/>
    </row>
    <row r="476" spans="1:11" ht="12.5" x14ac:dyDescent="0.25">
      <c r="A476" s="14"/>
      <c r="B476" s="14"/>
      <c r="C476" s="14"/>
      <c r="D476" s="16"/>
      <c r="E476" s="16"/>
      <c r="F476" s="14"/>
      <c r="G476" s="14"/>
      <c r="H476" s="14"/>
      <c r="I476" s="15"/>
      <c r="J476" s="77"/>
      <c r="K476" s="92"/>
    </row>
    <row r="477" spans="1:11" ht="12.5" x14ac:dyDescent="0.25">
      <c r="A477" s="14"/>
      <c r="B477" s="14"/>
      <c r="C477" s="14"/>
      <c r="D477" s="16"/>
      <c r="E477" s="16"/>
      <c r="F477" s="14"/>
      <c r="G477" s="14"/>
      <c r="H477" s="14"/>
      <c r="I477" s="15"/>
      <c r="J477" s="77"/>
      <c r="K477" s="92"/>
    </row>
    <row r="478" spans="1:11" ht="12.5" x14ac:dyDescent="0.25">
      <c r="A478" s="14"/>
      <c r="B478" s="14"/>
      <c r="C478" s="14"/>
      <c r="D478" s="16"/>
      <c r="E478" s="16"/>
      <c r="F478" s="14"/>
      <c r="G478" s="14"/>
      <c r="H478" s="14"/>
      <c r="I478" s="15"/>
      <c r="J478" s="77"/>
      <c r="K478" s="92"/>
    </row>
    <row r="479" spans="1:11" ht="12.5" x14ac:dyDescent="0.25">
      <c r="A479" s="14"/>
      <c r="B479" s="14"/>
      <c r="C479" s="14"/>
      <c r="D479" s="16"/>
      <c r="E479" s="16"/>
      <c r="F479" s="14"/>
      <c r="G479" s="14"/>
      <c r="H479" s="14"/>
      <c r="I479" s="15"/>
      <c r="J479" s="77"/>
      <c r="K479" s="92"/>
    </row>
    <row r="480" spans="1:11" ht="12.5" x14ac:dyDescent="0.25">
      <c r="A480" s="14"/>
      <c r="B480" s="14"/>
      <c r="C480" s="14"/>
      <c r="D480" s="16"/>
      <c r="E480" s="16"/>
      <c r="F480" s="14"/>
      <c r="G480" s="14"/>
      <c r="H480" s="14"/>
      <c r="I480" s="15"/>
      <c r="J480" s="77"/>
      <c r="K480" s="92"/>
    </row>
    <row r="481" spans="1:11" ht="12.5" x14ac:dyDescent="0.25">
      <c r="A481" s="14"/>
      <c r="B481" s="14"/>
      <c r="C481" s="14"/>
      <c r="D481" s="16"/>
      <c r="E481" s="16"/>
      <c r="F481" s="14"/>
      <c r="G481" s="14"/>
      <c r="H481" s="14"/>
      <c r="I481" s="15"/>
      <c r="J481" s="77"/>
      <c r="K481" s="92"/>
    </row>
    <row r="482" spans="1:11" ht="12.5" x14ac:dyDescent="0.25">
      <c r="A482" s="14"/>
      <c r="B482" s="14"/>
      <c r="C482" s="14"/>
      <c r="D482" s="16"/>
      <c r="E482" s="16"/>
      <c r="F482" s="14"/>
      <c r="G482" s="14"/>
      <c r="H482" s="14"/>
      <c r="I482" s="15"/>
      <c r="J482" s="77"/>
      <c r="K482" s="92"/>
    </row>
    <row r="483" spans="1:11" ht="12.5" x14ac:dyDescent="0.25">
      <c r="A483" s="14"/>
      <c r="B483" s="14"/>
      <c r="C483" s="14"/>
      <c r="D483" s="16"/>
      <c r="E483" s="16"/>
      <c r="F483" s="14"/>
      <c r="G483" s="14"/>
      <c r="H483" s="14"/>
      <c r="I483" s="15"/>
      <c r="J483" s="77"/>
      <c r="K483" s="92"/>
    </row>
    <row r="484" spans="1:11" ht="12.5" x14ac:dyDescent="0.25">
      <c r="A484" s="14"/>
      <c r="B484" s="14"/>
      <c r="C484" s="14"/>
      <c r="D484" s="16"/>
      <c r="E484" s="16"/>
      <c r="F484" s="14"/>
      <c r="G484" s="14"/>
      <c r="H484" s="14"/>
      <c r="I484" s="15"/>
      <c r="J484" s="77"/>
      <c r="K484" s="92"/>
    </row>
    <row r="485" spans="1:11" ht="12.5" x14ac:dyDescent="0.25">
      <c r="A485" s="14"/>
      <c r="B485" s="14"/>
      <c r="C485" s="14"/>
      <c r="D485" s="16"/>
      <c r="E485" s="16"/>
      <c r="F485" s="14"/>
      <c r="G485" s="14"/>
      <c r="H485" s="14"/>
      <c r="I485" s="15"/>
      <c r="J485" s="77"/>
      <c r="K485" s="92"/>
    </row>
    <row r="486" spans="1:11" ht="12.5" x14ac:dyDescent="0.25">
      <c r="A486" s="14"/>
      <c r="B486" s="14"/>
      <c r="C486" s="14"/>
      <c r="D486" s="16"/>
      <c r="E486" s="16"/>
      <c r="F486" s="14"/>
      <c r="G486" s="14"/>
      <c r="H486" s="14"/>
      <c r="I486" s="15"/>
      <c r="J486" s="77"/>
      <c r="K486" s="92"/>
    </row>
    <row r="487" spans="1:11" ht="12.5" x14ac:dyDescent="0.25">
      <c r="A487" s="14"/>
      <c r="B487" s="14"/>
      <c r="C487" s="14"/>
      <c r="D487" s="16"/>
      <c r="E487" s="16"/>
      <c r="F487" s="14"/>
      <c r="G487" s="14"/>
      <c r="H487" s="14"/>
      <c r="I487" s="15"/>
      <c r="J487" s="77"/>
      <c r="K487" s="92"/>
    </row>
    <row r="488" spans="1:11" ht="12.5" x14ac:dyDescent="0.25">
      <c r="A488" s="14"/>
      <c r="B488" s="14"/>
      <c r="C488" s="14"/>
      <c r="D488" s="16"/>
      <c r="E488" s="16"/>
      <c r="F488" s="14"/>
      <c r="G488" s="14"/>
      <c r="H488" s="14"/>
      <c r="I488" s="15"/>
      <c r="J488" s="77"/>
      <c r="K488" s="92"/>
    </row>
    <row r="489" spans="1:11" ht="12.5" x14ac:dyDescent="0.25">
      <c r="A489" s="14"/>
      <c r="B489" s="14"/>
      <c r="C489" s="14"/>
      <c r="D489" s="16"/>
      <c r="E489" s="16"/>
      <c r="F489" s="14"/>
      <c r="G489" s="14"/>
      <c r="H489" s="14"/>
      <c r="I489" s="15"/>
      <c r="J489" s="77"/>
      <c r="K489" s="92"/>
    </row>
    <row r="490" spans="1:11" ht="12.5" x14ac:dyDescent="0.25">
      <c r="A490" s="14"/>
      <c r="B490" s="14"/>
      <c r="C490" s="14"/>
      <c r="D490" s="16"/>
      <c r="E490" s="16"/>
      <c r="F490" s="14"/>
      <c r="G490" s="14"/>
      <c r="H490" s="14"/>
      <c r="I490" s="15"/>
      <c r="J490" s="77"/>
      <c r="K490" s="92"/>
    </row>
    <row r="491" spans="1:11" ht="12.5" x14ac:dyDescent="0.25">
      <c r="A491" s="14"/>
      <c r="B491" s="14"/>
      <c r="C491" s="14"/>
      <c r="D491" s="16"/>
      <c r="E491" s="16"/>
      <c r="F491" s="14"/>
      <c r="G491" s="14"/>
      <c r="H491" s="14"/>
      <c r="I491" s="15"/>
      <c r="J491" s="77"/>
      <c r="K491" s="92"/>
    </row>
    <row r="492" spans="1:11" ht="12.5" x14ac:dyDescent="0.25">
      <c r="A492" s="14"/>
      <c r="B492" s="14"/>
      <c r="C492" s="14"/>
      <c r="D492" s="16"/>
      <c r="E492" s="16"/>
      <c r="F492" s="14"/>
      <c r="G492" s="14"/>
      <c r="H492" s="14"/>
      <c r="I492" s="15"/>
      <c r="J492" s="77"/>
      <c r="K492" s="92"/>
    </row>
    <row r="493" spans="1:11" ht="12.5" x14ac:dyDescent="0.25">
      <c r="A493" s="14"/>
      <c r="B493" s="14"/>
      <c r="C493" s="14"/>
      <c r="D493" s="16"/>
      <c r="E493" s="16"/>
      <c r="F493" s="14"/>
      <c r="G493" s="14"/>
      <c r="H493" s="14"/>
      <c r="I493" s="15"/>
      <c r="J493" s="77"/>
      <c r="K493" s="92"/>
    </row>
    <row r="494" spans="1:11" ht="12.5" x14ac:dyDescent="0.25">
      <c r="A494" s="14"/>
      <c r="B494" s="14"/>
      <c r="C494" s="14"/>
      <c r="D494" s="16"/>
      <c r="E494" s="16"/>
      <c r="F494" s="14"/>
      <c r="G494" s="14"/>
      <c r="H494" s="14"/>
      <c r="I494" s="15"/>
      <c r="J494" s="77"/>
      <c r="K494" s="92"/>
    </row>
    <row r="495" spans="1:11" ht="12.5" x14ac:dyDescent="0.25">
      <c r="A495" s="14"/>
      <c r="B495" s="14"/>
      <c r="C495" s="14"/>
      <c r="D495" s="16"/>
      <c r="E495" s="16"/>
      <c r="F495" s="14"/>
      <c r="G495" s="14"/>
      <c r="H495" s="14"/>
      <c r="I495" s="15"/>
      <c r="J495" s="77"/>
      <c r="K495" s="92"/>
    </row>
    <row r="496" spans="1:11" ht="12.5" x14ac:dyDescent="0.25">
      <c r="A496" s="14"/>
      <c r="B496" s="14"/>
      <c r="C496" s="14"/>
      <c r="D496" s="16"/>
      <c r="E496" s="16"/>
      <c r="F496" s="14"/>
      <c r="G496" s="14"/>
      <c r="H496" s="14"/>
      <c r="I496" s="15"/>
      <c r="J496" s="77"/>
      <c r="K496" s="92"/>
    </row>
    <row r="497" spans="1:11" ht="12.5" x14ac:dyDescent="0.25">
      <c r="A497" s="14"/>
      <c r="B497" s="14"/>
      <c r="C497" s="14"/>
      <c r="D497" s="16"/>
      <c r="E497" s="16"/>
      <c r="F497" s="14"/>
      <c r="G497" s="14"/>
      <c r="H497" s="14"/>
      <c r="I497" s="15"/>
      <c r="J497" s="77"/>
      <c r="K497" s="92"/>
    </row>
    <row r="498" spans="1:11" ht="12.5" x14ac:dyDescent="0.25">
      <c r="A498" s="14"/>
      <c r="B498" s="14"/>
      <c r="C498" s="14"/>
      <c r="D498" s="16"/>
      <c r="E498" s="16"/>
      <c r="F498" s="14"/>
      <c r="G498" s="14"/>
      <c r="H498" s="14"/>
      <c r="I498" s="15"/>
      <c r="J498" s="77"/>
      <c r="K498" s="92"/>
    </row>
    <row r="499" spans="1:11" ht="12.5" x14ac:dyDescent="0.25">
      <c r="A499" s="14"/>
      <c r="B499" s="14"/>
      <c r="C499" s="14"/>
      <c r="D499" s="16"/>
      <c r="E499" s="16"/>
      <c r="F499" s="14"/>
      <c r="G499" s="14"/>
      <c r="H499" s="14"/>
      <c r="I499" s="15"/>
      <c r="J499" s="77"/>
      <c r="K499" s="92"/>
    </row>
    <row r="500" spans="1:11" ht="12.5" x14ac:dyDescent="0.25">
      <c r="A500" s="14"/>
      <c r="B500" s="14"/>
      <c r="C500" s="14"/>
      <c r="D500" s="16"/>
      <c r="E500" s="16"/>
      <c r="F500" s="14"/>
      <c r="G500" s="14"/>
      <c r="H500" s="14"/>
      <c r="I500" s="15"/>
      <c r="J500" s="77"/>
      <c r="K500" s="92"/>
    </row>
    <row r="501" spans="1:11" ht="12.5" x14ac:dyDescent="0.25">
      <c r="A501" s="14"/>
      <c r="B501" s="14"/>
      <c r="C501" s="14"/>
      <c r="D501" s="16"/>
      <c r="E501" s="16"/>
      <c r="F501" s="14"/>
      <c r="G501" s="14"/>
      <c r="H501" s="14"/>
      <c r="I501" s="15"/>
      <c r="J501" s="77"/>
      <c r="K501" s="92"/>
    </row>
    <row r="502" spans="1:11" ht="12.5" x14ac:dyDescent="0.25">
      <c r="A502" s="14"/>
      <c r="B502" s="14"/>
      <c r="C502" s="14"/>
      <c r="D502" s="16"/>
      <c r="E502" s="16"/>
      <c r="F502" s="14"/>
      <c r="G502" s="14"/>
      <c r="H502" s="14"/>
      <c r="I502" s="15"/>
      <c r="J502" s="77"/>
      <c r="K502" s="92"/>
    </row>
    <row r="503" spans="1:11" ht="12.5" x14ac:dyDescent="0.25">
      <c r="A503" s="14"/>
      <c r="B503" s="14"/>
      <c r="C503" s="14"/>
      <c r="D503" s="16"/>
      <c r="E503" s="16"/>
      <c r="F503" s="14"/>
      <c r="G503" s="14"/>
      <c r="H503" s="14"/>
      <c r="I503" s="15"/>
      <c r="J503" s="77"/>
      <c r="K503" s="92"/>
    </row>
    <row r="504" spans="1:11" ht="12.5" x14ac:dyDescent="0.25">
      <c r="A504" s="14"/>
      <c r="B504" s="14"/>
      <c r="C504" s="14"/>
      <c r="D504" s="16"/>
      <c r="E504" s="16"/>
      <c r="F504" s="14"/>
      <c r="G504" s="14"/>
      <c r="H504" s="14"/>
      <c r="I504" s="15"/>
      <c r="J504" s="77"/>
      <c r="K504" s="92"/>
    </row>
    <row r="505" spans="1:11" ht="12.5" x14ac:dyDescent="0.25">
      <c r="A505" s="14"/>
      <c r="B505" s="14"/>
      <c r="C505" s="14"/>
      <c r="D505" s="16"/>
      <c r="E505" s="16"/>
      <c r="F505" s="14"/>
      <c r="G505" s="14"/>
      <c r="H505" s="14"/>
      <c r="I505" s="15"/>
      <c r="J505" s="77"/>
      <c r="K505" s="92"/>
    </row>
    <row r="506" spans="1:11" ht="12.5" x14ac:dyDescent="0.25">
      <c r="A506" s="14"/>
      <c r="B506" s="14"/>
      <c r="C506" s="14"/>
      <c r="D506" s="16"/>
      <c r="E506" s="16"/>
      <c r="F506" s="14"/>
      <c r="G506" s="14"/>
      <c r="H506" s="14"/>
      <c r="I506" s="15"/>
      <c r="J506" s="77"/>
      <c r="K506" s="92"/>
    </row>
    <row r="507" spans="1:11" ht="12.5" x14ac:dyDescent="0.25">
      <c r="A507" s="14"/>
      <c r="B507" s="14"/>
      <c r="C507" s="14"/>
      <c r="D507" s="16"/>
      <c r="E507" s="16"/>
      <c r="F507" s="14"/>
      <c r="G507" s="14"/>
      <c r="H507" s="14"/>
      <c r="I507" s="15"/>
      <c r="J507" s="77"/>
      <c r="K507" s="92"/>
    </row>
    <row r="508" spans="1:11" ht="12.5" x14ac:dyDescent="0.25">
      <c r="A508" s="14"/>
      <c r="B508" s="14"/>
      <c r="C508" s="14"/>
      <c r="D508" s="16"/>
      <c r="E508" s="16"/>
      <c r="F508" s="14"/>
      <c r="G508" s="14"/>
      <c r="H508" s="14"/>
      <c r="I508" s="15"/>
      <c r="J508" s="77"/>
      <c r="K508" s="92"/>
    </row>
    <row r="509" spans="1:11" ht="12.5" x14ac:dyDescent="0.25">
      <c r="A509" s="14"/>
      <c r="B509" s="14"/>
      <c r="C509" s="14"/>
      <c r="D509" s="16"/>
      <c r="E509" s="16"/>
      <c r="F509" s="14"/>
      <c r="G509" s="14"/>
      <c r="H509" s="14"/>
      <c r="I509" s="15"/>
      <c r="J509" s="77"/>
      <c r="K509" s="92"/>
    </row>
    <row r="510" spans="1:11" ht="12.5" x14ac:dyDescent="0.25">
      <c r="A510" s="14"/>
      <c r="B510" s="14"/>
      <c r="C510" s="14"/>
      <c r="D510" s="16"/>
      <c r="E510" s="16"/>
      <c r="F510" s="14"/>
      <c r="G510" s="14"/>
      <c r="H510" s="14"/>
      <c r="I510" s="15"/>
      <c r="J510" s="77"/>
      <c r="K510" s="92"/>
    </row>
    <row r="511" spans="1:11" ht="12.5" x14ac:dyDescent="0.25">
      <c r="A511" s="14"/>
      <c r="B511" s="14"/>
      <c r="C511" s="14"/>
      <c r="D511" s="16"/>
      <c r="E511" s="16"/>
      <c r="F511" s="14"/>
      <c r="G511" s="14"/>
      <c r="H511" s="14"/>
      <c r="I511" s="15"/>
      <c r="J511" s="77"/>
      <c r="K511" s="92"/>
    </row>
    <row r="512" spans="1:11" ht="12.5" x14ac:dyDescent="0.25">
      <c r="A512" s="14"/>
      <c r="B512" s="14"/>
      <c r="C512" s="14"/>
      <c r="D512" s="16"/>
      <c r="E512" s="16"/>
      <c r="F512" s="14"/>
      <c r="G512" s="14"/>
      <c r="H512" s="14"/>
      <c r="I512" s="15"/>
      <c r="J512" s="77"/>
      <c r="K512" s="92"/>
    </row>
    <row r="513" spans="1:11" ht="12.5" x14ac:dyDescent="0.25">
      <c r="A513" s="14"/>
      <c r="B513" s="14"/>
      <c r="C513" s="14"/>
      <c r="D513" s="16"/>
      <c r="E513" s="16"/>
      <c r="F513" s="14"/>
      <c r="G513" s="14"/>
      <c r="H513" s="14"/>
      <c r="I513" s="15"/>
      <c r="J513" s="77"/>
      <c r="K513" s="92"/>
    </row>
    <row r="514" spans="1:11" ht="12.5" x14ac:dyDescent="0.25">
      <c r="A514" s="14"/>
      <c r="B514" s="14"/>
      <c r="C514" s="14"/>
      <c r="D514" s="16"/>
      <c r="E514" s="16"/>
      <c r="F514" s="14"/>
      <c r="G514" s="14"/>
      <c r="H514" s="14"/>
      <c r="I514" s="15"/>
      <c r="J514" s="77"/>
      <c r="K514" s="92"/>
    </row>
    <row r="515" spans="1:11" ht="12.5" x14ac:dyDescent="0.25">
      <c r="A515" s="14"/>
      <c r="B515" s="14"/>
      <c r="C515" s="14"/>
      <c r="D515" s="16"/>
      <c r="E515" s="16"/>
      <c r="F515" s="14"/>
      <c r="G515" s="14"/>
      <c r="H515" s="14"/>
      <c r="I515" s="15"/>
      <c r="J515" s="77"/>
      <c r="K515" s="92"/>
    </row>
    <row r="516" spans="1:11" ht="12.5" x14ac:dyDescent="0.25">
      <c r="A516" s="14"/>
      <c r="B516" s="14"/>
      <c r="C516" s="14"/>
      <c r="D516" s="16"/>
      <c r="E516" s="16"/>
      <c r="F516" s="14"/>
      <c r="G516" s="14"/>
      <c r="H516" s="14"/>
      <c r="I516" s="15"/>
      <c r="J516" s="77"/>
      <c r="K516" s="92"/>
    </row>
    <row r="517" spans="1:11" ht="12.5" x14ac:dyDescent="0.25">
      <c r="A517" s="14"/>
      <c r="B517" s="14"/>
      <c r="C517" s="14"/>
      <c r="D517" s="16"/>
      <c r="E517" s="16"/>
      <c r="F517" s="14"/>
      <c r="G517" s="14"/>
      <c r="H517" s="14"/>
      <c r="I517" s="15"/>
      <c r="J517" s="77"/>
      <c r="K517" s="92"/>
    </row>
    <row r="518" spans="1:11" ht="12.5" x14ac:dyDescent="0.25">
      <c r="A518" s="14"/>
      <c r="B518" s="14"/>
      <c r="C518" s="14"/>
      <c r="D518" s="16"/>
      <c r="E518" s="16"/>
      <c r="F518" s="14"/>
      <c r="G518" s="14"/>
      <c r="H518" s="14"/>
      <c r="I518" s="15"/>
      <c r="J518" s="77"/>
      <c r="K518" s="92"/>
    </row>
    <row r="519" spans="1:11" ht="12.5" x14ac:dyDescent="0.25">
      <c r="A519" s="14"/>
      <c r="B519" s="14"/>
      <c r="C519" s="14"/>
      <c r="D519" s="16"/>
      <c r="E519" s="16"/>
      <c r="F519" s="14"/>
      <c r="G519" s="14"/>
      <c r="H519" s="14"/>
      <c r="I519" s="15"/>
      <c r="J519" s="77"/>
      <c r="K519" s="92"/>
    </row>
    <row r="520" spans="1:11" ht="12.5" x14ac:dyDescent="0.25">
      <c r="A520" s="14"/>
      <c r="B520" s="14"/>
      <c r="C520" s="14"/>
      <c r="D520" s="16"/>
      <c r="E520" s="16"/>
      <c r="F520" s="14"/>
      <c r="G520" s="14"/>
      <c r="H520" s="14"/>
      <c r="I520" s="15"/>
      <c r="J520" s="77"/>
      <c r="K520" s="92"/>
    </row>
    <row r="521" spans="1:11" ht="12.5" x14ac:dyDescent="0.25">
      <c r="A521" s="14"/>
      <c r="B521" s="14"/>
      <c r="C521" s="14"/>
      <c r="D521" s="16"/>
      <c r="E521" s="16"/>
      <c r="F521" s="14"/>
      <c r="G521" s="14"/>
      <c r="H521" s="14"/>
      <c r="I521" s="15"/>
      <c r="J521" s="77"/>
      <c r="K521" s="92"/>
    </row>
    <row r="522" spans="1:11" ht="12.5" x14ac:dyDescent="0.25">
      <c r="A522" s="14"/>
      <c r="B522" s="14"/>
      <c r="C522" s="14"/>
      <c r="D522" s="16"/>
      <c r="E522" s="16"/>
      <c r="F522" s="14"/>
      <c r="G522" s="14"/>
      <c r="H522" s="14"/>
      <c r="I522" s="15"/>
      <c r="J522" s="77"/>
      <c r="K522" s="92"/>
    </row>
    <row r="523" spans="1:11" ht="12.5" x14ac:dyDescent="0.25">
      <c r="A523" s="14"/>
      <c r="B523" s="14"/>
      <c r="C523" s="14"/>
      <c r="D523" s="16"/>
      <c r="E523" s="16"/>
      <c r="F523" s="14"/>
      <c r="G523" s="14"/>
      <c r="H523" s="14"/>
      <c r="I523" s="15"/>
      <c r="J523" s="77"/>
      <c r="K523" s="92"/>
    </row>
    <row r="524" spans="1:11" ht="12.5" x14ac:dyDescent="0.25">
      <c r="A524" s="14"/>
      <c r="B524" s="14"/>
      <c r="C524" s="14"/>
      <c r="D524" s="16"/>
      <c r="E524" s="16"/>
      <c r="F524" s="14"/>
      <c r="G524" s="14"/>
      <c r="H524" s="14"/>
      <c r="I524" s="15"/>
      <c r="J524" s="77"/>
      <c r="K524" s="92"/>
    </row>
    <row r="525" spans="1:11" ht="12.5" x14ac:dyDescent="0.25">
      <c r="A525" s="14"/>
      <c r="B525" s="14"/>
      <c r="C525" s="14"/>
      <c r="D525" s="16"/>
      <c r="E525" s="16"/>
      <c r="F525" s="14"/>
      <c r="G525" s="14"/>
      <c r="H525" s="14"/>
      <c r="I525" s="15"/>
      <c r="J525" s="77"/>
      <c r="K525" s="92"/>
    </row>
    <row r="526" spans="1:11" ht="12.5" x14ac:dyDescent="0.25">
      <c r="A526" s="14"/>
      <c r="B526" s="14"/>
      <c r="C526" s="14"/>
      <c r="D526" s="16"/>
      <c r="E526" s="16"/>
      <c r="F526" s="14"/>
      <c r="G526" s="14"/>
      <c r="H526" s="14"/>
      <c r="I526" s="15"/>
      <c r="J526" s="77"/>
      <c r="K526" s="92"/>
    </row>
    <row r="527" spans="1:11" ht="12.5" x14ac:dyDescent="0.25">
      <c r="A527" s="14"/>
      <c r="B527" s="14"/>
      <c r="C527" s="14"/>
      <c r="D527" s="16"/>
      <c r="E527" s="16"/>
      <c r="F527" s="14"/>
      <c r="G527" s="14"/>
      <c r="H527" s="14"/>
      <c r="I527" s="15"/>
      <c r="J527" s="77"/>
      <c r="K527" s="92"/>
    </row>
    <row r="528" spans="1:11" ht="12.5" x14ac:dyDescent="0.25">
      <c r="A528" s="14"/>
      <c r="B528" s="14"/>
      <c r="C528" s="14"/>
      <c r="D528" s="16"/>
      <c r="E528" s="16"/>
      <c r="F528" s="14"/>
      <c r="G528" s="14"/>
      <c r="H528" s="14"/>
      <c r="I528" s="15"/>
      <c r="J528" s="77"/>
      <c r="K528" s="92"/>
    </row>
    <row r="529" spans="1:11" ht="12.5" x14ac:dyDescent="0.25">
      <c r="A529" s="14"/>
      <c r="B529" s="14"/>
      <c r="C529" s="14"/>
      <c r="D529" s="16"/>
      <c r="E529" s="16"/>
      <c r="F529" s="14"/>
      <c r="G529" s="14"/>
      <c r="H529" s="14"/>
      <c r="I529" s="15"/>
      <c r="J529" s="77"/>
      <c r="K529" s="92"/>
    </row>
    <row r="530" spans="1:11" ht="12.5" x14ac:dyDescent="0.25">
      <c r="A530" s="14"/>
      <c r="B530" s="14"/>
      <c r="C530" s="14"/>
      <c r="D530" s="16"/>
      <c r="E530" s="16"/>
      <c r="F530" s="14"/>
      <c r="G530" s="14"/>
      <c r="H530" s="14"/>
      <c r="I530" s="15"/>
      <c r="J530" s="77"/>
      <c r="K530" s="92"/>
    </row>
    <row r="531" spans="1:11" ht="12.5" x14ac:dyDescent="0.25">
      <c r="A531" s="14"/>
      <c r="B531" s="14"/>
      <c r="C531" s="14"/>
      <c r="D531" s="16"/>
      <c r="E531" s="16"/>
      <c r="F531" s="14"/>
      <c r="G531" s="14"/>
      <c r="H531" s="14"/>
      <c r="I531" s="15"/>
      <c r="J531" s="77"/>
      <c r="K531" s="92"/>
    </row>
    <row r="532" spans="1:11" ht="12.5" x14ac:dyDescent="0.25">
      <c r="A532" s="14"/>
      <c r="B532" s="14"/>
      <c r="C532" s="14"/>
      <c r="D532" s="16"/>
      <c r="E532" s="16"/>
      <c r="F532" s="14"/>
      <c r="G532" s="14"/>
      <c r="H532" s="14"/>
      <c r="I532" s="15"/>
      <c r="J532" s="77"/>
      <c r="K532" s="92"/>
    </row>
    <row r="533" spans="1:11" ht="12.5" x14ac:dyDescent="0.25">
      <c r="A533" s="14"/>
      <c r="B533" s="14"/>
      <c r="C533" s="14"/>
      <c r="D533" s="16"/>
      <c r="E533" s="16"/>
      <c r="F533" s="14"/>
      <c r="G533" s="14"/>
      <c r="H533" s="14"/>
      <c r="I533" s="15"/>
      <c r="J533" s="77"/>
      <c r="K533" s="92"/>
    </row>
    <row r="534" spans="1:11" ht="12.5" x14ac:dyDescent="0.25">
      <c r="A534" s="14"/>
      <c r="B534" s="14"/>
      <c r="C534" s="14"/>
      <c r="D534" s="16"/>
      <c r="E534" s="16"/>
      <c r="F534" s="14"/>
      <c r="G534" s="14"/>
      <c r="H534" s="14"/>
      <c r="I534" s="15"/>
      <c r="J534" s="77"/>
      <c r="K534" s="92"/>
    </row>
    <row r="535" spans="1:11" ht="12.5" x14ac:dyDescent="0.25">
      <c r="A535" s="14"/>
      <c r="B535" s="14"/>
      <c r="C535" s="14"/>
      <c r="D535" s="16"/>
      <c r="E535" s="16"/>
      <c r="F535" s="14"/>
      <c r="G535" s="14"/>
      <c r="H535" s="14"/>
      <c r="I535" s="15"/>
      <c r="J535" s="77"/>
      <c r="K535" s="92"/>
    </row>
    <row r="536" spans="1:11" ht="12.5" x14ac:dyDescent="0.25">
      <c r="A536" s="14"/>
      <c r="B536" s="14"/>
      <c r="C536" s="14"/>
      <c r="D536" s="16"/>
      <c r="E536" s="16"/>
      <c r="F536" s="14"/>
      <c r="G536" s="14"/>
      <c r="H536" s="14"/>
      <c r="I536" s="15"/>
      <c r="J536" s="77"/>
      <c r="K536" s="92"/>
    </row>
    <row r="537" spans="1:11" ht="12.5" x14ac:dyDescent="0.25">
      <c r="A537" s="14"/>
      <c r="B537" s="14"/>
      <c r="C537" s="14"/>
      <c r="D537" s="16"/>
      <c r="E537" s="16"/>
      <c r="F537" s="14"/>
      <c r="G537" s="14"/>
      <c r="H537" s="14"/>
      <c r="I537" s="15"/>
      <c r="J537" s="77"/>
      <c r="K537" s="92"/>
    </row>
    <row r="538" spans="1:11" ht="12.5" x14ac:dyDescent="0.25">
      <c r="A538" s="14"/>
      <c r="B538" s="14"/>
      <c r="C538" s="14"/>
      <c r="D538" s="16"/>
      <c r="E538" s="16"/>
      <c r="F538" s="14"/>
      <c r="G538" s="14"/>
      <c r="H538" s="14"/>
      <c r="I538" s="15"/>
      <c r="J538" s="77"/>
      <c r="K538" s="92"/>
    </row>
    <row r="539" spans="1:11" ht="12.5" x14ac:dyDescent="0.25">
      <c r="A539" s="14"/>
      <c r="B539" s="14"/>
      <c r="C539" s="14"/>
      <c r="D539" s="16"/>
      <c r="E539" s="16"/>
      <c r="F539" s="14"/>
      <c r="G539" s="14"/>
      <c r="H539" s="14"/>
      <c r="I539" s="15"/>
      <c r="J539" s="77"/>
      <c r="K539" s="92"/>
    </row>
    <row r="540" spans="1:11" ht="12.5" x14ac:dyDescent="0.25">
      <c r="A540" s="14"/>
      <c r="B540" s="14"/>
      <c r="C540" s="14"/>
      <c r="D540" s="16"/>
      <c r="E540" s="16"/>
      <c r="F540" s="14"/>
      <c r="G540" s="14"/>
      <c r="H540" s="14"/>
      <c r="I540" s="15"/>
      <c r="J540" s="77"/>
      <c r="K540" s="92"/>
    </row>
    <row r="541" spans="1:11" ht="12.5" x14ac:dyDescent="0.25">
      <c r="A541" s="14"/>
      <c r="B541" s="14"/>
      <c r="C541" s="14"/>
      <c r="D541" s="16"/>
      <c r="E541" s="16"/>
      <c r="F541" s="14"/>
      <c r="G541" s="14"/>
      <c r="H541" s="14"/>
      <c r="I541" s="15"/>
      <c r="J541" s="77"/>
      <c r="K541" s="92"/>
    </row>
    <row r="542" spans="1:11" ht="12.5" x14ac:dyDescent="0.25">
      <c r="A542" s="14"/>
      <c r="B542" s="14"/>
      <c r="C542" s="14"/>
      <c r="D542" s="16"/>
      <c r="E542" s="16"/>
      <c r="F542" s="14"/>
      <c r="G542" s="14"/>
      <c r="H542" s="14"/>
      <c r="I542" s="15"/>
      <c r="J542" s="77"/>
      <c r="K542" s="92"/>
    </row>
    <row r="543" spans="1:11" ht="12.5" x14ac:dyDescent="0.25">
      <c r="A543" s="14"/>
      <c r="B543" s="14"/>
      <c r="C543" s="14"/>
      <c r="D543" s="16"/>
      <c r="E543" s="16"/>
      <c r="F543" s="14"/>
      <c r="G543" s="14"/>
      <c r="H543" s="14"/>
      <c r="I543" s="15"/>
      <c r="J543" s="77"/>
      <c r="K543" s="92"/>
    </row>
    <row r="544" spans="1:11" ht="12.5" x14ac:dyDescent="0.25">
      <c r="A544" s="14"/>
      <c r="B544" s="14"/>
      <c r="C544" s="14"/>
      <c r="D544" s="16"/>
      <c r="E544" s="16"/>
      <c r="F544" s="14"/>
      <c r="G544" s="14"/>
      <c r="H544" s="14"/>
      <c r="I544" s="15"/>
      <c r="J544" s="77"/>
      <c r="K544" s="92"/>
    </row>
    <row r="545" spans="1:11" ht="12.5" x14ac:dyDescent="0.25">
      <c r="A545" s="14"/>
      <c r="B545" s="14"/>
      <c r="C545" s="14"/>
      <c r="D545" s="16"/>
      <c r="E545" s="16"/>
      <c r="F545" s="14"/>
      <c r="G545" s="14"/>
      <c r="H545" s="14"/>
      <c r="I545" s="15"/>
      <c r="J545" s="77"/>
      <c r="K545" s="92"/>
    </row>
    <row r="546" spans="1:11" ht="12.5" x14ac:dyDescent="0.25">
      <c r="A546" s="14"/>
      <c r="B546" s="14"/>
      <c r="C546" s="14"/>
      <c r="D546" s="16"/>
      <c r="E546" s="16"/>
      <c r="F546" s="14"/>
      <c r="G546" s="14"/>
      <c r="H546" s="14"/>
      <c r="I546" s="15"/>
      <c r="J546" s="77"/>
      <c r="K546" s="92"/>
    </row>
    <row r="547" spans="1:11" ht="12.5" x14ac:dyDescent="0.25">
      <c r="A547" s="14"/>
      <c r="B547" s="14"/>
      <c r="C547" s="14"/>
      <c r="D547" s="16"/>
      <c r="E547" s="16"/>
      <c r="F547" s="14"/>
      <c r="G547" s="14"/>
      <c r="H547" s="14"/>
      <c r="I547" s="15"/>
      <c r="J547" s="77"/>
      <c r="K547" s="92"/>
    </row>
    <row r="548" spans="1:11" ht="12.5" x14ac:dyDescent="0.25">
      <c r="A548" s="14"/>
      <c r="B548" s="14"/>
      <c r="C548" s="14"/>
      <c r="D548" s="16"/>
      <c r="E548" s="16"/>
      <c r="F548" s="14"/>
      <c r="G548" s="14"/>
      <c r="H548" s="14"/>
      <c r="I548" s="15"/>
      <c r="J548" s="77"/>
      <c r="K548" s="92"/>
    </row>
    <row r="549" spans="1:11" ht="12.5" x14ac:dyDescent="0.25">
      <c r="A549" s="14"/>
      <c r="B549" s="14"/>
      <c r="C549" s="14"/>
      <c r="D549" s="16"/>
      <c r="E549" s="16"/>
      <c r="F549" s="14"/>
      <c r="G549" s="14"/>
      <c r="H549" s="14"/>
      <c r="I549" s="15"/>
      <c r="J549" s="77"/>
      <c r="K549" s="92"/>
    </row>
    <row r="550" spans="1:11" ht="12.5" x14ac:dyDescent="0.25">
      <c r="A550" s="14"/>
      <c r="B550" s="14"/>
      <c r="C550" s="14"/>
      <c r="D550" s="16"/>
      <c r="E550" s="16"/>
      <c r="F550" s="14"/>
      <c r="G550" s="14"/>
      <c r="H550" s="14"/>
      <c r="I550" s="15"/>
      <c r="J550" s="77"/>
      <c r="K550" s="92"/>
    </row>
    <row r="551" spans="1:11" ht="12.5" x14ac:dyDescent="0.25">
      <c r="A551" s="14"/>
      <c r="B551" s="14"/>
      <c r="C551" s="14"/>
      <c r="D551" s="16"/>
      <c r="E551" s="16"/>
      <c r="F551" s="14"/>
      <c r="G551" s="14"/>
      <c r="H551" s="14"/>
      <c r="I551" s="15"/>
      <c r="J551" s="77"/>
      <c r="K551" s="92"/>
    </row>
    <row r="552" spans="1:11" ht="12.5" x14ac:dyDescent="0.25">
      <c r="A552" s="14"/>
      <c r="B552" s="14"/>
      <c r="C552" s="14"/>
      <c r="D552" s="16"/>
      <c r="E552" s="16"/>
      <c r="F552" s="14"/>
      <c r="G552" s="14"/>
      <c r="H552" s="14"/>
      <c r="I552" s="15"/>
      <c r="J552" s="77"/>
      <c r="K552" s="92"/>
    </row>
    <row r="553" spans="1:11" ht="12.5" x14ac:dyDescent="0.25">
      <c r="A553" s="14"/>
      <c r="B553" s="14"/>
      <c r="C553" s="14"/>
      <c r="D553" s="16"/>
      <c r="E553" s="16"/>
      <c r="F553" s="14"/>
      <c r="G553" s="14"/>
      <c r="H553" s="14"/>
      <c r="I553" s="15"/>
      <c r="J553" s="77"/>
      <c r="K553" s="92"/>
    </row>
    <row r="554" spans="1:11" ht="12.5" x14ac:dyDescent="0.25">
      <c r="A554" s="14"/>
      <c r="B554" s="14"/>
      <c r="C554" s="14"/>
      <c r="D554" s="16"/>
      <c r="E554" s="16"/>
      <c r="F554" s="14"/>
      <c r="G554" s="14"/>
      <c r="H554" s="14"/>
      <c r="I554" s="15"/>
      <c r="J554" s="77"/>
      <c r="K554" s="92"/>
    </row>
    <row r="555" spans="1:11" ht="12.5" x14ac:dyDescent="0.25">
      <c r="A555" s="14"/>
      <c r="B555" s="14"/>
      <c r="C555" s="14"/>
      <c r="D555" s="16"/>
      <c r="E555" s="16"/>
      <c r="F555" s="14"/>
      <c r="G555" s="14"/>
      <c r="H555" s="14"/>
      <c r="I555" s="15"/>
      <c r="J555" s="77"/>
      <c r="K555" s="92"/>
    </row>
    <row r="556" spans="1:11" ht="12.5" x14ac:dyDescent="0.25">
      <c r="A556" s="14"/>
      <c r="B556" s="14"/>
      <c r="C556" s="14"/>
      <c r="D556" s="16"/>
      <c r="E556" s="16"/>
      <c r="F556" s="14"/>
      <c r="G556" s="14"/>
      <c r="H556" s="14"/>
      <c r="I556" s="15"/>
      <c r="J556" s="77"/>
      <c r="K556" s="92"/>
    </row>
    <row r="557" spans="1:11" ht="12.5" x14ac:dyDescent="0.25">
      <c r="A557" s="14"/>
      <c r="B557" s="14"/>
      <c r="C557" s="14"/>
      <c r="D557" s="16"/>
      <c r="E557" s="16"/>
      <c r="F557" s="14"/>
      <c r="G557" s="14"/>
      <c r="H557" s="14"/>
      <c r="I557" s="15"/>
      <c r="J557" s="77"/>
      <c r="K557" s="92"/>
    </row>
    <row r="558" spans="1:11" ht="12.5" x14ac:dyDescent="0.25">
      <c r="A558" s="14"/>
      <c r="B558" s="14"/>
      <c r="C558" s="14"/>
      <c r="D558" s="16"/>
      <c r="E558" s="16"/>
      <c r="F558" s="14"/>
      <c r="G558" s="14"/>
      <c r="H558" s="14"/>
      <c r="I558" s="15"/>
      <c r="J558" s="77"/>
      <c r="K558" s="92"/>
    </row>
    <row r="559" spans="1:11" ht="12.5" x14ac:dyDescent="0.25">
      <c r="A559" s="14"/>
      <c r="B559" s="14"/>
      <c r="C559" s="14"/>
      <c r="D559" s="16"/>
      <c r="E559" s="16"/>
      <c r="F559" s="14"/>
      <c r="G559" s="14"/>
      <c r="H559" s="14"/>
      <c r="I559" s="15"/>
      <c r="J559" s="77"/>
      <c r="K559" s="92"/>
    </row>
    <row r="560" spans="1:11" ht="12.5" x14ac:dyDescent="0.25">
      <c r="A560" s="14"/>
      <c r="B560" s="14"/>
      <c r="C560" s="14"/>
      <c r="D560" s="16"/>
      <c r="E560" s="16"/>
      <c r="F560" s="14"/>
      <c r="G560" s="14"/>
      <c r="H560" s="14"/>
      <c r="I560" s="15"/>
      <c r="J560" s="77"/>
      <c r="K560" s="92"/>
    </row>
    <row r="561" spans="1:11" ht="12.5" x14ac:dyDescent="0.25">
      <c r="A561" s="14"/>
      <c r="B561" s="14"/>
      <c r="C561" s="14"/>
      <c r="D561" s="16"/>
      <c r="E561" s="16"/>
      <c r="F561" s="14"/>
      <c r="G561" s="14"/>
      <c r="H561" s="14"/>
      <c r="I561" s="15"/>
      <c r="J561" s="77"/>
      <c r="K561" s="92"/>
    </row>
    <row r="562" spans="1:11" ht="12.5" x14ac:dyDescent="0.25">
      <c r="A562" s="14"/>
      <c r="B562" s="14"/>
      <c r="C562" s="14"/>
      <c r="D562" s="16"/>
      <c r="E562" s="16"/>
      <c r="F562" s="14"/>
      <c r="G562" s="14"/>
      <c r="H562" s="14"/>
      <c r="I562" s="15"/>
      <c r="J562" s="77"/>
      <c r="K562" s="92"/>
    </row>
    <row r="563" spans="1:11" ht="12.5" x14ac:dyDescent="0.25">
      <c r="A563" s="14"/>
      <c r="B563" s="14"/>
      <c r="C563" s="14"/>
      <c r="D563" s="16"/>
      <c r="E563" s="16"/>
      <c r="F563" s="14"/>
      <c r="G563" s="14"/>
      <c r="H563" s="14"/>
      <c r="I563" s="15"/>
      <c r="J563" s="77"/>
      <c r="K563" s="92"/>
    </row>
    <row r="564" spans="1:11" ht="12.5" x14ac:dyDescent="0.25">
      <c r="A564" s="14"/>
      <c r="B564" s="14"/>
      <c r="C564" s="14"/>
      <c r="D564" s="16"/>
      <c r="E564" s="16"/>
      <c r="F564" s="14"/>
      <c r="G564" s="14"/>
      <c r="H564" s="14"/>
      <c r="I564" s="15"/>
      <c r="J564" s="77"/>
      <c r="K564" s="92"/>
    </row>
    <row r="565" spans="1:11" ht="12.5" x14ac:dyDescent="0.25">
      <c r="A565" s="14"/>
      <c r="B565" s="14"/>
      <c r="C565" s="14"/>
      <c r="D565" s="16"/>
      <c r="E565" s="16"/>
      <c r="F565" s="14"/>
      <c r="G565" s="14"/>
      <c r="H565" s="14"/>
      <c r="I565" s="15"/>
      <c r="J565" s="77"/>
      <c r="K565" s="92"/>
    </row>
    <row r="566" spans="1:11" ht="12.5" x14ac:dyDescent="0.25">
      <c r="A566" s="14"/>
      <c r="B566" s="14"/>
      <c r="C566" s="14"/>
      <c r="D566" s="16"/>
      <c r="E566" s="16"/>
      <c r="F566" s="14"/>
      <c r="G566" s="14"/>
      <c r="H566" s="14"/>
      <c r="I566" s="15"/>
      <c r="J566" s="77"/>
      <c r="K566" s="92"/>
    </row>
    <row r="567" spans="1:11" ht="12.5" x14ac:dyDescent="0.25">
      <c r="A567" s="14"/>
      <c r="B567" s="14"/>
      <c r="C567" s="14"/>
      <c r="D567" s="16"/>
      <c r="E567" s="16"/>
      <c r="F567" s="14"/>
      <c r="G567" s="14"/>
      <c r="H567" s="14"/>
      <c r="I567" s="15"/>
      <c r="J567" s="77"/>
      <c r="K567" s="92"/>
    </row>
    <row r="568" spans="1:11" ht="12.5" x14ac:dyDescent="0.25">
      <c r="A568" s="14"/>
      <c r="B568" s="14"/>
      <c r="C568" s="14"/>
      <c r="D568" s="16"/>
      <c r="E568" s="16"/>
      <c r="F568" s="14"/>
      <c r="G568" s="14"/>
      <c r="H568" s="14"/>
      <c r="I568" s="15"/>
      <c r="J568" s="77"/>
      <c r="K568" s="92"/>
    </row>
    <row r="569" spans="1:11" ht="12.5" x14ac:dyDescent="0.25">
      <c r="A569" s="14"/>
      <c r="B569" s="14"/>
      <c r="C569" s="14"/>
      <c r="D569" s="16"/>
      <c r="E569" s="16"/>
      <c r="F569" s="14"/>
      <c r="G569" s="14"/>
      <c r="H569" s="14"/>
      <c r="I569" s="15"/>
      <c r="J569" s="77"/>
      <c r="K569" s="92"/>
    </row>
    <row r="570" spans="1:11" ht="12.5" x14ac:dyDescent="0.25">
      <c r="A570" s="14"/>
      <c r="B570" s="14"/>
      <c r="C570" s="14"/>
      <c r="D570" s="16"/>
      <c r="E570" s="16"/>
      <c r="F570" s="14"/>
      <c r="G570" s="14"/>
      <c r="H570" s="14"/>
      <c r="I570" s="15"/>
      <c r="J570" s="77"/>
      <c r="K570" s="92"/>
    </row>
    <row r="571" spans="1:11" ht="12.5" x14ac:dyDescent="0.25">
      <c r="A571" s="14"/>
      <c r="B571" s="14"/>
      <c r="C571" s="14"/>
      <c r="D571" s="16"/>
      <c r="E571" s="16"/>
      <c r="F571" s="14"/>
      <c r="G571" s="14"/>
      <c r="H571" s="14"/>
      <c r="I571" s="15"/>
      <c r="J571" s="77"/>
      <c r="K571" s="92"/>
    </row>
    <row r="572" spans="1:11" ht="12.5" x14ac:dyDescent="0.25">
      <c r="A572" s="14"/>
      <c r="B572" s="14"/>
      <c r="C572" s="14"/>
      <c r="D572" s="16"/>
      <c r="E572" s="16"/>
      <c r="F572" s="14"/>
      <c r="G572" s="14"/>
      <c r="H572" s="14"/>
      <c r="I572" s="15"/>
      <c r="J572" s="77"/>
      <c r="K572" s="92"/>
    </row>
    <row r="573" spans="1:11" ht="12.5" x14ac:dyDescent="0.25">
      <c r="A573" s="14"/>
      <c r="B573" s="14"/>
      <c r="C573" s="14"/>
      <c r="D573" s="16"/>
      <c r="E573" s="16"/>
      <c r="F573" s="14"/>
      <c r="G573" s="14"/>
      <c r="H573" s="14"/>
      <c r="I573" s="15"/>
      <c r="J573" s="77"/>
      <c r="K573" s="92"/>
    </row>
    <row r="574" spans="1:11" ht="12.5" x14ac:dyDescent="0.25">
      <c r="A574" s="14"/>
      <c r="B574" s="14"/>
      <c r="C574" s="14"/>
      <c r="D574" s="16"/>
      <c r="E574" s="16"/>
      <c r="F574" s="14"/>
      <c r="G574" s="14"/>
      <c r="H574" s="14"/>
      <c r="I574" s="15"/>
      <c r="J574" s="77"/>
      <c r="K574" s="92"/>
    </row>
    <row r="575" spans="1:11" ht="12.5" x14ac:dyDescent="0.25">
      <c r="A575" s="14"/>
      <c r="B575" s="14"/>
      <c r="C575" s="14"/>
      <c r="D575" s="16"/>
      <c r="E575" s="16"/>
      <c r="F575" s="14"/>
      <c r="G575" s="14"/>
      <c r="H575" s="14"/>
      <c r="I575" s="15"/>
      <c r="J575" s="77"/>
      <c r="K575" s="92"/>
    </row>
    <row r="576" spans="1:11" ht="12.5" x14ac:dyDescent="0.25">
      <c r="A576" s="14"/>
      <c r="B576" s="14"/>
      <c r="C576" s="14"/>
      <c r="D576" s="16"/>
      <c r="E576" s="16"/>
      <c r="F576" s="14"/>
      <c r="G576" s="14"/>
      <c r="H576" s="14"/>
      <c r="I576" s="15"/>
      <c r="J576" s="77"/>
      <c r="K576" s="92"/>
    </row>
    <row r="577" spans="1:11" ht="12.5" x14ac:dyDescent="0.25">
      <c r="A577" s="14"/>
      <c r="B577" s="14"/>
      <c r="C577" s="14"/>
      <c r="D577" s="16"/>
      <c r="E577" s="16"/>
      <c r="F577" s="14"/>
      <c r="G577" s="14"/>
      <c r="H577" s="14"/>
      <c r="I577" s="15"/>
      <c r="J577" s="77"/>
      <c r="K577" s="92"/>
    </row>
    <row r="578" spans="1:11" ht="12.5" x14ac:dyDescent="0.25">
      <c r="A578" s="14"/>
      <c r="B578" s="14"/>
      <c r="C578" s="14"/>
      <c r="D578" s="16"/>
      <c r="E578" s="16"/>
      <c r="F578" s="14"/>
      <c r="G578" s="14"/>
      <c r="H578" s="14"/>
      <c r="I578" s="15"/>
      <c r="J578" s="77"/>
      <c r="K578" s="92"/>
    </row>
    <row r="579" spans="1:11" ht="12.5" x14ac:dyDescent="0.25">
      <c r="A579" s="14"/>
      <c r="B579" s="14"/>
      <c r="C579" s="14"/>
      <c r="D579" s="16"/>
      <c r="E579" s="16"/>
      <c r="F579" s="14"/>
      <c r="G579" s="14"/>
      <c r="H579" s="14"/>
      <c r="I579" s="15"/>
      <c r="J579" s="77"/>
      <c r="K579" s="92"/>
    </row>
    <row r="580" spans="1:11" ht="12.5" x14ac:dyDescent="0.25">
      <c r="A580" s="14"/>
      <c r="B580" s="14"/>
      <c r="C580" s="14"/>
      <c r="D580" s="16"/>
      <c r="E580" s="16"/>
      <c r="F580" s="14"/>
      <c r="G580" s="14"/>
      <c r="H580" s="14"/>
      <c r="I580" s="15"/>
      <c r="J580" s="77"/>
      <c r="K580" s="92"/>
    </row>
    <row r="581" spans="1:11" ht="12.5" x14ac:dyDescent="0.25">
      <c r="A581" s="14"/>
      <c r="B581" s="14"/>
      <c r="C581" s="14"/>
      <c r="D581" s="16"/>
      <c r="E581" s="16"/>
      <c r="F581" s="14"/>
      <c r="G581" s="14"/>
      <c r="H581" s="14"/>
      <c r="I581" s="15"/>
      <c r="J581" s="77"/>
      <c r="K581" s="92"/>
    </row>
    <row r="582" spans="1:11" ht="12.5" x14ac:dyDescent="0.25">
      <c r="A582" s="14"/>
      <c r="B582" s="14"/>
      <c r="C582" s="14"/>
      <c r="D582" s="16"/>
      <c r="E582" s="16"/>
      <c r="F582" s="14"/>
      <c r="G582" s="14"/>
      <c r="H582" s="14"/>
      <c r="I582" s="15"/>
      <c r="J582" s="77"/>
      <c r="K582" s="92"/>
    </row>
    <row r="583" spans="1:11" ht="12.5" x14ac:dyDescent="0.25">
      <c r="A583" s="14"/>
      <c r="B583" s="14"/>
      <c r="C583" s="14"/>
      <c r="D583" s="16"/>
      <c r="E583" s="16"/>
      <c r="F583" s="14"/>
      <c r="G583" s="14"/>
      <c r="H583" s="14"/>
      <c r="I583" s="15"/>
      <c r="J583" s="77"/>
      <c r="K583" s="92"/>
    </row>
    <row r="584" spans="1:11" ht="12.5" x14ac:dyDescent="0.25">
      <c r="A584" s="14"/>
      <c r="B584" s="14"/>
      <c r="C584" s="14"/>
      <c r="D584" s="16"/>
      <c r="E584" s="16"/>
      <c r="F584" s="14"/>
      <c r="G584" s="14"/>
      <c r="H584" s="14"/>
      <c r="I584" s="15"/>
      <c r="J584" s="77"/>
      <c r="K584" s="92"/>
    </row>
    <row r="585" spans="1:11" ht="12.5" x14ac:dyDescent="0.25">
      <c r="A585" s="14"/>
      <c r="B585" s="14"/>
      <c r="C585" s="14"/>
      <c r="D585" s="16"/>
      <c r="E585" s="16"/>
      <c r="F585" s="14"/>
      <c r="G585" s="14"/>
      <c r="H585" s="14"/>
      <c r="I585" s="15"/>
      <c r="J585" s="77"/>
      <c r="K585" s="92"/>
    </row>
    <row r="586" spans="1:11" ht="12.5" x14ac:dyDescent="0.25">
      <c r="A586" s="14"/>
      <c r="B586" s="14"/>
      <c r="C586" s="14"/>
      <c r="D586" s="16"/>
      <c r="E586" s="16"/>
      <c r="F586" s="14"/>
      <c r="G586" s="14"/>
      <c r="H586" s="14"/>
      <c r="I586" s="15"/>
      <c r="J586" s="77"/>
      <c r="K586" s="92"/>
    </row>
    <row r="587" spans="1:11" ht="12.5" x14ac:dyDescent="0.25">
      <c r="A587" s="14"/>
      <c r="B587" s="14"/>
      <c r="C587" s="14"/>
      <c r="D587" s="16"/>
      <c r="E587" s="16"/>
      <c r="F587" s="14"/>
      <c r="G587" s="14"/>
      <c r="H587" s="14"/>
      <c r="I587" s="15"/>
      <c r="J587" s="77"/>
      <c r="K587" s="92"/>
    </row>
    <row r="588" spans="1:11" ht="12.5" x14ac:dyDescent="0.25">
      <c r="A588" s="14"/>
      <c r="B588" s="14"/>
      <c r="C588" s="14"/>
      <c r="D588" s="16"/>
      <c r="E588" s="16"/>
      <c r="F588" s="14"/>
      <c r="G588" s="14"/>
      <c r="H588" s="14"/>
      <c r="I588" s="15"/>
      <c r="J588" s="77"/>
      <c r="K588" s="92"/>
    </row>
    <row r="589" spans="1:11" ht="12.5" x14ac:dyDescent="0.25">
      <c r="A589" s="14"/>
      <c r="B589" s="14"/>
      <c r="C589" s="14"/>
      <c r="D589" s="16"/>
      <c r="E589" s="16"/>
      <c r="F589" s="14"/>
      <c r="G589" s="14"/>
      <c r="H589" s="14"/>
      <c r="I589" s="15"/>
      <c r="J589" s="77"/>
      <c r="K589" s="92"/>
    </row>
    <row r="590" spans="1:11" ht="12.5" x14ac:dyDescent="0.25">
      <c r="A590" s="14"/>
      <c r="B590" s="14"/>
      <c r="C590" s="14"/>
      <c r="D590" s="16"/>
      <c r="E590" s="16"/>
      <c r="F590" s="14"/>
      <c r="G590" s="14"/>
      <c r="H590" s="14"/>
      <c r="I590" s="15"/>
      <c r="J590" s="77"/>
      <c r="K590" s="92"/>
    </row>
    <row r="591" spans="1:11" ht="12.5" x14ac:dyDescent="0.25">
      <c r="A591" s="14"/>
      <c r="B591" s="14"/>
      <c r="C591" s="14"/>
      <c r="D591" s="16"/>
      <c r="E591" s="16"/>
      <c r="F591" s="14"/>
      <c r="G591" s="14"/>
      <c r="H591" s="14"/>
      <c r="I591" s="15"/>
      <c r="J591" s="77"/>
      <c r="K591" s="92"/>
    </row>
    <row r="592" spans="1:11" ht="12.5" x14ac:dyDescent="0.25">
      <c r="A592" s="14"/>
      <c r="B592" s="14"/>
      <c r="C592" s="14"/>
      <c r="D592" s="16"/>
      <c r="E592" s="16"/>
      <c r="F592" s="14"/>
      <c r="G592" s="14"/>
      <c r="H592" s="14"/>
      <c r="I592" s="15"/>
      <c r="J592" s="77"/>
      <c r="K592" s="92"/>
    </row>
    <row r="593" spans="1:11" ht="12.5" x14ac:dyDescent="0.25">
      <c r="A593" s="14"/>
      <c r="B593" s="14"/>
      <c r="C593" s="14"/>
      <c r="D593" s="16"/>
      <c r="E593" s="16"/>
      <c r="F593" s="14"/>
      <c r="G593" s="14"/>
      <c r="H593" s="14"/>
      <c r="I593" s="15"/>
      <c r="J593" s="77"/>
      <c r="K593" s="92"/>
    </row>
    <row r="594" spans="1:11" ht="12.5" x14ac:dyDescent="0.25">
      <c r="A594" s="14"/>
      <c r="B594" s="14"/>
      <c r="C594" s="14"/>
      <c r="D594" s="16"/>
      <c r="E594" s="16"/>
      <c r="F594" s="14"/>
      <c r="G594" s="14"/>
      <c r="H594" s="14"/>
      <c r="I594" s="15"/>
      <c r="J594" s="77"/>
      <c r="K594" s="92"/>
    </row>
    <row r="595" spans="1:11" ht="12.5" x14ac:dyDescent="0.25">
      <c r="A595" s="14"/>
      <c r="B595" s="14"/>
      <c r="C595" s="14"/>
      <c r="D595" s="16"/>
      <c r="E595" s="16"/>
      <c r="F595" s="14"/>
      <c r="G595" s="14"/>
      <c r="H595" s="14"/>
      <c r="I595" s="15"/>
      <c r="J595" s="77"/>
      <c r="K595" s="92"/>
    </row>
    <row r="596" spans="1:11" ht="12.5" x14ac:dyDescent="0.25">
      <c r="A596" s="14"/>
      <c r="B596" s="14"/>
      <c r="C596" s="14"/>
      <c r="D596" s="16"/>
      <c r="E596" s="16"/>
      <c r="F596" s="14"/>
      <c r="G596" s="14"/>
      <c r="H596" s="14"/>
      <c r="I596" s="15"/>
      <c r="J596" s="77"/>
      <c r="K596" s="92"/>
    </row>
    <row r="597" spans="1:11" ht="12.5" x14ac:dyDescent="0.25">
      <c r="A597" s="14"/>
      <c r="B597" s="14"/>
      <c r="C597" s="14"/>
      <c r="D597" s="16"/>
      <c r="E597" s="16"/>
      <c r="F597" s="14"/>
      <c r="G597" s="14"/>
      <c r="H597" s="14"/>
      <c r="I597" s="15"/>
      <c r="J597" s="77"/>
      <c r="K597" s="92"/>
    </row>
    <row r="598" spans="1:11" ht="12.5" x14ac:dyDescent="0.25">
      <c r="A598" s="14"/>
      <c r="B598" s="14"/>
      <c r="C598" s="14"/>
      <c r="D598" s="16"/>
      <c r="E598" s="16"/>
      <c r="F598" s="14"/>
      <c r="G598" s="14"/>
      <c r="H598" s="14"/>
      <c r="I598" s="15"/>
      <c r="J598" s="77"/>
      <c r="K598" s="92"/>
    </row>
    <row r="599" spans="1:11" ht="12.5" x14ac:dyDescent="0.25">
      <c r="A599" s="14"/>
      <c r="B599" s="14"/>
      <c r="C599" s="14"/>
      <c r="D599" s="16"/>
      <c r="E599" s="16"/>
      <c r="F599" s="14"/>
      <c r="G599" s="14"/>
      <c r="H599" s="14"/>
      <c r="I599" s="15"/>
      <c r="J599" s="77"/>
      <c r="K599" s="92"/>
    </row>
    <row r="600" spans="1:11" ht="12.5" x14ac:dyDescent="0.25">
      <c r="A600" s="14"/>
      <c r="B600" s="14"/>
      <c r="C600" s="14"/>
      <c r="D600" s="16"/>
      <c r="E600" s="16"/>
      <c r="F600" s="14"/>
      <c r="G600" s="14"/>
      <c r="H600" s="14"/>
      <c r="I600" s="15"/>
      <c r="J600" s="77"/>
      <c r="K600" s="92"/>
    </row>
    <row r="601" spans="1:11" ht="12.5" x14ac:dyDescent="0.25">
      <c r="A601" s="14"/>
      <c r="B601" s="14"/>
      <c r="C601" s="14"/>
      <c r="D601" s="16"/>
      <c r="E601" s="16"/>
      <c r="F601" s="14"/>
      <c r="G601" s="14"/>
      <c r="H601" s="14"/>
      <c r="I601" s="15"/>
      <c r="J601" s="77"/>
      <c r="K601" s="92"/>
    </row>
    <row r="602" spans="1:11" ht="12.5" x14ac:dyDescent="0.25">
      <c r="A602" s="14"/>
      <c r="B602" s="14"/>
      <c r="C602" s="14"/>
      <c r="D602" s="16"/>
      <c r="E602" s="16"/>
      <c r="F602" s="14"/>
      <c r="G602" s="14"/>
      <c r="H602" s="14"/>
      <c r="I602" s="15"/>
      <c r="J602" s="77"/>
      <c r="K602" s="92"/>
    </row>
    <row r="603" spans="1:11" ht="12.5" x14ac:dyDescent="0.25">
      <c r="A603" s="14"/>
      <c r="B603" s="14"/>
      <c r="C603" s="14"/>
      <c r="D603" s="16"/>
      <c r="E603" s="16"/>
      <c r="F603" s="14"/>
      <c r="G603" s="14"/>
      <c r="H603" s="14"/>
      <c r="I603" s="15"/>
      <c r="J603" s="77"/>
      <c r="K603" s="92"/>
    </row>
    <row r="604" spans="1:11" ht="12.5" x14ac:dyDescent="0.25">
      <c r="A604" s="14"/>
      <c r="B604" s="14"/>
      <c r="C604" s="14"/>
      <c r="D604" s="16"/>
      <c r="E604" s="16"/>
      <c r="F604" s="14"/>
      <c r="G604" s="14"/>
      <c r="H604" s="14"/>
      <c r="I604" s="15"/>
      <c r="J604" s="77"/>
      <c r="K604" s="92"/>
    </row>
    <row r="605" spans="1:11" ht="12.5" x14ac:dyDescent="0.25">
      <c r="A605" s="14"/>
      <c r="B605" s="14"/>
      <c r="C605" s="14"/>
      <c r="D605" s="16"/>
      <c r="E605" s="16"/>
      <c r="F605" s="14"/>
      <c r="G605" s="14"/>
      <c r="H605" s="14"/>
      <c r="I605" s="15"/>
      <c r="J605" s="77"/>
      <c r="K605" s="92"/>
    </row>
    <row r="606" spans="1:11" ht="12.5" x14ac:dyDescent="0.25">
      <c r="A606" s="14"/>
      <c r="B606" s="14"/>
      <c r="C606" s="14"/>
      <c r="D606" s="16"/>
      <c r="E606" s="16"/>
      <c r="F606" s="14"/>
      <c r="G606" s="14"/>
      <c r="H606" s="14"/>
      <c r="I606" s="15"/>
      <c r="J606" s="77"/>
      <c r="K606" s="92"/>
    </row>
    <row r="607" spans="1:11" ht="12.5" x14ac:dyDescent="0.25">
      <c r="A607" s="14"/>
      <c r="B607" s="14"/>
      <c r="C607" s="14"/>
      <c r="D607" s="16"/>
      <c r="E607" s="16"/>
      <c r="F607" s="14"/>
      <c r="G607" s="14"/>
      <c r="H607" s="14"/>
      <c r="I607" s="15"/>
      <c r="J607" s="77"/>
      <c r="K607" s="92"/>
    </row>
    <row r="608" spans="1:11" ht="12.5" x14ac:dyDescent="0.25">
      <c r="A608" s="14"/>
      <c r="B608" s="14"/>
      <c r="C608" s="14"/>
      <c r="D608" s="16"/>
      <c r="E608" s="16"/>
      <c r="F608" s="14"/>
      <c r="G608" s="14"/>
      <c r="H608" s="14"/>
      <c r="I608" s="15"/>
      <c r="J608" s="77"/>
      <c r="K608" s="92"/>
    </row>
    <row r="609" spans="1:11" ht="12.5" x14ac:dyDescent="0.25">
      <c r="A609" s="14"/>
      <c r="B609" s="14"/>
      <c r="C609" s="14"/>
      <c r="D609" s="16"/>
      <c r="E609" s="16"/>
      <c r="F609" s="14"/>
      <c r="G609" s="14"/>
      <c r="H609" s="14"/>
      <c r="I609" s="15"/>
      <c r="J609" s="77"/>
      <c r="K609" s="92"/>
    </row>
    <row r="610" spans="1:11" ht="12.5" x14ac:dyDescent="0.25">
      <c r="A610" s="14"/>
      <c r="B610" s="14"/>
      <c r="C610" s="14"/>
      <c r="D610" s="16"/>
      <c r="E610" s="16"/>
      <c r="F610" s="14"/>
      <c r="G610" s="14"/>
      <c r="H610" s="14"/>
      <c r="I610" s="15"/>
      <c r="J610" s="77"/>
      <c r="K610" s="92"/>
    </row>
    <row r="611" spans="1:11" ht="12.5" x14ac:dyDescent="0.25">
      <c r="A611" s="14"/>
      <c r="B611" s="14"/>
      <c r="C611" s="14"/>
      <c r="D611" s="16"/>
      <c r="E611" s="16"/>
      <c r="F611" s="14"/>
      <c r="G611" s="14"/>
      <c r="H611" s="14"/>
      <c r="I611" s="15"/>
      <c r="J611" s="77"/>
      <c r="K611" s="92"/>
    </row>
    <row r="612" spans="1:11" ht="12.5" x14ac:dyDescent="0.25">
      <c r="A612" s="14"/>
      <c r="B612" s="14"/>
      <c r="C612" s="14"/>
      <c r="D612" s="16"/>
      <c r="E612" s="16"/>
      <c r="F612" s="14"/>
      <c r="G612" s="14"/>
      <c r="H612" s="14"/>
      <c r="I612" s="15"/>
      <c r="J612" s="77"/>
      <c r="K612" s="92"/>
    </row>
    <row r="613" spans="1:11" ht="12.5" x14ac:dyDescent="0.25">
      <c r="A613" s="14"/>
      <c r="B613" s="14"/>
      <c r="C613" s="14"/>
      <c r="D613" s="16"/>
      <c r="E613" s="16"/>
      <c r="F613" s="14"/>
      <c r="G613" s="14"/>
      <c r="H613" s="14"/>
      <c r="I613" s="15"/>
      <c r="J613" s="77"/>
      <c r="K613" s="92"/>
    </row>
    <row r="614" spans="1:11" ht="12.5" x14ac:dyDescent="0.25">
      <c r="A614" s="14"/>
      <c r="B614" s="14"/>
      <c r="C614" s="14"/>
      <c r="D614" s="16"/>
      <c r="E614" s="16"/>
      <c r="F614" s="14"/>
      <c r="G614" s="14"/>
      <c r="H614" s="14"/>
      <c r="I614" s="15"/>
      <c r="J614" s="77"/>
      <c r="K614" s="92"/>
    </row>
    <row r="615" spans="1:11" ht="12.5" x14ac:dyDescent="0.25">
      <c r="A615" s="14"/>
      <c r="B615" s="14"/>
      <c r="C615" s="14"/>
      <c r="D615" s="16"/>
      <c r="E615" s="16"/>
      <c r="F615" s="14"/>
      <c r="G615" s="14"/>
      <c r="H615" s="14"/>
      <c r="I615" s="15"/>
      <c r="J615" s="77"/>
      <c r="K615" s="92"/>
    </row>
    <row r="616" spans="1:11" ht="12.5" x14ac:dyDescent="0.25">
      <c r="A616" s="14"/>
      <c r="B616" s="14"/>
      <c r="C616" s="14"/>
      <c r="D616" s="16"/>
      <c r="E616" s="16"/>
      <c r="F616" s="14"/>
      <c r="G616" s="14"/>
      <c r="H616" s="14"/>
      <c r="I616" s="15"/>
      <c r="J616" s="77"/>
      <c r="K616" s="92"/>
    </row>
    <row r="617" spans="1:11" ht="12.5" x14ac:dyDescent="0.25">
      <c r="A617" s="14"/>
      <c r="B617" s="14"/>
      <c r="C617" s="14"/>
      <c r="D617" s="16"/>
      <c r="E617" s="16"/>
      <c r="F617" s="14"/>
      <c r="G617" s="14"/>
      <c r="H617" s="14"/>
      <c r="I617" s="15"/>
      <c r="J617" s="77"/>
      <c r="K617" s="92"/>
    </row>
    <row r="618" spans="1:11" ht="12.5" x14ac:dyDescent="0.25">
      <c r="A618" s="14"/>
      <c r="B618" s="14"/>
      <c r="C618" s="14"/>
      <c r="D618" s="16"/>
      <c r="E618" s="16"/>
      <c r="F618" s="14"/>
      <c r="G618" s="14"/>
      <c r="H618" s="14"/>
      <c r="I618" s="15"/>
      <c r="J618" s="77"/>
      <c r="K618" s="92"/>
    </row>
    <row r="619" spans="1:11" ht="12.5" x14ac:dyDescent="0.25">
      <c r="A619" s="14"/>
      <c r="B619" s="14"/>
      <c r="C619" s="14"/>
      <c r="D619" s="16"/>
      <c r="E619" s="16"/>
      <c r="F619" s="14"/>
      <c r="G619" s="14"/>
      <c r="H619" s="14"/>
      <c r="I619" s="15"/>
      <c r="J619" s="77"/>
      <c r="K619" s="92"/>
    </row>
    <row r="620" spans="1:11" ht="12.5" x14ac:dyDescent="0.25">
      <c r="A620" s="14"/>
      <c r="B620" s="14"/>
      <c r="C620" s="14"/>
      <c r="D620" s="16"/>
      <c r="E620" s="16"/>
      <c r="F620" s="14"/>
      <c r="G620" s="14"/>
      <c r="H620" s="14"/>
      <c r="I620" s="15"/>
      <c r="J620" s="77"/>
      <c r="K620" s="92"/>
    </row>
    <row r="621" spans="1:11" ht="12.5" x14ac:dyDescent="0.25">
      <c r="A621" s="14"/>
      <c r="B621" s="14"/>
      <c r="C621" s="14"/>
      <c r="D621" s="16"/>
      <c r="E621" s="16"/>
      <c r="F621" s="14"/>
      <c r="G621" s="14"/>
      <c r="H621" s="14"/>
      <c r="I621" s="15"/>
      <c r="J621" s="77"/>
      <c r="K621" s="92"/>
    </row>
    <row r="622" spans="1:11" ht="12.5" x14ac:dyDescent="0.25">
      <c r="A622" s="14"/>
      <c r="B622" s="14"/>
      <c r="C622" s="14"/>
      <c r="D622" s="16"/>
      <c r="E622" s="16"/>
      <c r="F622" s="14"/>
      <c r="G622" s="14"/>
      <c r="H622" s="14"/>
      <c r="I622" s="15"/>
      <c r="J622" s="77"/>
      <c r="K622" s="92"/>
    </row>
    <row r="623" spans="1:11" ht="12.5" x14ac:dyDescent="0.25">
      <c r="A623" s="14"/>
      <c r="B623" s="14"/>
      <c r="C623" s="14"/>
      <c r="D623" s="16"/>
      <c r="E623" s="16"/>
      <c r="F623" s="14"/>
      <c r="G623" s="14"/>
      <c r="H623" s="14"/>
      <c r="I623" s="15"/>
      <c r="J623" s="77"/>
      <c r="K623" s="92"/>
    </row>
    <row r="624" spans="1:11" ht="12.5" x14ac:dyDescent="0.25">
      <c r="A624" s="14"/>
      <c r="B624" s="14"/>
      <c r="C624" s="14"/>
      <c r="D624" s="16"/>
      <c r="E624" s="16"/>
      <c r="F624" s="14"/>
      <c r="G624" s="14"/>
      <c r="H624" s="14"/>
      <c r="I624" s="15"/>
      <c r="J624" s="77"/>
      <c r="K624" s="92"/>
    </row>
    <row r="625" spans="1:11" ht="12.5" x14ac:dyDescent="0.25">
      <c r="A625" s="14"/>
      <c r="B625" s="14"/>
      <c r="C625" s="14"/>
      <c r="D625" s="16"/>
      <c r="E625" s="16"/>
      <c r="F625" s="14"/>
      <c r="G625" s="14"/>
      <c r="H625" s="14"/>
      <c r="I625" s="15"/>
      <c r="J625" s="77"/>
      <c r="K625" s="92"/>
    </row>
    <row r="626" spans="1:11" ht="12.5" x14ac:dyDescent="0.25">
      <c r="A626" s="14"/>
      <c r="B626" s="14"/>
      <c r="C626" s="14"/>
      <c r="D626" s="16"/>
      <c r="E626" s="16"/>
      <c r="F626" s="14"/>
      <c r="G626" s="14"/>
      <c r="H626" s="14"/>
      <c r="I626" s="15"/>
      <c r="J626" s="77"/>
      <c r="K626" s="92"/>
    </row>
    <row r="627" spans="1:11" ht="12.5" x14ac:dyDescent="0.25">
      <c r="A627" s="14"/>
      <c r="B627" s="14"/>
      <c r="C627" s="14"/>
      <c r="D627" s="16"/>
      <c r="E627" s="16"/>
      <c r="F627" s="14"/>
      <c r="G627" s="14"/>
      <c r="H627" s="14"/>
      <c r="I627" s="15"/>
      <c r="J627" s="77"/>
      <c r="K627" s="92"/>
    </row>
    <row r="628" spans="1:11" ht="12.5" x14ac:dyDescent="0.25">
      <c r="A628" s="14"/>
      <c r="B628" s="14"/>
      <c r="C628" s="14"/>
      <c r="D628" s="16"/>
      <c r="E628" s="16"/>
      <c r="F628" s="14"/>
      <c r="G628" s="14"/>
      <c r="H628" s="14"/>
      <c r="I628" s="15"/>
      <c r="J628" s="77"/>
      <c r="K628" s="92"/>
    </row>
    <row r="629" spans="1:11" ht="12.5" x14ac:dyDescent="0.25">
      <c r="A629" s="14"/>
      <c r="B629" s="14"/>
      <c r="C629" s="14"/>
      <c r="D629" s="16"/>
      <c r="E629" s="16"/>
      <c r="F629" s="14"/>
      <c r="G629" s="14"/>
      <c r="H629" s="14"/>
      <c r="I629" s="15"/>
      <c r="J629" s="77"/>
      <c r="K629" s="92"/>
    </row>
    <row r="630" spans="1:11" ht="12.5" x14ac:dyDescent="0.25">
      <c r="A630" s="14"/>
      <c r="B630" s="14"/>
      <c r="C630" s="14"/>
      <c r="D630" s="16"/>
      <c r="E630" s="16"/>
      <c r="F630" s="14"/>
      <c r="G630" s="14"/>
      <c r="H630" s="14"/>
      <c r="I630" s="15"/>
      <c r="J630" s="77"/>
      <c r="K630" s="92"/>
    </row>
    <row r="631" spans="1:11" ht="12.5" x14ac:dyDescent="0.25">
      <c r="A631" s="14"/>
      <c r="B631" s="14"/>
      <c r="C631" s="14"/>
      <c r="D631" s="16"/>
      <c r="E631" s="16"/>
      <c r="F631" s="14"/>
      <c r="G631" s="14"/>
      <c r="H631" s="14"/>
      <c r="I631" s="15"/>
      <c r="J631" s="77"/>
      <c r="K631" s="92"/>
    </row>
    <row r="632" spans="1:11" ht="12.5" x14ac:dyDescent="0.25">
      <c r="A632" s="14"/>
      <c r="B632" s="14"/>
      <c r="C632" s="14"/>
      <c r="D632" s="16"/>
      <c r="E632" s="16"/>
      <c r="F632" s="14"/>
      <c r="G632" s="14"/>
      <c r="H632" s="14"/>
      <c r="I632" s="15"/>
      <c r="J632" s="77"/>
      <c r="K632" s="92"/>
    </row>
    <row r="633" spans="1:11" ht="12.5" x14ac:dyDescent="0.25">
      <c r="A633" s="14"/>
      <c r="B633" s="14"/>
      <c r="C633" s="14"/>
      <c r="D633" s="16"/>
      <c r="E633" s="16"/>
      <c r="F633" s="14"/>
      <c r="G633" s="14"/>
      <c r="H633" s="14"/>
      <c r="I633" s="15"/>
      <c r="J633" s="77"/>
      <c r="K633" s="92"/>
    </row>
    <row r="634" spans="1:11" ht="12.5" x14ac:dyDescent="0.25">
      <c r="A634" s="14"/>
      <c r="B634" s="14"/>
      <c r="C634" s="14"/>
      <c r="D634" s="16"/>
      <c r="E634" s="16"/>
      <c r="F634" s="14"/>
      <c r="G634" s="14"/>
      <c r="H634" s="14"/>
      <c r="I634" s="15"/>
      <c r="J634" s="77"/>
      <c r="K634" s="92"/>
    </row>
    <row r="635" spans="1:11" ht="12.5" x14ac:dyDescent="0.25">
      <c r="A635" s="14"/>
      <c r="B635" s="14"/>
      <c r="C635" s="14"/>
      <c r="D635" s="16"/>
      <c r="E635" s="16"/>
      <c r="F635" s="14"/>
      <c r="G635" s="14"/>
      <c r="H635" s="14"/>
      <c r="I635" s="15"/>
      <c r="J635" s="77"/>
      <c r="K635" s="92"/>
    </row>
    <row r="636" spans="1:11" ht="12.5" x14ac:dyDescent="0.25">
      <c r="A636" s="14"/>
      <c r="B636" s="14"/>
      <c r="C636" s="14"/>
      <c r="D636" s="16"/>
      <c r="E636" s="16"/>
      <c r="F636" s="14"/>
      <c r="G636" s="14"/>
      <c r="H636" s="14"/>
      <c r="I636" s="15"/>
      <c r="J636" s="77"/>
      <c r="K636" s="92"/>
    </row>
    <row r="637" spans="1:11" ht="12.5" x14ac:dyDescent="0.25">
      <c r="A637" s="14"/>
      <c r="B637" s="14"/>
      <c r="C637" s="14"/>
      <c r="D637" s="16"/>
      <c r="E637" s="16"/>
      <c r="F637" s="14"/>
      <c r="G637" s="14"/>
      <c r="H637" s="14"/>
      <c r="I637" s="15"/>
      <c r="J637" s="77"/>
      <c r="K637" s="92"/>
    </row>
    <row r="638" spans="1:11" ht="12.5" x14ac:dyDescent="0.25">
      <c r="A638" s="14"/>
      <c r="B638" s="14"/>
      <c r="C638" s="14"/>
      <c r="D638" s="16"/>
      <c r="E638" s="16"/>
      <c r="F638" s="14"/>
      <c r="G638" s="14"/>
      <c r="H638" s="14"/>
      <c r="I638" s="15"/>
      <c r="J638" s="77"/>
      <c r="K638" s="92"/>
    </row>
    <row r="639" spans="1:11" ht="12.5" x14ac:dyDescent="0.25">
      <c r="A639" s="14"/>
      <c r="B639" s="14"/>
      <c r="C639" s="14"/>
      <c r="D639" s="16"/>
      <c r="E639" s="16"/>
      <c r="F639" s="14"/>
      <c r="G639" s="14"/>
      <c r="H639" s="14"/>
      <c r="I639" s="15"/>
      <c r="J639" s="77"/>
      <c r="K639" s="92"/>
    </row>
    <row r="640" spans="1:11" ht="12.5" x14ac:dyDescent="0.25">
      <c r="A640" s="14"/>
      <c r="B640" s="14"/>
      <c r="C640" s="14"/>
      <c r="D640" s="16"/>
      <c r="E640" s="16"/>
      <c r="F640" s="14"/>
      <c r="G640" s="14"/>
      <c r="H640" s="14"/>
      <c r="I640" s="15"/>
      <c r="J640" s="77"/>
      <c r="K640" s="92"/>
    </row>
    <row r="641" spans="1:11" ht="12.5" x14ac:dyDescent="0.25">
      <c r="A641" s="14"/>
      <c r="B641" s="14"/>
      <c r="C641" s="14"/>
      <c r="D641" s="16"/>
      <c r="E641" s="16"/>
      <c r="F641" s="14"/>
      <c r="G641" s="14"/>
      <c r="H641" s="14"/>
      <c r="I641" s="15"/>
      <c r="J641" s="77"/>
      <c r="K641" s="92"/>
    </row>
    <row r="642" spans="1:11" ht="12.5" x14ac:dyDescent="0.25">
      <c r="A642" s="14"/>
      <c r="B642" s="14"/>
      <c r="C642" s="14"/>
      <c r="D642" s="16"/>
      <c r="E642" s="16"/>
      <c r="F642" s="14"/>
      <c r="G642" s="14"/>
      <c r="H642" s="14"/>
      <c r="I642" s="15"/>
      <c r="J642" s="77"/>
      <c r="K642" s="92"/>
    </row>
    <row r="643" spans="1:11" ht="12.5" x14ac:dyDescent="0.25">
      <c r="A643" s="14"/>
      <c r="B643" s="14"/>
      <c r="C643" s="14"/>
      <c r="D643" s="16"/>
      <c r="E643" s="16"/>
      <c r="F643" s="14"/>
      <c r="G643" s="14"/>
      <c r="H643" s="14"/>
      <c r="I643" s="15"/>
      <c r="J643" s="77"/>
      <c r="K643" s="92"/>
    </row>
    <row r="644" spans="1:11" ht="12.5" x14ac:dyDescent="0.25">
      <c r="A644" s="14"/>
      <c r="B644" s="14"/>
      <c r="C644" s="14"/>
      <c r="D644" s="16"/>
      <c r="E644" s="16"/>
      <c r="F644" s="14"/>
      <c r="G644" s="14"/>
      <c r="H644" s="14"/>
      <c r="I644" s="15"/>
      <c r="J644" s="77"/>
      <c r="K644" s="92"/>
    </row>
    <row r="645" spans="1:11" ht="12.5" x14ac:dyDescent="0.25">
      <c r="A645" s="14"/>
      <c r="B645" s="14"/>
      <c r="C645" s="14"/>
      <c r="D645" s="16"/>
      <c r="E645" s="16"/>
      <c r="F645" s="14"/>
      <c r="G645" s="14"/>
      <c r="H645" s="14"/>
      <c r="I645" s="15"/>
      <c r="J645" s="77"/>
      <c r="K645" s="92"/>
    </row>
    <row r="646" spans="1:11" ht="12.5" x14ac:dyDescent="0.25">
      <c r="A646" s="14"/>
      <c r="B646" s="14"/>
      <c r="C646" s="14"/>
      <c r="D646" s="16"/>
      <c r="E646" s="16"/>
      <c r="F646" s="14"/>
      <c r="G646" s="14"/>
      <c r="H646" s="14"/>
      <c r="I646" s="15"/>
      <c r="J646" s="77"/>
      <c r="K646" s="92"/>
    </row>
    <row r="647" spans="1:11" ht="12.5" x14ac:dyDescent="0.25">
      <c r="A647" s="14"/>
      <c r="B647" s="14"/>
      <c r="C647" s="14"/>
      <c r="D647" s="16"/>
      <c r="E647" s="16"/>
      <c r="F647" s="14"/>
      <c r="G647" s="14"/>
      <c r="H647" s="14"/>
      <c r="I647" s="15"/>
      <c r="J647" s="77"/>
      <c r="K647" s="92"/>
    </row>
    <row r="648" spans="1:11" ht="12.5" x14ac:dyDescent="0.25">
      <c r="A648" s="14"/>
      <c r="B648" s="14"/>
      <c r="C648" s="14"/>
      <c r="D648" s="16"/>
      <c r="E648" s="16"/>
      <c r="F648" s="14"/>
      <c r="G648" s="14"/>
      <c r="H648" s="14"/>
      <c r="I648" s="15"/>
      <c r="J648" s="77"/>
      <c r="K648" s="92"/>
    </row>
    <row r="649" spans="1:11" ht="12.5" x14ac:dyDescent="0.25">
      <c r="A649" s="14"/>
      <c r="B649" s="14"/>
      <c r="C649" s="14"/>
      <c r="D649" s="16"/>
      <c r="E649" s="16"/>
      <c r="F649" s="14"/>
      <c r="G649" s="14"/>
      <c r="H649" s="14"/>
      <c r="I649" s="15"/>
      <c r="J649" s="77"/>
      <c r="K649" s="92"/>
    </row>
    <row r="650" spans="1:11" ht="12.5" x14ac:dyDescent="0.25">
      <c r="A650" s="14"/>
      <c r="B650" s="14"/>
      <c r="C650" s="14"/>
      <c r="D650" s="16"/>
      <c r="E650" s="16"/>
      <c r="F650" s="14"/>
      <c r="G650" s="14"/>
      <c r="H650" s="14"/>
      <c r="I650" s="15"/>
      <c r="J650" s="77"/>
      <c r="K650" s="92"/>
    </row>
    <row r="651" spans="1:11" ht="12.5" x14ac:dyDescent="0.25">
      <c r="A651" s="14"/>
      <c r="B651" s="14"/>
      <c r="C651" s="14"/>
      <c r="D651" s="16"/>
      <c r="E651" s="16"/>
      <c r="F651" s="14"/>
      <c r="G651" s="14"/>
      <c r="H651" s="14"/>
      <c r="I651" s="15"/>
      <c r="J651" s="77"/>
      <c r="K651" s="92"/>
    </row>
    <row r="652" spans="1:11" ht="12.5" x14ac:dyDescent="0.25">
      <c r="A652" s="14"/>
      <c r="B652" s="14"/>
      <c r="C652" s="14"/>
      <c r="D652" s="16"/>
      <c r="E652" s="16"/>
      <c r="F652" s="14"/>
      <c r="G652" s="14"/>
      <c r="H652" s="14"/>
      <c r="I652" s="15"/>
      <c r="J652" s="77"/>
      <c r="K652" s="92"/>
    </row>
    <row r="653" spans="1:11" ht="12.5" x14ac:dyDescent="0.25">
      <c r="A653" s="14"/>
      <c r="B653" s="14"/>
      <c r="C653" s="14"/>
      <c r="D653" s="16"/>
      <c r="E653" s="16"/>
      <c r="F653" s="14"/>
      <c r="G653" s="14"/>
      <c r="H653" s="14"/>
      <c r="I653" s="15"/>
      <c r="J653" s="77"/>
      <c r="K653" s="92"/>
    </row>
    <row r="654" spans="1:11" ht="12.5" x14ac:dyDescent="0.25">
      <c r="A654" s="14"/>
      <c r="B654" s="14"/>
      <c r="C654" s="14"/>
      <c r="D654" s="16"/>
      <c r="E654" s="16"/>
      <c r="F654" s="14"/>
      <c r="G654" s="14"/>
      <c r="H654" s="14"/>
      <c r="I654" s="15"/>
      <c r="J654" s="77"/>
      <c r="K654" s="92"/>
    </row>
    <row r="655" spans="1:11" ht="12.5" x14ac:dyDescent="0.25">
      <c r="A655" s="14"/>
      <c r="B655" s="14"/>
      <c r="C655" s="14"/>
      <c r="D655" s="16"/>
      <c r="E655" s="16"/>
      <c r="F655" s="14"/>
      <c r="G655" s="14"/>
      <c r="H655" s="14"/>
      <c r="I655" s="15"/>
      <c r="J655" s="77"/>
      <c r="K655" s="92"/>
    </row>
    <row r="656" spans="1:11" ht="12.5" x14ac:dyDescent="0.25">
      <c r="A656" s="14"/>
      <c r="B656" s="14"/>
      <c r="C656" s="14"/>
      <c r="D656" s="16"/>
      <c r="E656" s="16"/>
      <c r="F656" s="14"/>
      <c r="G656" s="14"/>
      <c r="H656" s="14"/>
      <c r="I656" s="15"/>
      <c r="J656" s="77"/>
      <c r="K656" s="92"/>
    </row>
    <row r="657" spans="1:11" ht="12.5" x14ac:dyDescent="0.25">
      <c r="A657" s="14"/>
      <c r="B657" s="14"/>
      <c r="C657" s="14"/>
      <c r="D657" s="16"/>
      <c r="E657" s="16"/>
      <c r="F657" s="14"/>
      <c r="G657" s="14"/>
      <c r="H657" s="14"/>
      <c r="I657" s="15"/>
      <c r="J657" s="77"/>
      <c r="K657" s="92"/>
    </row>
    <row r="658" spans="1:11" ht="12.5" x14ac:dyDescent="0.25">
      <c r="A658" s="14"/>
      <c r="B658" s="14"/>
      <c r="C658" s="14"/>
      <c r="D658" s="16"/>
      <c r="E658" s="16"/>
      <c r="F658" s="14"/>
      <c r="G658" s="14"/>
      <c r="H658" s="14"/>
      <c r="I658" s="15"/>
      <c r="J658" s="77"/>
      <c r="K658" s="92"/>
    </row>
    <row r="659" spans="1:11" ht="12.5" x14ac:dyDescent="0.25">
      <c r="A659" s="14"/>
      <c r="B659" s="14"/>
      <c r="C659" s="14"/>
      <c r="D659" s="16"/>
      <c r="E659" s="16"/>
      <c r="F659" s="14"/>
      <c r="G659" s="14"/>
      <c r="H659" s="14"/>
      <c r="I659" s="15"/>
      <c r="J659" s="77"/>
      <c r="K659" s="92"/>
    </row>
    <row r="660" spans="1:11" ht="12.5" x14ac:dyDescent="0.25">
      <c r="A660" s="14"/>
      <c r="B660" s="14"/>
      <c r="C660" s="14"/>
      <c r="D660" s="16"/>
      <c r="E660" s="16"/>
      <c r="F660" s="14"/>
      <c r="G660" s="14"/>
      <c r="H660" s="14"/>
      <c r="I660" s="15"/>
      <c r="J660" s="77"/>
      <c r="K660" s="92"/>
    </row>
    <row r="661" spans="1:11" ht="12.5" x14ac:dyDescent="0.25">
      <c r="A661" s="14"/>
      <c r="B661" s="14"/>
      <c r="C661" s="14"/>
      <c r="D661" s="16"/>
      <c r="E661" s="16"/>
      <c r="F661" s="14"/>
      <c r="G661" s="14"/>
      <c r="H661" s="14"/>
      <c r="I661" s="15"/>
      <c r="J661" s="77"/>
      <c r="K661" s="92"/>
    </row>
    <row r="662" spans="1:11" ht="12.5" x14ac:dyDescent="0.25">
      <c r="A662" s="14"/>
      <c r="B662" s="14"/>
      <c r="C662" s="14"/>
      <c r="D662" s="16"/>
      <c r="E662" s="16"/>
      <c r="F662" s="14"/>
      <c r="G662" s="14"/>
      <c r="H662" s="14"/>
      <c r="I662" s="15"/>
      <c r="J662" s="77"/>
      <c r="K662" s="92"/>
    </row>
    <row r="663" spans="1:11" ht="12.5" x14ac:dyDescent="0.25">
      <c r="A663" s="14"/>
      <c r="B663" s="14"/>
      <c r="C663" s="14"/>
      <c r="D663" s="16"/>
      <c r="E663" s="16"/>
      <c r="F663" s="14"/>
      <c r="G663" s="14"/>
      <c r="H663" s="14"/>
      <c r="I663" s="15"/>
      <c r="J663" s="77"/>
      <c r="K663" s="92"/>
    </row>
    <row r="664" spans="1:11" ht="12.5" x14ac:dyDescent="0.25">
      <c r="A664" s="14"/>
      <c r="B664" s="14"/>
      <c r="C664" s="14"/>
      <c r="D664" s="16"/>
      <c r="E664" s="16"/>
      <c r="F664" s="14"/>
      <c r="G664" s="14"/>
      <c r="H664" s="14"/>
      <c r="I664" s="15"/>
      <c r="J664" s="77"/>
      <c r="K664" s="92"/>
    </row>
    <row r="665" spans="1:11" ht="12.5" x14ac:dyDescent="0.25">
      <c r="A665" s="14"/>
      <c r="B665" s="14"/>
      <c r="C665" s="14"/>
      <c r="D665" s="16"/>
      <c r="E665" s="16"/>
      <c r="F665" s="14"/>
      <c r="G665" s="14"/>
      <c r="H665" s="14"/>
      <c r="I665" s="15"/>
      <c r="J665" s="77"/>
      <c r="K665" s="92"/>
    </row>
    <row r="666" spans="1:11" ht="12.5" x14ac:dyDescent="0.25">
      <c r="A666" s="14"/>
      <c r="B666" s="14"/>
      <c r="C666" s="14"/>
      <c r="D666" s="16"/>
      <c r="E666" s="16"/>
      <c r="F666" s="14"/>
      <c r="G666" s="14"/>
      <c r="H666" s="14"/>
      <c r="I666" s="15"/>
      <c r="J666" s="77"/>
      <c r="K666" s="92"/>
    </row>
    <row r="667" spans="1:11" ht="12.5" x14ac:dyDescent="0.25">
      <c r="A667" s="14"/>
      <c r="B667" s="14"/>
      <c r="C667" s="14"/>
      <c r="D667" s="16"/>
      <c r="E667" s="16"/>
      <c r="F667" s="14"/>
      <c r="G667" s="14"/>
      <c r="H667" s="14"/>
      <c r="I667" s="15"/>
      <c r="J667" s="77"/>
      <c r="K667" s="92"/>
    </row>
    <row r="668" spans="1:11" ht="12.5" x14ac:dyDescent="0.25">
      <c r="A668" s="14"/>
      <c r="B668" s="14"/>
      <c r="C668" s="14"/>
      <c r="D668" s="16"/>
      <c r="E668" s="16"/>
      <c r="F668" s="14"/>
      <c r="G668" s="14"/>
      <c r="H668" s="14"/>
      <c r="I668" s="15"/>
      <c r="J668" s="77"/>
      <c r="K668" s="92"/>
    </row>
    <row r="669" spans="1:11" ht="12.5" x14ac:dyDescent="0.25">
      <c r="A669" s="14"/>
      <c r="B669" s="14"/>
      <c r="C669" s="14"/>
      <c r="D669" s="16"/>
      <c r="E669" s="16"/>
      <c r="F669" s="14"/>
      <c r="G669" s="14"/>
      <c r="H669" s="14"/>
      <c r="I669" s="15"/>
      <c r="J669" s="77"/>
      <c r="K669" s="92"/>
    </row>
    <row r="670" spans="1:11" ht="12.5" x14ac:dyDescent="0.25">
      <c r="A670" s="14"/>
      <c r="B670" s="14"/>
      <c r="C670" s="14"/>
      <c r="D670" s="16"/>
      <c r="E670" s="16"/>
      <c r="F670" s="14"/>
      <c r="G670" s="14"/>
      <c r="H670" s="14"/>
      <c r="I670" s="15"/>
      <c r="J670" s="77"/>
      <c r="K670" s="92"/>
    </row>
    <row r="671" spans="1:11" ht="12.5" x14ac:dyDescent="0.25">
      <c r="A671" s="14"/>
      <c r="B671" s="14"/>
      <c r="C671" s="14"/>
      <c r="D671" s="16"/>
      <c r="E671" s="16"/>
      <c r="F671" s="14"/>
      <c r="G671" s="14"/>
      <c r="H671" s="14"/>
      <c r="I671" s="15"/>
      <c r="J671" s="77"/>
      <c r="K671" s="92"/>
    </row>
    <row r="672" spans="1:11" ht="12.5" x14ac:dyDescent="0.25">
      <c r="A672" s="14"/>
      <c r="B672" s="14"/>
      <c r="C672" s="14"/>
      <c r="D672" s="16"/>
      <c r="E672" s="16"/>
      <c r="F672" s="14"/>
      <c r="G672" s="14"/>
      <c r="H672" s="14"/>
      <c r="I672" s="15"/>
      <c r="J672" s="77"/>
      <c r="K672" s="92"/>
    </row>
    <row r="673" spans="1:11" ht="12.5" x14ac:dyDescent="0.25">
      <c r="A673" s="14"/>
      <c r="B673" s="14"/>
      <c r="C673" s="14"/>
      <c r="D673" s="16"/>
      <c r="E673" s="16"/>
      <c r="F673" s="14"/>
      <c r="G673" s="14"/>
      <c r="H673" s="14"/>
      <c r="I673" s="15"/>
      <c r="J673" s="77"/>
      <c r="K673" s="92"/>
    </row>
    <row r="674" spans="1:11" ht="12.5" x14ac:dyDescent="0.25">
      <c r="A674" s="14"/>
      <c r="B674" s="14"/>
      <c r="C674" s="14"/>
      <c r="D674" s="16"/>
      <c r="E674" s="16"/>
      <c r="F674" s="14"/>
      <c r="G674" s="14"/>
      <c r="H674" s="14"/>
      <c r="I674" s="15"/>
      <c r="J674" s="77"/>
      <c r="K674" s="92"/>
    </row>
    <row r="675" spans="1:11" ht="12.5" x14ac:dyDescent="0.25">
      <c r="A675" s="14"/>
      <c r="B675" s="14"/>
      <c r="C675" s="14"/>
      <c r="D675" s="16"/>
      <c r="E675" s="16"/>
      <c r="F675" s="14"/>
      <c r="G675" s="14"/>
      <c r="H675" s="14"/>
      <c r="I675" s="15"/>
      <c r="J675" s="77"/>
      <c r="K675" s="92"/>
    </row>
    <row r="676" spans="1:11" ht="12.5" x14ac:dyDescent="0.25">
      <c r="A676" s="14"/>
      <c r="B676" s="14"/>
      <c r="C676" s="14"/>
      <c r="D676" s="16"/>
      <c r="E676" s="16"/>
      <c r="F676" s="14"/>
      <c r="G676" s="14"/>
      <c r="H676" s="14"/>
      <c r="I676" s="15"/>
      <c r="J676" s="77"/>
      <c r="K676" s="92"/>
    </row>
    <row r="677" spans="1:11" ht="12.5" x14ac:dyDescent="0.25">
      <c r="A677" s="14"/>
      <c r="B677" s="14"/>
      <c r="C677" s="14"/>
      <c r="D677" s="16"/>
      <c r="E677" s="16"/>
      <c r="F677" s="14"/>
      <c r="G677" s="14"/>
      <c r="H677" s="14"/>
      <c r="I677" s="15"/>
      <c r="J677" s="77"/>
      <c r="K677" s="92"/>
    </row>
    <row r="678" spans="1:11" ht="12.5" x14ac:dyDescent="0.25">
      <c r="A678" s="14"/>
      <c r="B678" s="14"/>
      <c r="C678" s="14"/>
      <c r="D678" s="16"/>
      <c r="E678" s="16"/>
      <c r="F678" s="14"/>
      <c r="G678" s="14"/>
      <c r="H678" s="14"/>
      <c r="I678" s="15"/>
      <c r="J678" s="77"/>
      <c r="K678" s="92"/>
    </row>
    <row r="679" spans="1:11" ht="12.5" x14ac:dyDescent="0.25">
      <c r="A679" s="14"/>
      <c r="B679" s="14"/>
      <c r="C679" s="14"/>
      <c r="D679" s="16"/>
      <c r="E679" s="16"/>
      <c r="F679" s="14"/>
      <c r="G679" s="14"/>
      <c r="H679" s="14"/>
      <c r="I679" s="15"/>
      <c r="J679" s="77"/>
      <c r="K679" s="92"/>
    </row>
    <row r="680" spans="1:11" ht="12.5" x14ac:dyDescent="0.25">
      <c r="A680" s="14"/>
      <c r="B680" s="14"/>
      <c r="C680" s="14"/>
      <c r="D680" s="16"/>
      <c r="E680" s="16"/>
      <c r="F680" s="14"/>
      <c r="G680" s="14"/>
      <c r="H680" s="14"/>
      <c r="I680" s="15"/>
      <c r="J680" s="77"/>
      <c r="K680" s="92"/>
    </row>
    <row r="681" spans="1:11" ht="12.5" x14ac:dyDescent="0.25">
      <c r="A681" s="14"/>
      <c r="B681" s="14"/>
      <c r="C681" s="14"/>
      <c r="D681" s="16"/>
      <c r="E681" s="16"/>
      <c r="F681" s="14"/>
      <c r="G681" s="14"/>
      <c r="H681" s="14"/>
      <c r="I681" s="15"/>
      <c r="J681" s="77"/>
      <c r="K681" s="92"/>
    </row>
    <row r="682" spans="1:11" ht="12.5" x14ac:dyDescent="0.25">
      <c r="A682" s="14"/>
      <c r="B682" s="14"/>
      <c r="C682" s="14"/>
      <c r="D682" s="16"/>
      <c r="E682" s="16"/>
      <c r="F682" s="14"/>
      <c r="G682" s="14"/>
      <c r="H682" s="14"/>
      <c r="I682" s="15"/>
      <c r="J682" s="77"/>
      <c r="K682" s="92"/>
    </row>
    <row r="683" spans="1:11" ht="12.5" x14ac:dyDescent="0.25">
      <c r="A683" s="14"/>
      <c r="B683" s="14"/>
      <c r="C683" s="14"/>
      <c r="D683" s="16"/>
      <c r="E683" s="16"/>
      <c r="F683" s="14"/>
      <c r="G683" s="14"/>
      <c r="H683" s="14"/>
      <c r="I683" s="15"/>
      <c r="J683" s="77"/>
      <c r="K683" s="92"/>
    </row>
    <row r="684" spans="1:11" ht="12.5" x14ac:dyDescent="0.25">
      <c r="A684" s="14"/>
      <c r="B684" s="14"/>
      <c r="C684" s="14"/>
      <c r="D684" s="16"/>
      <c r="E684" s="16"/>
      <c r="F684" s="14"/>
      <c r="G684" s="14"/>
      <c r="H684" s="14"/>
      <c r="I684" s="15"/>
      <c r="J684" s="77"/>
      <c r="K684" s="92"/>
    </row>
    <row r="685" spans="1:11" ht="12.5" x14ac:dyDescent="0.25">
      <c r="A685" s="14"/>
      <c r="B685" s="14"/>
      <c r="C685" s="14"/>
      <c r="D685" s="16"/>
      <c r="E685" s="16"/>
      <c r="F685" s="14"/>
      <c r="G685" s="14"/>
      <c r="H685" s="14"/>
      <c r="I685" s="15"/>
      <c r="J685" s="77"/>
      <c r="K685" s="92"/>
    </row>
    <row r="686" spans="1:11" ht="12.5" x14ac:dyDescent="0.25">
      <c r="A686" s="14"/>
      <c r="B686" s="14"/>
      <c r="C686" s="14"/>
      <c r="D686" s="16"/>
      <c r="E686" s="16"/>
      <c r="F686" s="14"/>
      <c r="G686" s="14"/>
      <c r="H686" s="14"/>
      <c r="I686" s="15"/>
      <c r="J686" s="77"/>
      <c r="K686" s="92"/>
    </row>
    <row r="687" spans="1:11" ht="12.5" x14ac:dyDescent="0.25">
      <c r="A687" s="14"/>
      <c r="B687" s="14"/>
      <c r="C687" s="14"/>
      <c r="D687" s="16"/>
      <c r="E687" s="16"/>
      <c r="F687" s="14"/>
      <c r="G687" s="14"/>
      <c r="H687" s="14"/>
      <c r="I687" s="15"/>
      <c r="J687" s="77"/>
      <c r="K687" s="92"/>
    </row>
    <row r="688" spans="1:11" ht="12.5" x14ac:dyDescent="0.25">
      <c r="A688" s="14"/>
      <c r="B688" s="14"/>
      <c r="C688" s="14"/>
      <c r="D688" s="16"/>
      <c r="E688" s="16"/>
      <c r="F688" s="14"/>
      <c r="G688" s="14"/>
      <c r="H688" s="14"/>
      <c r="I688" s="15"/>
      <c r="J688" s="77"/>
      <c r="K688" s="92"/>
    </row>
    <row r="689" spans="1:11" ht="12.5" x14ac:dyDescent="0.25">
      <c r="A689" s="14"/>
      <c r="B689" s="14"/>
      <c r="C689" s="14"/>
      <c r="D689" s="16"/>
      <c r="E689" s="16"/>
      <c r="F689" s="14"/>
      <c r="G689" s="14"/>
      <c r="H689" s="14"/>
      <c r="I689" s="15"/>
      <c r="J689" s="77"/>
      <c r="K689" s="92"/>
    </row>
    <row r="690" spans="1:11" ht="12.5" x14ac:dyDescent="0.25">
      <c r="A690" s="14"/>
      <c r="B690" s="14"/>
      <c r="C690" s="14"/>
      <c r="D690" s="16"/>
      <c r="E690" s="16"/>
      <c r="F690" s="14"/>
      <c r="G690" s="14"/>
      <c r="H690" s="14"/>
      <c r="I690" s="15"/>
      <c r="J690" s="77"/>
      <c r="K690" s="92"/>
    </row>
    <row r="691" spans="1:11" ht="12.5" x14ac:dyDescent="0.25">
      <c r="A691" s="14"/>
      <c r="B691" s="14"/>
      <c r="C691" s="14"/>
      <c r="D691" s="16"/>
      <c r="E691" s="16"/>
      <c r="F691" s="14"/>
      <c r="G691" s="14"/>
      <c r="H691" s="14"/>
      <c r="I691" s="15"/>
      <c r="J691" s="77"/>
      <c r="K691" s="92"/>
    </row>
    <row r="692" spans="1:11" ht="12.5" x14ac:dyDescent="0.25">
      <c r="A692" s="14"/>
      <c r="B692" s="14"/>
      <c r="C692" s="14"/>
      <c r="D692" s="16"/>
      <c r="E692" s="16"/>
      <c r="F692" s="14"/>
      <c r="G692" s="14"/>
      <c r="H692" s="14"/>
      <c r="I692" s="15"/>
      <c r="J692" s="77"/>
      <c r="K692" s="92"/>
    </row>
    <row r="693" spans="1:11" ht="12.5" x14ac:dyDescent="0.25">
      <c r="A693" s="14"/>
      <c r="B693" s="14"/>
      <c r="C693" s="14"/>
      <c r="D693" s="16"/>
      <c r="E693" s="16"/>
      <c r="F693" s="14"/>
      <c r="G693" s="14"/>
      <c r="H693" s="14"/>
      <c r="I693" s="15"/>
      <c r="J693" s="77"/>
      <c r="K693" s="92"/>
    </row>
    <row r="694" spans="1:11" ht="12.5" x14ac:dyDescent="0.25">
      <c r="A694" s="14"/>
      <c r="B694" s="14"/>
      <c r="C694" s="14"/>
      <c r="D694" s="16"/>
      <c r="E694" s="16"/>
      <c r="F694" s="14"/>
      <c r="G694" s="14"/>
      <c r="H694" s="14"/>
      <c r="I694" s="15"/>
      <c r="J694" s="77"/>
      <c r="K694" s="92"/>
    </row>
    <row r="695" spans="1:11" ht="12.5" x14ac:dyDescent="0.25">
      <c r="A695" s="14"/>
      <c r="B695" s="14"/>
      <c r="C695" s="14"/>
      <c r="D695" s="16"/>
      <c r="E695" s="16"/>
      <c r="F695" s="14"/>
      <c r="G695" s="14"/>
      <c r="H695" s="14"/>
      <c r="I695" s="15"/>
      <c r="J695" s="77"/>
      <c r="K695" s="92"/>
    </row>
    <row r="696" spans="1:11" ht="12.5" x14ac:dyDescent="0.25">
      <c r="A696" s="14"/>
      <c r="B696" s="14"/>
      <c r="C696" s="14"/>
      <c r="D696" s="16"/>
      <c r="E696" s="16"/>
      <c r="F696" s="14"/>
      <c r="G696" s="14"/>
      <c r="H696" s="14"/>
      <c r="I696" s="15"/>
      <c r="J696" s="77"/>
      <c r="K696" s="92"/>
    </row>
    <row r="697" spans="1:11" ht="12.5" x14ac:dyDescent="0.25">
      <c r="A697" s="14"/>
      <c r="B697" s="14"/>
      <c r="C697" s="14"/>
      <c r="D697" s="16"/>
      <c r="E697" s="16"/>
      <c r="F697" s="14"/>
      <c r="G697" s="14"/>
      <c r="H697" s="14"/>
      <c r="I697" s="15"/>
      <c r="J697" s="77"/>
      <c r="K697" s="92"/>
    </row>
    <row r="698" spans="1:11" ht="12.5" x14ac:dyDescent="0.25">
      <c r="A698" s="14"/>
      <c r="B698" s="14"/>
      <c r="C698" s="14"/>
      <c r="D698" s="16"/>
      <c r="E698" s="16"/>
      <c r="F698" s="14"/>
      <c r="G698" s="14"/>
      <c r="H698" s="14"/>
      <c r="I698" s="15"/>
      <c r="J698" s="77"/>
      <c r="K698" s="92"/>
    </row>
    <row r="699" spans="1:11" ht="12.5" x14ac:dyDescent="0.25">
      <c r="A699" s="14"/>
      <c r="B699" s="14"/>
      <c r="C699" s="14"/>
      <c r="D699" s="16"/>
      <c r="E699" s="16"/>
      <c r="F699" s="14"/>
      <c r="G699" s="14"/>
      <c r="H699" s="14"/>
      <c r="I699" s="15"/>
      <c r="J699" s="77"/>
      <c r="K699" s="92"/>
    </row>
    <row r="700" spans="1:11" ht="12.5" x14ac:dyDescent="0.25">
      <c r="A700" s="14"/>
      <c r="B700" s="14"/>
      <c r="C700" s="14"/>
      <c r="D700" s="16"/>
      <c r="E700" s="16"/>
      <c r="F700" s="14"/>
      <c r="G700" s="14"/>
      <c r="H700" s="14"/>
      <c r="I700" s="15"/>
      <c r="J700" s="77"/>
      <c r="K700" s="92"/>
    </row>
    <row r="701" spans="1:11" ht="12.5" x14ac:dyDescent="0.25">
      <c r="A701" s="14"/>
      <c r="B701" s="14"/>
      <c r="C701" s="14"/>
      <c r="D701" s="16"/>
      <c r="E701" s="16"/>
      <c r="F701" s="14"/>
      <c r="G701" s="14"/>
      <c r="H701" s="14"/>
      <c r="I701" s="15"/>
      <c r="J701" s="77"/>
      <c r="K701" s="92"/>
    </row>
    <row r="702" spans="1:11" ht="12.5" x14ac:dyDescent="0.25">
      <c r="A702" s="14"/>
      <c r="B702" s="14"/>
      <c r="C702" s="14"/>
      <c r="D702" s="16"/>
      <c r="E702" s="16"/>
      <c r="F702" s="14"/>
      <c r="G702" s="14"/>
      <c r="H702" s="14"/>
      <c r="I702" s="15"/>
      <c r="J702" s="77"/>
      <c r="K702" s="92"/>
    </row>
    <row r="703" spans="1:11" ht="12.5" x14ac:dyDescent="0.25">
      <c r="A703" s="14"/>
      <c r="B703" s="14"/>
      <c r="C703" s="14"/>
      <c r="D703" s="16"/>
      <c r="E703" s="16"/>
      <c r="F703" s="14"/>
      <c r="G703" s="14"/>
      <c r="H703" s="14"/>
      <c r="I703" s="15"/>
      <c r="J703" s="77"/>
      <c r="K703" s="92"/>
    </row>
    <row r="704" spans="1:11" ht="12.5" x14ac:dyDescent="0.25">
      <c r="A704" s="14"/>
      <c r="B704" s="14"/>
      <c r="C704" s="14"/>
      <c r="D704" s="16"/>
      <c r="E704" s="16"/>
      <c r="F704" s="14"/>
      <c r="G704" s="14"/>
      <c r="H704" s="14"/>
      <c r="I704" s="15"/>
      <c r="J704" s="77"/>
      <c r="K704" s="92"/>
    </row>
    <row r="705" spans="1:11" ht="12.5" x14ac:dyDescent="0.25">
      <c r="A705" s="14"/>
      <c r="B705" s="14"/>
      <c r="C705" s="14"/>
      <c r="D705" s="16"/>
      <c r="E705" s="16"/>
      <c r="F705" s="14"/>
      <c r="G705" s="14"/>
      <c r="H705" s="14"/>
      <c r="I705" s="15"/>
      <c r="J705" s="77"/>
      <c r="K705" s="92"/>
    </row>
    <row r="706" spans="1:11" ht="12.5" x14ac:dyDescent="0.25">
      <c r="A706" s="14"/>
      <c r="B706" s="14"/>
      <c r="C706" s="14"/>
      <c r="D706" s="16"/>
      <c r="E706" s="16"/>
      <c r="F706" s="14"/>
      <c r="G706" s="14"/>
      <c r="H706" s="14"/>
      <c r="I706" s="15"/>
      <c r="J706" s="77"/>
      <c r="K706" s="92"/>
    </row>
    <row r="707" spans="1:11" ht="12.5" x14ac:dyDescent="0.25">
      <c r="A707" s="14"/>
      <c r="B707" s="14"/>
      <c r="C707" s="14"/>
      <c r="D707" s="16"/>
      <c r="E707" s="16"/>
      <c r="F707" s="14"/>
      <c r="G707" s="14"/>
      <c r="H707" s="14"/>
      <c r="I707" s="15"/>
      <c r="J707" s="77"/>
      <c r="K707" s="92"/>
    </row>
    <row r="708" spans="1:11" ht="12.5" x14ac:dyDescent="0.25">
      <c r="A708" s="14"/>
      <c r="B708" s="14"/>
      <c r="C708" s="14"/>
      <c r="D708" s="16"/>
      <c r="E708" s="16"/>
      <c r="F708" s="14"/>
      <c r="G708" s="14"/>
      <c r="H708" s="14"/>
      <c r="I708" s="15"/>
      <c r="J708" s="77"/>
      <c r="K708" s="92"/>
    </row>
    <row r="709" spans="1:11" ht="12.5" x14ac:dyDescent="0.25">
      <c r="A709" s="14"/>
      <c r="B709" s="14"/>
      <c r="C709" s="14"/>
      <c r="D709" s="16"/>
      <c r="E709" s="16"/>
      <c r="F709" s="14"/>
      <c r="G709" s="14"/>
      <c r="H709" s="14"/>
      <c r="I709" s="15"/>
      <c r="J709" s="77"/>
      <c r="K709" s="92"/>
    </row>
    <row r="710" spans="1:11" ht="12.5" x14ac:dyDescent="0.25">
      <c r="A710" s="14"/>
      <c r="B710" s="14"/>
      <c r="C710" s="14"/>
      <c r="D710" s="16"/>
      <c r="E710" s="16"/>
      <c r="F710" s="14"/>
      <c r="G710" s="14"/>
      <c r="H710" s="14"/>
      <c r="I710" s="15"/>
      <c r="J710" s="77"/>
      <c r="K710" s="92"/>
    </row>
    <row r="711" spans="1:11" ht="12.5" x14ac:dyDescent="0.25">
      <c r="A711" s="14"/>
      <c r="B711" s="14"/>
      <c r="C711" s="14"/>
      <c r="D711" s="16"/>
      <c r="E711" s="16"/>
      <c r="F711" s="14"/>
      <c r="G711" s="14"/>
      <c r="H711" s="14"/>
      <c r="I711" s="15"/>
      <c r="J711" s="77"/>
      <c r="K711" s="92"/>
    </row>
    <row r="712" spans="1:11" ht="12.5" x14ac:dyDescent="0.25">
      <c r="A712" s="14"/>
      <c r="B712" s="14"/>
      <c r="C712" s="14"/>
      <c r="D712" s="16"/>
      <c r="E712" s="16"/>
      <c r="F712" s="14"/>
      <c r="G712" s="14"/>
      <c r="H712" s="14"/>
      <c r="I712" s="15"/>
      <c r="J712" s="77"/>
      <c r="K712" s="92"/>
    </row>
    <row r="713" spans="1:11" ht="12.5" x14ac:dyDescent="0.25">
      <c r="A713" s="14"/>
      <c r="B713" s="14"/>
      <c r="C713" s="14"/>
      <c r="D713" s="16"/>
      <c r="E713" s="16"/>
      <c r="F713" s="14"/>
      <c r="G713" s="14"/>
      <c r="H713" s="14"/>
      <c r="I713" s="15"/>
      <c r="J713" s="77"/>
      <c r="K713" s="92"/>
    </row>
    <row r="714" spans="1:11" ht="12.5" x14ac:dyDescent="0.25">
      <c r="A714" s="14"/>
      <c r="B714" s="14"/>
      <c r="C714" s="14"/>
      <c r="D714" s="16"/>
      <c r="E714" s="16"/>
      <c r="F714" s="14"/>
      <c r="G714" s="14"/>
      <c r="H714" s="14"/>
      <c r="I714" s="15"/>
      <c r="J714" s="77"/>
      <c r="K714" s="92"/>
    </row>
    <row r="715" spans="1:11" ht="12.5" x14ac:dyDescent="0.25">
      <c r="A715" s="14"/>
      <c r="B715" s="14"/>
      <c r="C715" s="14"/>
      <c r="D715" s="16"/>
      <c r="E715" s="16"/>
      <c r="F715" s="14"/>
      <c r="G715" s="14"/>
      <c r="H715" s="14"/>
      <c r="I715" s="15"/>
      <c r="J715" s="77"/>
      <c r="K715" s="92"/>
    </row>
    <row r="716" spans="1:11" ht="12.5" x14ac:dyDescent="0.25">
      <c r="A716" s="14"/>
      <c r="B716" s="14"/>
      <c r="C716" s="14"/>
      <c r="D716" s="16"/>
      <c r="E716" s="16"/>
      <c r="F716" s="14"/>
      <c r="G716" s="14"/>
      <c r="H716" s="14"/>
      <c r="I716" s="15"/>
      <c r="J716" s="77"/>
      <c r="K716" s="92"/>
    </row>
    <row r="717" spans="1:11" ht="12.5" x14ac:dyDescent="0.25">
      <c r="A717" s="14"/>
      <c r="B717" s="14"/>
      <c r="C717" s="14"/>
      <c r="D717" s="16"/>
      <c r="E717" s="16"/>
      <c r="F717" s="14"/>
      <c r="G717" s="14"/>
      <c r="H717" s="14"/>
      <c r="I717" s="15"/>
      <c r="J717" s="77"/>
      <c r="K717" s="92"/>
    </row>
    <row r="718" spans="1:11" ht="12.5" x14ac:dyDescent="0.25">
      <c r="A718" s="14"/>
      <c r="B718" s="14"/>
      <c r="C718" s="14"/>
      <c r="D718" s="16"/>
      <c r="E718" s="16"/>
      <c r="F718" s="14"/>
      <c r="G718" s="14"/>
      <c r="H718" s="14"/>
      <c r="I718" s="15"/>
      <c r="J718" s="77"/>
      <c r="K718" s="92"/>
    </row>
    <row r="719" spans="1:11" ht="12.5" x14ac:dyDescent="0.25">
      <c r="A719" s="14"/>
      <c r="B719" s="14"/>
      <c r="C719" s="14"/>
      <c r="D719" s="16"/>
      <c r="E719" s="16"/>
      <c r="F719" s="14"/>
      <c r="G719" s="14"/>
      <c r="H719" s="14"/>
      <c r="I719" s="15"/>
      <c r="J719" s="77"/>
      <c r="K719" s="92"/>
    </row>
    <row r="720" spans="1:11" ht="12.5" x14ac:dyDescent="0.25">
      <c r="A720" s="14"/>
      <c r="B720" s="14"/>
      <c r="C720" s="14"/>
      <c r="D720" s="16"/>
      <c r="E720" s="16"/>
      <c r="F720" s="14"/>
      <c r="G720" s="14"/>
      <c r="H720" s="14"/>
      <c r="I720" s="15"/>
      <c r="J720" s="77"/>
      <c r="K720" s="92"/>
    </row>
    <row r="721" spans="1:11" ht="12.5" x14ac:dyDescent="0.25">
      <c r="A721" s="14"/>
      <c r="B721" s="14"/>
      <c r="C721" s="14"/>
      <c r="D721" s="16"/>
      <c r="E721" s="16"/>
      <c r="F721" s="14"/>
      <c r="G721" s="14"/>
      <c r="H721" s="14"/>
      <c r="I721" s="15"/>
      <c r="J721" s="77"/>
      <c r="K721" s="92"/>
    </row>
    <row r="722" spans="1:11" ht="12.5" x14ac:dyDescent="0.25">
      <c r="A722" s="14"/>
      <c r="B722" s="14"/>
      <c r="C722" s="14"/>
      <c r="D722" s="16"/>
      <c r="E722" s="16"/>
      <c r="F722" s="14"/>
      <c r="G722" s="14"/>
      <c r="H722" s="14"/>
      <c r="I722" s="15"/>
      <c r="J722" s="77"/>
      <c r="K722" s="92"/>
    </row>
    <row r="723" spans="1:11" ht="12.5" x14ac:dyDescent="0.25">
      <c r="A723" s="14"/>
      <c r="B723" s="14"/>
      <c r="C723" s="14"/>
      <c r="D723" s="16"/>
      <c r="E723" s="16"/>
      <c r="F723" s="14"/>
      <c r="G723" s="14"/>
      <c r="H723" s="14"/>
      <c r="I723" s="15"/>
      <c r="J723" s="77"/>
      <c r="K723" s="92"/>
    </row>
    <row r="724" spans="1:11" ht="12.5" x14ac:dyDescent="0.25">
      <c r="A724" s="14"/>
      <c r="B724" s="14"/>
      <c r="C724" s="14"/>
      <c r="D724" s="16"/>
      <c r="E724" s="16"/>
      <c r="F724" s="14"/>
      <c r="G724" s="14"/>
      <c r="H724" s="14"/>
      <c r="I724" s="15"/>
      <c r="J724" s="77"/>
      <c r="K724" s="92"/>
    </row>
    <row r="725" spans="1:11" ht="12.5" x14ac:dyDescent="0.25">
      <c r="A725" s="14"/>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x14ac:dyDescent="0.2">
      <c r="A4224" s="14"/>
      <c r="B4224" s="14"/>
      <c r="C4224" s="14"/>
      <c r="D4224" s="16"/>
      <c r="E4224" s="16"/>
      <c r="F4224" s="14"/>
      <c r="G4224" s="14"/>
      <c r="H4224" s="14"/>
      <c r="I4224" s="15"/>
      <c r="J4224" s="77"/>
    </row>
    <row r="4225" spans="1:10" x14ac:dyDescent="0.2">
      <c r="A4225" s="14"/>
      <c r="B4225" s="14"/>
      <c r="C4225" s="14"/>
      <c r="D4225" s="16"/>
      <c r="E4225" s="16"/>
      <c r="F4225" s="14"/>
      <c r="G4225" s="14"/>
      <c r="H4225" s="14"/>
      <c r="I4225" s="15"/>
      <c r="J4225" s="77"/>
    </row>
    <row r="4226" spans="1:10" x14ac:dyDescent="0.2">
      <c r="A4226" s="14"/>
      <c r="B4226" s="14"/>
      <c r="C4226" s="14"/>
      <c r="D4226" s="16"/>
      <c r="E4226" s="16"/>
      <c r="F4226" s="14"/>
      <c r="G4226" s="14"/>
      <c r="H4226" s="14"/>
      <c r="I4226" s="15"/>
      <c r="J4226" s="77"/>
    </row>
    <row r="4227" spans="1:10" x14ac:dyDescent="0.2">
      <c r="A4227" s="14"/>
      <c r="B4227" s="14"/>
      <c r="C4227" s="14"/>
      <c r="D4227" s="16"/>
      <c r="E4227" s="16"/>
      <c r="F4227" s="14"/>
      <c r="G4227" s="14"/>
      <c r="H4227" s="14"/>
      <c r="I4227" s="15"/>
      <c r="J4227" s="77"/>
    </row>
    <row r="4228" spans="1:10" x14ac:dyDescent="0.2">
      <c r="A4228" s="14"/>
      <c r="B4228" s="14"/>
      <c r="C4228" s="14"/>
      <c r="D4228" s="16"/>
      <c r="E4228" s="16"/>
      <c r="F4228" s="14"/>
      <c r="G4228" s="14"/>
      <c r="H4228" s="14"/>
      <c r="I4228" s="15"/>
      <c r="J4228" s="77"/>
    </row>
    <row r="4229" spans="1:10" x14ac:dyDescent="0.2">
      <c r="A4229" s="14"/>
      <c r="B4229" s="14"/>
      <c r="C4229" s="14"/>
      <c r="D4229" s="16"/>
      <c r="E4229" s="16"/>
      <c r="F4229" s="14"/>
      <c r="G4229" s="14"/>
      <c r="H4229" s="14"/>
      <c r="I4229" s="15"/>
      <c r="J4229" s="77"/>
    </row>
    <row r="4230" spans="1:10" x14ac:dyDescent="0.2">
      <c r="A4230" s="14"/>
      <c r="B4230" s="14"/>
      <c r="C4230" s="14"/>
      <c r="D4230" s="16"/>
      <c r="E4230" s="16"/>
      <c r="F4230" s="14"/>
      <c r="G4230" s="14"/>
      <c r="H4230" s="14"/>
      <c r="I4230" s="15"/>
      <c r="J4230" s="77"/>
    </row>
    <row r="4231" spans="1:10" x14ac:dyDescent="0.2">
      <c r="A4231" s="14"/>
      <c r="B4231" s="14"/>
      <c r="C4231" s="14"/>
      <c r="D4231" s="16"/>
      <c r="E4231" s="16"/>
      <c r="F4231" s="14"/>
      <c r="G4231" s="14"/>
      <c r="H4231" s="14"/>
      <c r="I4231" s="15"/>
      <c r="J4231" s="77"/>
    </row>
    <row r="4232" spans="1:10" x14ac:dyDescent="0.2">
      <c r="A4232" s="14"/>
      <c r="B4232" s="14"/>
      <c r="C4232" s="14"/>
      <c r="D4232" s="16"/>
      <c r="E4232" s="16"/>
      <c r="F4232" s="14"/>
      <c r="G4232" s="14"/>
      <c r="H4232" s="14"/>
      <c r="I4232" s="15"/>
      <c r="J4232" s="77"/>
    </row>
    <row r="4233" spans="1:10" x14ac:dyDescent="0.2">
      <c r="A4233" s="14"/>
      <c r="B4233" s="14"/>
      <c r="C4233" s="14"/>
      <c r="D4233" s="16"/>
      <c r="E4233" s="16"/>
      <c r="F4233" s="14"/>
      <c r="G4233" s="14"/>
      <c r="H4233" s="14"/>
      <c r="I4233" s="15"/>
      <c r="J4233" s="77"/>
    </row>
    <row r="4234" spans="1:10" x14ac:dyDescent="0.2">
      <c r="A4234" s="14"/>
      <c r="B4234" s="14"/>
      <c r="C4234" s="14"/>
      <c r="D4234" s="16"/>
      <c r="E4234" s="16"/>
      <c r="F4234" s="14"/>
      <c r="G4234" s="14"/>
      <c r="H4234" s="14"/>
      <c r="I4234" s="15"/>
      <c r="J4234" s="77"/>
    </row>
    <row r="4235" spans="1:10" x14ac:dyDescent="0.2">
      <c r="A4235" s="14"/>
      <c r="B4235" s="14"/>
      <c r="C4235" s="14"/>
      <c r="D4235" s="16"/>
      <c r="E4235" s="16"/>
      <c r="F4235" s="14"/>
      <c r="G4235" s="14"/>
      <c r="H4235" s="14"/>
      <c r="I4235" s="15"/>
      <c r="J4235" s="77"/>
    </row>
    <row r="4236" spans="1:10" x14ac:dyDescent="0.2">
      <c r="A4236" s="14"/>
      <c r="B4236" s="14"/>
      <c r="C4236" s="14"/>
      <c r="D4236" s="16"/>
      <c r="E4236" s="16"/>
      <c r="F4236" s="14"/>
      <c r="G4236" s="14"/>
      <c r="H4236" s="14"/>
      <c r="I4236" s="15"/>
      <c r="J4236" s="77"/>
    </row>
    <row r="4237" spans="1:10" x14ac:dyDescent="0.2">
      <c r="A4237" s="14"/>
      <c r="B4237" s="14"/>
      <c r="C4237" s="14"/>
      <c r="D4237" s="16"/>
      <c r="E4237" s="16"/>
      <c r="F4237" s="14"/>
      <c r="G4237" s="14"/>
      <c r="H4237" s="14"/>
      <c r="I4237" s="15"/>
      <c r="J4237" s="77"/>
    </row>
    <row r="4238" spans="1:10" x14ac:dyDescent="0.2">
      <c r="A4238" s="14"/>
      <c r="B4238" s="14"/>
      <c r="C4238" s="14"/>
      <c r="D4238" s="16"/>
      <c r="E4238" s="16"/>
      <c r="F4238" s="14"/>
      <c r="G4238" s="14"/>
      <c r="H4238" s="14"/>
      <c r="I4238" s="15"/>
      <c r="J4238" s="77"/>
    </row>
    <row r="4239" spans="1:10" x14ac:dyDescent="0.2">
      <c r="A4239" s="14"/>
      <c r="B4239" s="14"/>
      <c r="C4239" s="14"/>
      <c r="D4239" s="16"/>
      <c r="E4239" s="16"/>
      <c r="F4239" s="14"/>
      <c r="G4239" s="14"/>
      <c r="H4239" s="14"/>
      <c r="I4239" s="15"/>
      <c r="J4239" s="77"/>
    </row>
    <row r="4240" spans="1:10" x14ac:dyDescent="0.2">
      <c r="A4240" s="14"/>
      <c r="B4240" s="14"/>
      <c r="C4240" s="14"/>
      <c r="D4240" s="16"/>
      <c r="E4240" s="16"/>
      <c r="F4240" s="14"/>
      <c r="G4240" s="14"/>
      <c r="H4240" s="14"/>
      <c r="I4240" s="15"/>
      <c r="J4240" s="77"/>
    </row>
    <row r="4241" spans="1:10" x14ac:dyDescent="0.2">
      <c r="A4241" s="14"/>
      <c r="B4241" s="14"/>
      <c r="C4241" s="14"/>
      <c r="D4241" s="16"/>
      <c r="E4241" s="16"/>
      <c r="F4241" s="14"/>
      <c r="G4241" s="14"/>
      <c r="H4241" s="14"/>
      <c r="I4241" s="15"/>
      <c r="J4241" s="77"/>
    </row>
    <row r="4242" spans="1:10" x14ac:dyDescent="0.2">
      <c r="A4242" s="14"/>
      <c r="B4242" s="14"/>
      <c r="C4242" s="14"/>
      <c r="D4242" s="16"/>
      <c r="E4242" s="16"/>
      <c r="F4242" s="14"/>
      <c r="G4242" s="14"/>
      <c r="H4242" s="14"/>
      <c r="I4242" s="15"/>
      <c r="J4242" s="77"/>
    </row>
    <row r="4243" spans="1:10" x14ac:dyDescent="0.2">
      <c r="A4243" s="14"/>
      <c r="B4243" s="14"/>
      <c r="C4243" s="14"/>
      <c r="D4243" s="16"/>
      <c r="E4243" s="16"/>
      <c r="F4243" s="14"/>
      <c r="G4243" s="14"/>
      <c r="H4243" s="14"/>
      <c r="I4243" s="15"/>
      <c r="J4243" s="77"/>
    </row>
    <row r="4244" spans="1:10" x14ac:dyDescent="0.2">
      <c r="A4244" s="14"/>
      <c r="B4244" s="14"/>
      <c r="C4244" s="14"/>
      <c r="D4244" s="16"/>
      <c r="E4244" s="16"/>
      <c r="F4244" s="14"/>
      <c r="G4244" s="14"/>
      <c r="H4244" s="14"/>
      <c r="I4244" s="15"/>
      <c r="J4244" s="77"/>
    </row>
    <row r="4245" spans="1:10" x14ac:dyDescent="0.2">
      <c r="A4245" s="14"/>
      <c r="B4245" s="14"/>
      <c r="C4245" s="14"/>
      <c r="D4245" s="16"/>
      <c r="E4245" s="16"/>
      <c r="F4245" s="14"/>
      <c r="G4245" s="14"/>
      <c r="H4245" s="14"/>
      <c r="I4245" s="15"/>
      <c r="J4245" s="77"/>
    </row>
    <row r="4246" spans="1:10" x14ac:dyDescent="0.2">
      <c r="A4246" s="14"/>
      <c r="B4246" s="14"/>
      <c r="C4246" s="14"/>
      <c r="D4246" s="16"/>
      <c r="E4246" s="16"/>
      <c r="F4246" s="14"/>
      <c r="G4246" s="14"/>
      <c r="H4246" s="14"/>
      <c r="I4246" s="15"/>
      <c r="J4246" s="77"/>
    </row>
    <row r="4247" spans="1:10" x14ac:dyDescent="0.2">
      <c r="A4247" s="14"/>
      <c r="B4247" s="14"/>
      <c r="C4247" s="14"/>
      <c r="D4247" s="16"/>
      <c r="E4247" s="16"/>
      <c r="F4247" s="14"/>
      <c r="G4247" s="14"/>
      <c r="H4247" s="14"/>
      <c r="I4247" s="15"/>
      <c r="J4247" s="77"/>
    </row>
    <row r="4248" spans="1:10" x14ac:dyDescent="0.2">
      <c r="A4248" s="14"/>
      <c r="B4248" s="14"/>
      <c r="C4248" s="14"/>
      <c r="D4248" s="16"/>
      <c r="E4248" s="16"/>
      <c r="F4248" s="14"/>
      <c r="G4248" s="14"/>
      <c r="H4248" s="14"/>
      <c r="I4248" s="15"/>
      <c r="J4248" s="77"/>
    </row>
    <row r="4249" spans="1:10" x14ac:dyDescent="0.2">
      <c r="A4249" s="14"/>
      <c r="B4249" s="14"/>
      <c r="C4249" s="14"/>
      <c r="D4249" s="16"/>
      <c r="E4249" s="16"/>
      <c r="F4249" s="14"/>
      <c r="G4249" s="14"/>
      <c r="H4249" s="14"/>
      <c r="I4249" s="15"/>
      <c r="J4249" s="77"/>
    </row>
    <row r="4250" spans="1:10" x14ac:dyDescent="0.2">
      <c r="A4250" s="14"/>
      <c r="B4250" s="14"/>
      <c r="C4250" s="14"/>
      <c r="D4250" s="16"/>
      <c r="E4250" s="16"/>
      <c r="F4250" s="14"/>
      <c r="G4250" s="14"/>
      <c r="H4250" s="14"/>
      <c r="I4250" s="15"/>
      <c r="J4250" s="77"/>
    </row>
    <row r="4251" spans="1:10" x14ac:dyDescent="0.2">
      <c r="A4251" s="14"/>
      <c r="B4251" s="14"/>
      <c r="C4251" s="14"/>
      <c r="D4251" s="16"/>
      <c r="E4251" s="16"/>
      <c r="F4251" s="14"/>
      <c r="G4251" s="14"/>
      <c r="H4251" s="14"/>
      <c r="I4251" s="15"/>
      <c r="J4251" s="77"/>
    </row>
    <row r="4252" spans="1:10" x14ac:dyDescent="0.2">
      <c r="A4252" s="14"/>
      <c r="B4252" s="14"/>
      <c r="C4252" s="14"/>
      <c r="D4252" s="16"/>
      <c r="E4252" s="16"/>
      <c r="F4252" s="14"/>
      <c r="G4252" s="14"/>
      <c r="H4252" s="14"/>
      <c r="I4252" s="15"/>
      <c r="J4252" s="77"/>
    </row>
    <row r="4253" spans="1:10" x14ac:dyDescent="0.2">
      <c r="A4253" s="14"/>
      <c r="B4253" s="14"/>
      <c r="C4253" s="14"/>
      <c r="D4253" s="16"/>
      <c r="E4253" s="16"/>
      <c r="F4253" s="14"/>
      <c r="G4253" s="14"/>
      <c r="H4253" s="14"/>
      <c r="I4253" s="15"/>
      <c r="J4253" s="77"/>
    </row>
    <row r="4254" spans="1:10" x14ac:dyDescent="0.2">
      <c r="A4254" s="14"/>
      <c r="B4254" s="14"/>
      <c r="C4254" s="14"/>
      <c r="D4254" s="16"/>
      <c r="E4254" s="16"/>
      <c r="F4254" s="14"/>
      <c r="G4254" s="14"/>
      <c r="H4254" s="14"/>
      <c r="I4254" s="15"/>
      <c r="J4254" s="77"/>
    </row>
    <row r="4255" spans="1:10" x14ac:dyDescent="0.2">
      <c r="A4255" s="14"/>
      <c r="B4255" s="14"/>
      <c r="C4255" s="14"/>
      <c r="D4255" s="16"/>
      <c r="E4255" s="16"/>
      <c r="F4255" s="14"/>
      <c r="G4255" s="14"/>
      <c r="H4255" s="14"/>
      <c r="I4255" s="15"/>
      <c r="J4255" s="77"/>
    </row>
    <row r="4256" spans="1:10" x14ac:dyDescent="0.2">
      <c r="A4256" s="14"/>
      <c r="B4256" s="14"/>
      <c r="C4256" s="14"/>
      <c r="D4256" s="16"/>
      <c r="E4256" s="16"/>
      <c r="F4256" s="14"/>
      <c r="G4256" s="14"/>
      <c r="H4256" s="14"/>
      <c r="I4256" s="15"/>
      <c r="J4256" s="77"/>
    </row>
    <row r="4257" spans="1:10" x14ac:dyDescent="0.2">
      <c r="A4257" s="14"/>
      <c r="B4257" s="14"/>
      <c r="C4257" s="14"/>
      <c r="D4257" s="16"/>
      <c r="E4257" s="16"/>
      <c r="F4257" s="14"/>
      <c r="G4257" s="14"/>
      <c r="H4257" s="14"/>
      <c r="I4257" s="15"/>
      <c r="J4257" s="77"/>
    </row>
    <row r="4258" spans="1:10" x14ac:dyDescent="0.2">
      <c r="A4258" s="14"/>
      <c r="B4258" s="14"/>
      <c r="C4258" s="14"/>
      <c r="D4258" s="16"/>
      <c r="E4258" s="16"/>
      <c r="F4258" s="14"/>
      <c r="G4258" s="14"/>
      <c r="H4258" s="14"/>
      <c r="I4258" s="15"/>
      <c r="J4258" s="77"/>
    </row>
    <row r="4259" spans="1:10" x14ac:dyDescent="0.2">
      <c r="A4259" s="14"/>
      <c r="B4259" s="14"/>
      <c r="C4259" s="14"/>
      <c r="D4259" s="16"/>
      <c r="E4259" s="16"/>
      <c r="F4259" s="14"/>
      <c r="G4259" s="14"/>
      <c r="H4259" s="14"/>
      <c r="I4259" s="15"/>
      <c r="J4259" s="77"/>
    </row>
    <row r="4260" spans="1:10" x14ac:dyDescent="0.2">
      <c r="A4260" s="14"/>
      <c r="B4260" s="14"/>
      <c r="C4260" s="14"/>
      <c r="D4260" s="16"/>
      <c r="E4260" s="16"/>
      <c r="F4260" s="14"/>
      <c r="G4260" s="14"/>
      <c r="H4260" s="14"/>
      <c r="I4260" s="15"/>
      <c r="J4260" s="77"/>
    </row>
    <row r="4261" spans="1:10" x14ac:dyDescent="0.2">
      <c r="A4261" s="14"/>
      <c r="B4261" s="14"/>
      <c r="C4261" s="14"/>
      <c r="D4261" s="16"/>
      <c r="E4261" s="16"/>
      <c r="F4261" s="14"/>
      <c r="G4261" s="14"/>
      <c r="H4261" s="14"/>
      <c r="I4261" s="15"/>
      <c r="J4261" s="77"/>
    </row>
    <row r="4262" spans="1:10" x14ac:dyDescent="0.2">
      <c r="A4262" s="14"/>
      <c r="B4262" s="14"/>
      <c r="C4262" s="14"/>
      <c r="D4262" s="16"/>
      <c r="E4262" s="16"/>
      <c r="F4262" s="14"/>
      <c r="G4262" s="14"/>
      <c r="H4262" s="14"/>
      <c r="I4262" s="15"/>
      <c r="J4262" s="77"/>
    </row>
    <row r="4263" spans="1:10" x14ac:dyDescent="0.2">
      <c r="A4263" s="14"/>
      <c r="B4263" s="14"/>
      <c r="C4263" s="14"/>
      <c r="D4263" s="16"/>
      <c r="E4263" s="16"/>
      <c r="F4263" s="14"/>
      <c r="G4263" s="14"/>
      <c r="H4263" s="14"/>
      <c r="I4263" s="15"/>
      <c r="J4263" s="77"/>
    </row>
    <row r="4264" spans="1:10" x14ac:dyDescent="0.2">
      <c r="A4264" s="14"/>
      <c r="B4264" s="14"/>
      <c r="C4264" s="14"/>
      <c r="D4264" s="16"/>
      <c r="E4264" s="16"/>
      <c r="F4264" s="14"/>
      <c r="G4264" s="14"/>
      <c r="H4264" s="14"/>
      <c r="I4264" s="15"/>
      <c r="J4264" s="77"/>
    </row>
    <row r="4265" spans="1:10" x14ac:dyDescent="0.2">
      <c r="A4265" s="14"/>
      <c r="B4265" s="14"/>
      <c r="C4265" s="14"/>
      <c r="D4265" s="16"/>
      <c r="E4265" s="16"/>
      <c r="F4265" s="14"/>
      <c r="G4265" s="14"/>
      <c r="H4265" s="14"/>
      <c r="I4265" s="15"/>
      <c r="J4265" s="77"/>
    </row>
    <row r="4266" spans="1:10" x14ac:dyDescent="0.2">
      <c r="A4266" s="14"/>
      <c r="B4266" s="14"/>
      <c r="C4266" s="14"/>
      <c r="D4266" s="16"/>
      <c r="E4266" s="16"/>
      <c r="F4266" s="14"/>
      <c r="G4266" s="14"/>
      <c r="H4266" s="14"/>
      <c r="I4266" s="15"/>
      <c r="J4266" s="77"/>
    </row>
    <row r="4267" spans="1:10" x14ac:dyDescent="0.2">
      <c r="A4267" s="14"/>
      <c r="B4267" s="14"/>
      <c r="C4267" s="14"/>
      <c r="D4267" s="16"/>
      <c r="E4267" s="16"/>
      <c r="F4267" s="14"/>
      <c r="G4267" s="14"/>
      <c r="H4267" s="14"/>
      <c r="I4267" s="15"/>
      <c r="J4267" s="77"/>
    </row>
    <row r="4268" spans="1:10" x14ac:dyDescent="0.2">
      <c r="A4268" s="14"/>
      <c r="B4268" s="14"/>
      <c r="C4268" s="14"/>
      <c r="D4268" s="16"/>
      <c r="E4268" s="16"/>
      <c r="F4268" s="14"/>
      <c r="G4268" s="14"/>
      <c r="H4268" s="14"/>
      <c r="I4268" s="15"/>
      <c r="J4268" s="77"/>
    </row>
    <row r="4269" spans="1:10" x14ac:dyDescent="0.2">
      <c r="A4269" s="14"/>
      <c r="B4269" s="14"/>
      <c r="C4269" s="14"/>
      <c r="D4269" s="16"/>
      <c r="E4269" s="16"/>
      <c r="F4269" s="14"/>
      <c r="G4269" s="14"/>
      <c r="H4269" s="14"/>
      <c r="I4269" s="15"/>
      <c r="J4269" s="77"/>
    </row>
    <row r="4270" spans="1:10" x14ac:dyDescent="0.2">
      <c r="A4270" s="14"/>
      <c r="B4270" s="14"/>
      <c r="C4270" s="14"/>
      <c r="D4270" s="16"/>
      <c r="E4270" s="16"/>
      <c r="F4270" s="14"/>
      <c r="G4270" s="14"/>
      <c r="H4270" s="14"/>
      <c r="I4270" s="15"/>
      <c r="J4270" s="77"/>
    </row>
    <row r="4271" spans="1:10" x14ac:dyDescent="0.2">
      <c r="A4271" s="14"/>
      <c r="B4271" s="14"/>
      <c r="C4271" s="14"/>
      <c r="D4271" s="16"/>
      <c r="E4271" s="16"/>
      <c r="F4271" s="14"/>
      <c r="G4271" s="14"/>
      <c r="H4271" s="14"/>
      <c r="I4271" s="15"/>
      <c r="J4271" s="77"/>
    </row>
    <row r="4272" spans="1:10" x14ac:dyDescent="0.2">
      <c r="A4272" s="14"/>
      <c r="B4272" s="14"/>
      <c r="C4272" s="14"/>
      <c r="D4272" s="16"/>
      <c r="E4272" s="16"/>
      <c r="F4272" s="14"/>
      <c r="G4272" s="14"/>
      <c r="H4272" s="14"/>
      <c r="I4272" s="15"/>
      <c r="J4272" s="77"/>
    </row>
    <row r="4273" spans="1:10" x14ac:dyDescent="0.2">
      <c r="A4273" s="14"/>
      <c r="B4273" s="14"/>
      <c r="C4273" s="14"/>
      <c r="D4273" s="16"/>
      <c r="E4273" s="16"/>
      <c r="F4273" s="14"/>
      <c r="G4273" s="14"/>
      <c r="H4273" s="14"/>
      <c r="I4273" s="15"/>
      <c r="J4273" s="77"/>
    </row>
    <row r="4274" spans="1:10" x14ac:dyDescent="0.2">
      <c r="A4274" s="14"/>
      <c r="B4274" s="14"/>
      <c r="C4274" s="14"/>
      <c r="D4274" s="16"/>
      <c r="E4274" s="16"/>
      <c r="F4274" s="14"/>
      <c r="G4274" s="14"/>
      <c r="H4274" s="14"/>
      <c r="I4274" s="15"/>
      <c r="J4274" s="77"/>
    </row>
    <row r="4275" spans="1:10" x14ac:dyDescent="0.2">
      <c r="A4275" s="14"/>
      <c r="B4275" s="14"/>
      <c r="C4275" s="14"/>
      <c r="D4275" s="16"/>
      <c r="E4275" s="16"/>
      <c r="F4275" s="14"/>
      <c r="G4275" s="14"/>
      <c r="H4275" s="14"/>
      <c r="I4275" s="15"/>
      <c r="J4275" s="77"/>
    </row>
    <row r="4276" spans="1:10" x14ac:dyDescent="0.2">
      <c r="A4276" s="14"/>
      <c r="B4276" s="14"/>
      <c r="C4276" s="14"/>
      <c r="D4276" s="16"/>
      <c r="E4276" s="16"/>
      <c r="F4276" s="14"/>
      <c r="G4276" s="14"/>
      <c r="H4276" s="14"/>
      <c r="I4276" s="15"/>
      <c r="J4276" s="77"/>
    </row>
    <row r="4277" spans="1:10" x14ac:dyDescent="0.2">
      <c r="A4277" s="14"/>
      <c r="B4277" s="14"/>
      <c r="C4277" s="14"/>
      <c r="D4277" s="16"/>
      <c r="E4277" s="16"/>
      <c r="F4277" s="14"/>
      <c r="G4277" s="14"/>
      <c r="H4277" s="14"/>
      <c r="I4277" s="15"/>
      <c r="J4277" s="77"/>
    </row>
    <row r="4278" spans="1:10" x14ac:dyDescent="0.2">
      <c r="A4278" s="14"/>
      <c r="B4278" s="14"/>
      <c r="C4278" s="14"/>
      <c r="D4278" s="16"/>
      <c r="E4278" s="16"/>
      <c r="F4278" s="14"/>
      <c r="G4278" s="14"/>
      <c r="H4278" s="14"/>
      <c r="I4278" s="15"/>
      <c r="J4278" s="77"/>
    </row>
    <row r="4279" spans="1:10" x14ac:dyDescent="0.2">
      <c r="A4279" s="14"/>
      <c r="B4279" s="14"/>
      <c r="C4279" s="14"/>
      <c r="D4279" s="16"/>
      <c r="E4279" s="16"/>
      <c r="F4279" s="14"/>
      <c r="G4279" s="14"/>
      <c r="H4279" s="14"/>
      <c r="I4279" s="15"/>
      <c r="J4279" s="77"/>
    </row>
    <row r="4280" spans="1:10" x14ac:dyDescent="0.2">
      <c r="A4280" s="14"/>
      <c r="B4280" s="14"/>
      <c r="C4280" s="14"/>
      <c r="D4280" s="16"/>
      <c r="E4280" s="16"/>
      <c r="F4280" s="14"/>
      <c r="G4280" s="14"/>
      <c r="H4280" s="14"/>
      <c r="I4280" s="15"/>
      <c r="J4280" s="77"/>
    </row>
    <row r="4281" spans="1:10" x14ac:dyDescent="0.2">
      <c r="A4281" s="14"/>
      <c r="B4281" s="14"/>
      <c r="C4281" s="14"/>
      <c r="D4281" s="16"/>
      <c r="E4281" s="16"/>
      <c r="F4281" s="14"/>
      <c r="G4281" s="14"/>
      <c r="H4281" s="14"/>
      <c r="I4281" s="15"/>
      <c r="J4281" s="77"/>
    </row>
    <row r="4282" spans="1:10" x14ac:dyDescent="0.2">
      <c r="A4282" s="14"/>
      <c r="B4282" s="14"/>
      <c r="C4282" s="14"/>
      <c r="D4282" s="16"/>
      <c r="E4282" s="16"/>
      <c r="F4282" s="14"/>
      <c r="G4282" s="14"/>
      <c r="H4282" s="14"/>
      <c r="I4282" s="15"/>
      <c r="J4282" s="77"/>
    </row>
    <row r="4283" spans="1:10" x14ac:dyDescent="0.2">
      <c r="A4283" s="14"/>
      <c r="B4283" s="14"/>
      <c r="C4283" s="14"/>
      <c r="D4283" s="16"/>
      <c r="E4283" s="16"/>
      <c r="F4283" s="14"/>
      <c r="G4283" s="14"/>
      <c r="H4283" s="14"/>
      <c r="I4283" s="15"/>
      <c r="J4283" s="77"/>
    </row>
    <row r="4284" spans="1:10" x14ac:dyDescent="0.2">
      <c r="A4284" s="14"/>
      <c r="B4284" s="14"/>
      <c r="C4284" s="14"/>
      <c r="D4284" s="16"/>
      <c r="E4284" s="16"/>
      <c r="F4284" s="14"/>
      <c r="G4284" s="14"/>
      <c r="H4284" s="14"/>
      <c r="I4284" s="15"/>
      <c r="J4284" s="77"/>
    </row>
    <row r="4285" spans="1:10" x14ac:dyDescent="0.2">
      <c r="A4285" s="14"/>
      <c r="B4285" s="14"/>
      <c r="C4285" s="14"/>
      <c r="D4285" s="16"/>
      <c r="E4285" s="16"/>
      <c r="F4285" s="14"/>
      <c r="G4285" s="14"/>
      <c r="H4285" s="14"/>
      <c r="I4285" s="15"/>
      <c r="J4285" s="77"/>
    </row>
    <row r="4286" spans="1:10" x14ac:dyDescent="0.2">
      <c r="A4286" s="14"/>
      <c r="B4286" s="14"/>
      <c r="C4286" s="14"/>
      <c r="D4286" s="16"/>
      <c r="E4286" s="16"/>
      <c r="F4286" s="14"/>
      <c r="G4286" s="14"/>
      <c r="H4286" s="14"/>
      <c r="I4286" s="15"/>
      <c r="J4286" s="77"/>
    </row>
    <row r="4287" spans="1:10" x14ac:dyDescent="0.2">
      <c r="A4287" s="14"/>
      <c r="B4287" s="14"/>
      <c r="C4287" s="14"/>
      <c r="D4287" s="16"/>
      <c r="E4287" s="16"/>
      <c r="F4287" s="14"/>
      <c r="G4287" s="14"/>
      <c r="H4287" s="14"/>
      <c r="I4287" s="15"/>
      <c r="J4287" s="77"/>
    </row>
    <row r="4288" spans="1:10" x14ac:dyDescent="0.2">
      <c r="A4288" s="14"/>
      <c r="B4288" s="14"/>
      <c r="C4288" s="14"/>
      <c r="D4288" s="16"/>
      <c r="E4288" s="16"/>
      <c r="F4288" s="14"/>
      <c r="G4288" s="14"/>
      <c r="H4288" s="14"/>
      <c r="I4288" s="15"/>
      <c r="J4288" s="77"/>
    </row>
    <row r="4289" spans="1:10" x14ac:dyDescent="0.2">
      <c r="A4289" s="14"/>
      <c r="B4289" s="14"/>
      <c r="C4289" s="14"/>
      <c r="D4289" s="16"/>
      <c r="E4289" s="16"/>
      <c r="F4289" s="14"/>
      <c r="G4289" s="14"/>
      <c r="H4289" s="14"/>
      <c r="I4289" s="15"/>
      <c r="J4289" s="77"/>
    </row>
    <row r="4290" spans="1:10" x14ac:dyDescent="0.2">
      <c r="A4290" s="14"/>
      <c r="B4290" s="14"/>
      <c r="C4290" s="14"/>
      <c r="D4290" s="16"/>
      <c r="E4290" s="16"/>
      <c r="F4290" s="14"/>
      <c r="G4290" s="14"/>
      <c r="H4290" s="14"/>
      <c r="I4290" s="15"/>
      <c r="J4290" s="77"/>
    </row>
    <row r="4291" spans="1:10" x14ac:dyDescent="0.2">
      <c r="A4291" s="14"/>
      <c r="B4291" s="14"/>
      <c r="C4291" s="14"/>
      <c r="D4291" s="16"/>
      <c r="E4291" s="16"/>
      <c r="F4291" s="14"/>
      <c r="G4291" s="14"/>
      <c r="H4291" s="14"/>
      <c r="I4291" s="15"/>
      <c r="J4291" s="77"/>
    </row>
    <row r="4292" spans="1:10" x14ac:dyDescent="0.2">
      <c r="A4292" s="14"/>
      <c r="B4292" s="14"/>
      <c r="C4292" s="14"/>
      <c r="D4292" s="16"/>
      <c r="E4292" s="16"/>
      <c r="F4292" s="14"/>
      <c r="G4292" s="14"/>
      <c r="H4292" s="14"/>
      <c r="I4292" s="15"/>
      <c r="J4292" s="77"/>
    </row>
    <row r="4293" spans="1:10" x14ac:dyDescent="0.2">
      <c r="A4293" s="14"/>
      <c r="B4293" s="14"/>
      <c r="C4293" s="14"/>
      <c r="D4293" s="16"/>
      <c r="E4293" s="16"/>
      <c r="F4293" s="14"/>
      <c r="G4293" s="14"/>
      <c r="H4293" s="14"/>
      <c r="I4293" s="15"/>
      <c r="J4293" s="77"/>
    </row>
    <row r="4294" spans="1:10" x14ac:dyDescent="0.2">
      <c r="A4294" s="14"/>
      <c r="B4294" s="14"/>
      <c r="C4294" s="14"/>
      <c r="D4294" s="16"/>
      <c r="E4294" s="16"/>
      <c r="F4294" s="14"/>
      <c r="G4294" s="14"/>
      <c r="H4294" s="14"/>
      <c r="I4294" s="15"/>
      <c r="J4294" s="77"/>
    </row>
    <row r="4295" spans="1:10" x14ac:dyDescent="0.2">
      <c r="A4295" s="14"/>
      <c r="B4295" s="14"/>
      <c r="C4295" s="14"/>
      <c r="D4295" s="16"/>
      <c r="E4295" s="16"/>
      <c r="F4295" s="14"/>
      <c r="G4295" s="14"/>
      <c r="H4295" s="14"/>
      <c r="I4295" s="15"/>
      <c r="J4295" s="77"/>
    </row>
    <row r="4296" spans="1:10" x14ac:dyDescent="0.2">
      <c r="A4296" s="14"/>
      <c r="B4296" s="14"/>
      <c r="C4296" s="14"/>
      <c r="D4296" s="16"/>
      <c r="E4296" s="16"/>
      <c r="F4296" s="14"/>
      <c r="G4296" s="14"/>
      <c r="H4296" s="14"/>
      <c r="I4296" s="15"/>
      <c r="J4296" s="77"/>
    </row>
    <row r="4297" spans="1:10" x14ac:dyDescent="0.2">
      <c r="A4297" s="14"/>
      <c r="B4297" s="14"/>
      <c r="C4297" s="14"/>
      <c r="D4297" s="16"/>
      <c r="E4297" s="16"/>
      <c r="F4297" s="14"/>
      <c r="G4297" s="14"/>
      <c r="H4297" s="14"/>
      <c r="I4297" s="15"/>
      <c r="J4297" s="77"/>
    </row>
    <row r="4298" spans="1:10" x14ac:dyDescent="0.2">
      <c r="A4298" s="14"/>
      <c r="B4298" s="14"/>
      <c r="C4298" s="14"/>
      <c r="D4298" s="16"/>
      <c r="E4298" s="16"/>
      <c r="F4298" s="14"/>
      <c r="G4298" s="14"/>
      <c r="H4298" s="14"/>
      <c r="I4298" s="15"/>
      <c r="J4298" s="77"/>
    </row>
    <row r="4299" spans="1:10" x14ac:dyDescent="0.2">
      <c r="A4299" s="14"/>
      <c r="B4299" s="14"/>
      <c r="C4299" s="14"/>
      <c r="D4299" s="16"/>
      <c r="E4299" s="16"/>
      <c r="F4299" s="14"/>
      <c r="G4299" s="14"/>
      <c r="H4299" s="14"/>
      <c r="I4299" s="15"/>
      <c r="J4299" s="77"/>
    </row>
    <row r="4300" spans="1:10" x14ac:dyDescent="0.2">
      <c r="A4300" s="14"/>
      <c r="B4300" s="14"/>
      <c r="C4300" s="14"/>
      <c r="D4300" s="16"/>
      <c r="E4300" s="16"/>
      <c r="F4300" s="14"/>
      <c r="G4300" s="14"/>
      <c r="H4300" s="14"/>
      <c r="I4300" s="15"/>
      <c r="J4300" s="77"/>
    </row>
    <row r="4301" spans="1:10" x14ac:dyDescent="0.2">
      <c r="A4301" s="14"/>
      <c r="B4301" s="14"/>
      <c r="C4301" s="14"/>
      <c r="D4301" s="16"/>
      <c r="E4301" s="16"/>
      <c r="F4301" s="14"/>
      <c r="G4301" s="14"/>
      <c r="H4301" s="14"/>
      <c r="I4301" s="15"/>
      <c r="J4301" s="77"/>
    </row>
    <row r="4302" spans="1:10" x14ac:dyDescent="0.2">
      <c r="A4302" s="14"/>
      <c r="B4302" s="14"/>
      <c r="C4302" s="14"/>
      <c r="D4302" s="16"/>
      <c r="E4302" s="16"/>
      <c r="F4302" s="14"/>
      <c r="G4302" s="14"/>
      <c r="H4302" s="14"/>
      <c r="I4302" s="15"/>
      <c r="J4302" s="77"/>
    </row>
    <row r="4303" spans="1:10" x14ac:dyDescent="0.2">
      <c r="A4303" s="14"/>
      <c r="B4303" s="14"/>
      <c r="C4303" s="14"/>
      <c r="D4303" s="16"/>
      <c r="E4303" s="16"/>
      <c r="F4303" s="14"/>
      <c r="G4303" s="14"/>
      <c r="H4303" s="14"/>
      <c r="I4303" s="15"/>
      <c r="J4303" s="77"/>
    </row>
    <row r="4304" spans="1:10" x14ac:dyDescent="0.2">
      <c r="A4304" s="14"/>
      <c r="B4304" s="14"/>
      <c r="C4304" s="14"/>
      <c r="D4304" s="16"/>
      <c r="E4304" s="16"/>
      <c r="F4304" s="14"/>
      <c r="G4304" s="14"/>
      <c r="H4304" s="14"/>
      <c r="I4304" s="15"/>
      <c r="J4304" s="77"/>
    </row>
    <row r="4305" spans="1:10" x14ac:dyDescent="0.2">
      <c r="A4305" s="14"/>
      <c r="B4305" s="14"/>
      <c r="C4305" s="14"/>
      <c r="D4305" s="16"/>
      <c r="E4305" s="16"/>
      <c r="F4305" s="14"/>
      <c r="G4305" s="14"/>
      <c r="H4305" s="14"/>
      <c r="I4305" s="15"/>
      <c r="J4305" s="77"/>
    </row>
    <row r="4306" spans="1:10" x14ac:dyDescent="0.2">
      <c r="A4306" s="14"/>
      <c r="B4306" s="14"/>
      <c r="C4306" s="14"/>
      <c r="D4306" s="16"/>
      <c r="E4306" s="16"/>
      <c r="F4306" s="14"/>
      <c r="G4306" s="14"/>
      <c r="H4306" s="14"/>
      <c r="I4306" s="15"/>
      <c r="J4306" s="77"/>
    </row>
    <row r="4307" spans="1:10" x14ac:dyDescent="0.2">
      <c r="A4307" s="14"/>
      <c r="B4307" s="14"/>
      <c r="C4307" s="14"/>
      <c r="D4307" s="16"/>
      <c r="E4307" s="16"/>
      <c r="F4307" s="14"/>
      <c r="G4307" s="14"/>
      <c r="H4307" s="14"/>
      <c r="I4307" s="15"/>
      <c r="J4307" s="77"/>
    </row>
    <row r="4308" spans="1:10" x14ac:dyDescent="0.2">
      <c r="A4308" s="14"/>
      <c r="B4308" s="14"/>
      <c r="C4308" s="14"/>
      <c r="D4308" s="16"/>
      <c r="E4308" s="16"/>
      <c r="F4308" s="14"/>
      <c r="G4308" s="14"/>
      <c r="H4308" s="14"/>
      <c r="I4308" s="15"/>
      <c r="J4308" s="77"/>
    </row>
    <row r="4309" spans="1:10" x14ac:dyDescent="0.2">
      <c r="A4309" s="14"/>
      <c r="B4309" s="14"/>
      <c r="C4309" s="14"/>
      <c r="D4309" s="16"/>
      <c r="E4309" s="16"/>
      <c r="F4309" s="14"/>
      <c r="G4309" s="14"/>
      <c r="H4309" s="14"/>
      <c r="I4309" s="15"/>
      <c r="J4309" s="77"/>
    </row>
    <row r="4310" spans="1:10" x14ac:dyDescent="0.2">
      <c r="A4310" s="14"/>
      <c r="B4310" s="14"/>
      <c r="C4310" s="14"/>
      <c r="D4310" s="16"/>
      <c r="E4310" s="16"/>
      <c r="F4310" s="14"/>
      <c r="G4310" s="14"/>
      <c r="H4310" s="14"/>
      <c r="I4310" s="15"/>
      <c r="J4310" s="77"/>
    </row>
    <row r="4311" spans="1:10" x14ac:dyDescent="0.2">
      <c r="A4311" s="14"/>
      <c r="B4311" s="14"/>
      <c r="C4311" s="14"/>
      <c r="D4311" s="16"/>
      <c r="E4311" s="16"/>
      <c r="F4311" s="14"/>
      <c r="G4311" s="14"/>
      <c r="H4311" s="14"/>
      <c r="I4311" s="15"/>
      <c r="J4311" s="77"/>
    </row>
    <row r="4312" spans="1:10" x14ac:dyDescent="0.2">
      <c r="A4312" s="14"/>
      <c r="B4312" s="14"/>
      <c r="C4312" s="14"/>
      <c r="D4312" s="16"/>
      <c r="E4312" s="16"/>
      <c r="F4312" s="14"/>
      <c r="G4312" s="14"/>
      <c r="H4312" s="14"/>
      <c r="I4312" s="15"/>
      <c r="J4312" s="77"/>
    </row>
    <row r="4313" spans="1:10" x14ac:dyDescent="0.2">
      <c r="A4313" s="14"/>
      <c r="B4313" s="14"/>
      <c r="C4313" s="14"/>
      <c r="D4313" s="16"/>
      <c r="E4313" s="16"/>
      <c r="F4313" s="14"/>
      <c r="G4313" s="14"/>
      <c r="H4313" s="14"/>
      <c r="I4313" s="15"/>
      <c r="J4313" s="77"/>
    </row>
    <row r="4314" spans="1:10" x14ac:dyDescent="0.2">
      <c r="A4314" s="14"/>
      <c r="B4314" s="14"/>
      <c r="C4314" s="14"/>
      <c r="D4314" s="16"/>
      <c r="E4314" s="16"/>
      <c r="F4314" s="14"/>
      <c r="G4314" s="14"/>
      <c r="H4314" s="14"/>
      <c r="I4314" s="15"/>
      <c r="J4314" s="77"/>
    </row>
    <row r="4315" spans="1:10" x14ac:dyDescent="0.2">
      <c r="A4315" s="14"/>
      <c r="B4315" s="14"/>
      <c r="C4315" s="14"/>
      <c r="D4315" s="16"/>
      <c r="E4315" s="16"/>
      <c r="F4315" s="14"/>
      <c r="G4315" s="14"/>
      <c r="H4315" s="14"/>
      <c r="I4315" s="15"/>
      <c r="J4315" s="77"/>
    </row>
    <row r="4316" spans="1:10" x14ac:dyDescent="0.2">
      <c r="A4316" s="14"/>
      <c r="B4316" s="14"/>
      <c r="C4316" s="14"/>
      <c r="D4316" s="16"/>
      <c r="E4316" s="16"/>
      <c r="F4316" s="14"/>
      <c r="G4316" s="14"/>
      <c r="H4316" s="14"/>
      <c r="I4316" s="15"/>
      <c r="J4316" s="77"/>
    </row>
    <row r="4317" spans="1:10" x14ac:dyDescent="0.2">
      <c r="A4317" s="14"/>
      <c r="B4317" s="14"/>
      <c r="C4317" s="14"/>
      <c r="D4317" s="16"/>
      <c r="E4317" s="16"/>
      <c r="F4317" s="14"/>
      <c r="G4317" s="14"/>
      <c r="H4317" s="14"/>
      <c r="I4317" s="15"/>
      <c r="J4317" s="77"/>
    </row>
    <row r="4318" spans="1:10" x14ac:dyDescent="0.2">
      <c r="A4318" s="14"/>
      <c r="B4318" s="14"/>
      <c r="C4318" s="14"/>
      <c r="D4318" s="16"/>
      <c r="E4318" s="16"/>
      <c r="F4318" s="14"/>
      <c r="G4318" s="14"/>
      <c r="H4318" s="14"/>
      <c r="I4318" s="15"/>
      <c r="J4318" s="77"/>
    </row>
    <row r="4319" spans="1:10" x14ac:dyDescent="0.2">
      <c r="A4319" s="14"/>
      <c r="B4319" s="14"/>
      <c r="C4319" s="14"/>
      <c r="D4319" s="16"/>
      <c r="E4319" s="16"/>
      <c r="F4319" s="14"/>
      <c r="G4319" s="14"/>
      <c r="H4319" s="14"/>
      <c r="I4319" s="15"/>
      <c r="J4319" s="77"/>
    </row>
    <row r="4320" spans="1:10" x14ac:dyDescent="0.2">
      <c r="A4320" s="14"/>
      <c r="B4320" s="14"/>
      <c r="C4320" s="14"/>
      <c r="D4320" s="16"/>
      <c r="E4320" s="16"/>
      <c r="F4320" s="14"/>
      <c r="G4320" s="14"/>
      <c r="H4320" s="14"/>
      <c r="I4320" s="15"/>
      <c r="J4320" s="77"/>
    </row>
    <row r="4321" spans="1:10" x14ac:dyDescent="0.2">
      <c r="A4321" s="14"/>
      <c r="B4321" s="14"/>
      <c r="C4321" s="14"/>
      <c r="D4321" s="16"/>
      <c r="E4321" s="16"/>
      <c r="F4321" s="14"/>
      <c r="G4321" s="14"/>
      <c r="H4321" s="14"/>
      <c r="I4321" s="15"/>
      <c r="J4321" s="77"/>
    </row>
    <row r="4322" spans="1:10" x14ac:dyDescent="0.2">
      <c r="A4322" s="14"/>
      <c r="B4322" s="14"/>
      <c r="C4322" s="14"/>
      <c r="D4322" s="16"/>
      <c r="E4322" s="16"/>
      <c r="F4322" s="14"/>
      <c r="G4322" s="14"/>
      <c r="H4322" s="14"/>
      <c r="I4322" s="15"/>
      <c r="J4322" s="77"/>
    </row>
    <row r="4323" spans="1:10" x14ac:dyDescent="0.2">
      <c r="A4323" s="14"/>
      <c r="B4323" s="14"/>
      <c r="C4323" s="14"/>
      <c r="D4323" s="16"/>
      <c r="E4323" s="16"/>
      <c r="F4323" s="14"/>
      <c r="G4323" s="14"/>
      <c r="H4323" s="14"/>
      <c r="I4323" s="15"/>
      <c r="J4323" s="77"/>
    </row>
    <row r="4324" spans="1:10" x14ac:dyDescent="0.2">
      <c r="A4324" s="14"/>
      <c r="B4324" s="14"/>
      <c r="C4324" s="14"/>
      <c r="D4324" s="16"/>
      <c r="E4324" s="16"/>
      <c r="F4324" s="14"/>
      <c r="G4324" s="14"/>
      <c r="H4324" s="14"/>
      <c r="I4324" s="15"/>
      <c r="J4324" s="77"/>
    </row>
    <row r="4325" spans="1:10" x14ac:dyDescent="0.2">
      <c r="A4325" s="14"/>
      <c r="B4325" s="14"/>
      <c r="C4325" s="14"/>
      <c r="D4325" s="16"/>
      <c r="E4325" s="16"/>
      <c r="F4325" s="14"/>
      <c r="G4325" s="14"/>
      <c r="H4325" s="14"/>
      <c r="I4325" s="15"/>
      <c r="J4325" s="77"/>
    </row>
    <row r="4326" spans="1:10" x14ac:dyDescent="0.2">
      <c r="A4326" s="14"/>
      <c r="B4326" s="14"/>
      <c r="C4326" s="14"/>
      <c r="D4326" s="16"/>
      <c r="E4326" s="16"/>
      <c r="F4326" s="14"/>
      <c r="G4326" s="14"/>
      <c r="H4326" s="14"/>
      <c r="I4326" s="15"/>
      <c r="J4326" s="77"/>
    </row>
    <row r="4327" spans="1:10" x14ac:dyDescent="0.2">
      <c r="A4327" s="14"/>
      <c r="B4327" s="14"/>
      <c r="C4327" s="14"/>
      <c r="D4327" s="16"/>
      <c r="E4327" s="16"/>
      <c r="F4327" s="14"/>
      <c r="G4327" s="14"/>
      <c r="H4327" s="14"/>
      <c r="I4327" s="15"/>
      <c r="J4327" s="77"/>
    </row>
    <row r="4328" spans="1:10" x14ac:dyDescent="0.2">
      <c r="A4328" s="14"/>
      <c r="B4328" s="14"/>
      <c r="C4328" s="14"/>
      <c r="D4328" s="16"/>
      <c r="E4328" s="16"/>
      <c r="F4328" s="14"/>
      <c r="G4328" s="14"/>
      <c r="H4328" s="14"/>
      <c r="I4328" s="15"/>
      <c r="J4328" s="77"/>
    </row>
    <row r="4329" spans="1:10" x14ac:dyDescent="0.2">
      <c r="A4329" s="14"/>
      <c r="B4329" s="14"/>
      <c r="C4329" s="14"/>
      <c r="D4329" s="16"/>
      <c r="E4329" s="16"/>
      <c r="F4329" s="14"/>
      <c r="G4329" s="14"/>
      <c r="H4329" s="14"/>
      <c r="I4329" s="15"/>
      <c r="J4329" s="77"/>
    </row>
    <row r="4330" spans="1:10" x14ac:dyDescent="0.2">
      <c r="A4330" s="14"/>
      <c r="B4330" s="14"/>
      <c r="C4330" s="14"/>
      <c r="D4330" s="16"/>
      <c r="E4330" s="16"/>
      <c r="F4330" s="14"/>
      <c r="G4330" s="14"/>
      <c r="H4330" s="14"/>
      <c r="I4330" s="15"/>
      <c r="J4330" s="77"/>
    </row>
    <row r="4331" spans="1:10" x14ac:dyDescent="0.2">
      <c r="A4331" s="14"/>
      <c r="B4331" s="14"/>
      <c r="C4331" s="14"/>
      <c r="D4331" s="16"/>
      <c r="E4331" s="16"/>
      <c r="F4331" s="14"/>
      <c r="G4331" s="14"/>
      <c r="H4331" s="14"/>
      <c r="I4331" s="15"/>
      <c r="J4331" s="77"/>
    </row>
    <row r="4332" spans="1:10" x14ac:dyDescent="0.2">
      <c r="A4332" s="14"/>
      <c r="B4332" s="14"/>
      <c r="C4332" s="14"/>
      <c r="D4332" s="16"/>
      <c r="E4332" s="16"/>
      <c r="F4332" s="14"/>
      <c r="G4332" s="14"/>
      <c r="H4332" s="14"/>
      <c r="I4332" s="15"/>
      <c r="J4332" s="77"/>
    </row>
    <row r="4333" spans="1:10" x14ac:dyDescent="0.2">
      <c r="A4333" s="14"/>
      <c r="B4333" s="14"/>
      <c r="C4333" s="14"/>
      <c r="D4333" s="16"/>
      <c r="E4333" s="16"/>
      <c r="F4333" s="14"/>
      <c r="G4333" s="14"/>
      <c r="H4333" s="14"/>
      <c r="I4333" s="15"/>
      <c r="J4333" s="77"/>
    </row>
    <row r="4334" spans="1:10" x14ac:dyDescent="0.2">
      <c r="A4334" s="14"/>
      <c r="B4334" s="14"/>
      <c r="C4334" s="14"/>
      <c r="D4334" s="16"/>
      <c r="E4334" s="16"/>
      <c r="F4334" s="14"/>
      <c r="G4334" s="14"/>
      <c r="H4334" s="14"/>
      <c r="I4334" s="15"/>
      <c r="J4334" s="77"/>
    </row>
    <row r="4335" spans="1:10" x14ac:dyDescent="0.2">
      <c r="A4335" s="14"/>
      <c r="B4335" s="14"/>
      <c r="C4335" s="14"/>
      <c r="D4335" s="16"/>
      <c r="E4335" s="16"/>
      <c r="F4335" s="14"/>
      <c r="G4335" s="14"/>
      <c r="H4335" s="14"/>
      <c r="I4335" s="15"/>
      <c r="J4335" s="77"/>
    </row>
    <row r="4336" spans="1:10" x14ac:dyDescent="0.2">
      <c r="A4336" s="14"/>
      <c r="B4336" s="14"/>
      <c r="C4336" s="14"/>
      <c r="D4336" s="16"/>
      <c r="E4336" s="16"/>
      <c r="F4336" s="14"/>
      <c r="G4336" s="14"/>
      <c r="H4336" s="14"/>
      <c r="I4336" s="15"/>
      <c r="J4336" s="77"/>
    </row>
    <row r="4337" spans="1:10" x14ac:dyDescent="0.2">
      <c r="A4337" s="14"/>
      <c r="B4337" s="14"/>
      <c r="C4337" s="14"/>
      <c r="D4337" s="16"/>
      <c r="E4337" s="16"/>
      <c r="F4337" s="14"/>
      <c r="G4337" s="14"/>
      <c r="H4337" s="14"/>
      <c r="I4337" s="15"/>
      <c r="J4337" s="77"/>
    </row>
    <row r="4338" spans="1:10" x14ac:dyDescent="0.2">
      <c r="A4338" s="14"/>
      <c r="B4338" s="14"/>
      <c r="C4338" s="14"/>
      <c r="D4338" s="16"/>
      <c r="E4338" s="16"/>
      <c r="F4338" s="14"/>
      <c r="G4338" s="14"/>
      <c r="H4338" s="14"/>
      <c r="I4338" s="15"/>
      <c r="J4338" s="77"/>
    </row>
    <row r="4339" spans="1:10" x14ac:dyDescent="0.2">
      <c r="A4339" s="14"/>
      <c r="B4339" s="14"/>
      <c r="C4339" s="14"/>
      <c r="D4339" s="16"/>
      <c r="E4339" s="16"/>
      <c r="F4339" s="14"/>
      <c r="G4339" s="14"/>
      <c r="H4339" s="14"/>
      <c r="I4339" s="15"/>
      <c r="J4339" s="77"/>
    </row>
    <row r="4340" spans="1:10" x14ac:dyDescent="0.2">
      <c r="A4340" s="14"/>
      <c r="B4340" s="14"/>
      <c r="C4340" s="14"/>
      <c r="D4340" s="16"/>
      <c r="E4340" s="16"/>
      <c r="F4340" s="14"/>
      <c r="G4340" s="14"/>
      <c r="H4340" s="14"/>
      <c r="I4340" s="15"/>
      <c r="J4340" s="77"/>
    </row>
    <row r="4341" spans="1:10" x14ac:dyDescent="0.2">
      <c r="A4341" s="14"/>
      <c r="B4341" s="14"/>
      <c r="C4341" s="14"/>
      <c r="D4341" s="16"/>
      <c r="E4341" s="16"/>
      <c r="F4341" s="14"/>
      <c r="G4341" s="14"/>
      <c r="H4341" s="14"/>
      <c r="I4341" s="15"/>
      <c r="J4341" s="77"/>
    </row>
    <row r="4342" spans="1:10" x14ac:dyDescent="0.2">
      <c r="A4342" s="14"/>
      <c r="B4342" s="14"/>
      <c r="C4342" s="14"/>
      <c r="D4342" s="16"/>
      <c r="E4342" s="16"/>
      <c r="F4342" s="14"/>
      <c r="G4342" s="14"/>
      <c r="H4342" s="14"/>
      <c r="I4342" s="15"/>
      <c r="J4342" s="77"/>
    </row>
    <row r="4343" spans="1:10" x14ac:dyDescent="0.2">
      <c r="A4343" s="14"/>
      <c r="B4343" s="14"/>
      <c r="C4343" s="14"/>
      <c r="D4343" s="16"/>
      <c r="E4343" s="16"/>
      <c r="F4343" s="14"/>
      <c r="G4343" s="14"/>
      <c r="H4343" s="14"/>
      <c r="I4343" s="15"/>
      <c r="J4343" s="77"/>
    </row>
    <row r="4344" spans="1:10" x14ac:dyDescent="0.2">
      <c r="A4344" s="14"/>
      <c r="B4344" s="14"/>
      <c r="C4344" s="14"/>
      <c r="D4344" s="16"/>
      <c r="E4344" s="16"/>
      <c r="F4344" s="14"/>
      <c r="G4344" s="14"/>
      <c r="H4344" s="14"/>
      <c r="I4344" s="15"/>
      <c r="J4344" s="77"/>
    </row>
    <row r="4345" spans="1:10" x14ac:dyDescent="0.2">
      <c r="A4345" s="14"/>
      <c r="B4345" s="14"/>
      <c r="C4345" s="14"/>
      <c r="D4345" s="16"/>
      <c r="E4345" s="16"/>
      <c r="F4345" s="14"/>
      <c r="G4345" s="14"/>
      <c r="H4345" s="14"/>
      <c r="I4345" s="15"/>
      <c r="J4345" s="77"/>
    </row>
    <row r="4346" spans="1:10" x14ac:dyDescent="0.2">
      <c r="A4346" s="14"/>
      <c r="B4346" s="14"/>
      <c r="C4346" s="14"/>
      <c r="D4346" s="16"/>
      <c r="E4346" s="16"/>
      <c r="F4346" s="14"/>
      <c r="G4346" s="14"/>
      <c r="H4346" s="14"/>
      <c r="I4346" s="15"/>
      <c r="J4346" s="77"/>
    </row>
    <row r="4347" spans="1:10" x14ac:dyDescent="0.2">
      <c r="A4347" s="14"/>
      <c r="B4347" s="14"/>
      <c r="C4347" s="14"/>
      <c r="D4347" s="16"/>
      <c r="E4347" s="16"/>
      <c r="F4347" s="14"/>
      <c r="G4347" s="14"/>
      <c r="H4347" s="14"/>
      <c r="I4347" s="15"/>
      <c r="J4347" s="77"/>
    </row>
    <row r="4348" spans="1:10" x14ac:dyDescent="0.2">
      <c r="A4348" s="14"/>
      <c r="B4348" s="14"/>
      <c r="C4348" s="14"/>
      <c r="D4348" s="16"/>
      <c r="E4348" s="16"/>
      <c r="F4348" s="14"/>
      <c r="G4348" s="14"/>
      <c r="H4348" s="14"/>
      <c r="I4348" s="15"/>
      <c r="J4348" s="77"/>
    </row>
    <row r="4349" spans="1:10" x14ac:dyDescent="0.2">
      <c r="A4349" s="14"/>
      <c r="B4349" s="14"/>
      <c r="C4349" s="14"/>
      <c r="D4349" s="16"/>
      <c r="E4349" s="16"/>
      <c r="F4349" s="14"/>
      <c r="G4349" s="14"/>
      <c r="H4349" s="14"/>
      <c r="I4349" s="15"/>
      <c r="J4349" s="77"/>
    </row>
    <row r="4350" spans="1:10" x14ac:dyDescent="0.2">
      <c r="A4350" s="14"/>
      <c r="B4350" s="14"/>
      <c r="C4350" s="14"/>
      <c r="D4350" s="16"/>
      <c r="E4350" s="16"/>
      <c r="F4350" s="14"/>
      <c r="G4350" s="14"/>
      <c r="H4350" s="14"/>
      <c r="I4350" s="15"/>
      <c r="J4350" s="77"/>
    </row>
    <row r="4351" spans="1:10" x14ac:dyDescent="0.2">
      <c r="A4351" s="14"/>
      <c r="B4351" s="14"/>
      <c r="C4351" s="14"/>
      <c r="D4351" s="16"/>
      <c r="E4351" s="16"/>
      <c r="F4351" s="14"/>
      <c r="G4351" s="14"/>
      <c r="H4351" s="14"/>
      <c r="I4351" s="15"/>
      <c r="J4351" s="77"/>
    </row>
    <row r="4352" spans="1:10" x14ac:dyDescent="0.2">
      <c r="A4352" s="14"/>
      <c r="B4352" s="14"/>
      <c r="C4352" s="14"/>
      <c r="D4352" s="16"/>
      <c r="E4352" s="16"/>
      <c r="F4352" s="14"/>
      <c r="G4352" s="14"/>
      <c r="H4352" s="14"/>
      <c r="I4352" s="15"/>
      <c r="J4352" s="77"/>
    </row>
    <row r="4353" spans="1:10" x14ac:dyDescent="0.2">
      <c r="A4353" s="14"/>
      <c r="B4353" s="14"/>
      <c r="C4353" s="14"/>
      <c r="D4353" s="16"/>
      <c r="E4353" s="16"/>
      <c r="F4353" s="14"/>
      <c r="G4353" s="14"/>
      <c r="H4353" s="14"/>
      <c r="I4353" s="15"/>
      <c r="J4353" s="77"/>
    </row>
    <row r="4354" spans="1:10" x14ac:dyDescent="0.2">
      <c r="A4354" s="14"/>
      <c r="B4354" s="14"/>
      <c r="C4354" s="14"/>
      <c r="D4354" s="16"/>
      <c r="E4354" s="16"/>
      <c r="F4354" s="14"/>
      <c r="G4354" s="14"/>
      <c r="H4354" s="14"/>
      <c r="I4354" s="15"/>
      <c r="J4354" s="77"/>
    </row>
    <row r="4355" spans="1:10" x14ac:dyDescent="0.2">
      <c r="A4355" s="14"/>
      <c r="B4355" s="14"/>
      <c r="C4355" s="14"/>
      <c r="D4355" s="16"/>
      <c r="E4355" s="16"/>
      <c r="F4355" s="14"/>
      <c r="G4355" s="14"/>
      <c r="H4355" s="14"/>
      <c r="I4355" s="15"/>
      <c r="J4355" s="77"/>
    </row>
    <row r="4356" spans="1:10" x14ac:dyDescent="0.2">
      <c r="A4356" s="14"/>
      <c r="B4356" s="14"/>
      <c r="C4356" s="14"/>
      <c r="D4356" s="16"/>
      <c r="E4356" s="16"/>
      <c r="F4356" s="14"/>
      <c r="G4356" s="14"/>
      <c r="H4356" s="14"/>
      <c r="I4356" s="15"/>
      <c r="J4356" s="77"/>
    </row>
    <row r="4357" spans="1:10" x14ac:dyDescent="0.2">
      <c r="A4357" s="14"/>
      <c r="B4357" s="14"/>
      <c r="C4357" s="14"/>
      <c r="D4357" s="16"/>
      <c r="E4357" s="16"/>
      <c r="F4357" s="14"/>
      <c r="G4357" s="14"/>
      <c r="H4357" s="14"/>
      <c r="I4357" s="15"/>
      <c r="J4357" s="77"/>
    </row>
    <row r="4358" spans="1:10" x14ac:dyDescent="0.2">
      <c r="A4358" s="14"/>
      <c r="B4358" s="14"/>
      <c r="C4358" s="14"/>
      <c r="D4358" s="16"/>
      <c r="E4358" s="16"/>
      <c r="F4358" s="14"/>
      <c r="G4358" s="14"/>
      <c r="H4358" s="14"/>
      <c r="I4358" s="15"/>
      <c r="J4358" s="77"/>
    </row>
    <row r="4359" spans="1:10" x14ac:dyDescent="0.2">
      <c r="A4359" s="14"/>
      <c r="B4359" s="14"/>
      <c r="C4359" s="14"/>
      <c r="D4359" s="16"/>
      <c r="E4359" s="16"/>
      <c r="F4359" s="14"/>
      <c r="G4359" s="14"/>
      <c r="H4359" s="14"/>
      <c r="I4359" s="15"/>
      <c r="J4359" s="77"/>
    </row>
    <row r="4360" spans="1:10" x14ac:dyDescent="0.2">
      <c r="A4360" s="14"/>
      <c r="B4360" s="14"/>
      <c r="C4360" s="14"/>
      <c r="D4360" s="16"/>
      <c r="E4360" s="16"/>
      <c r="F4360" s="14"/>
      <c r="G4360" s="14"/>
      <c r="H4360" s="14"/>
      <c r="I4360" s="15"/>
      <c r="J4360" s="77"/>
    </row>
    <row r="4361" spans="1:10" x14ac:dyDescent="0.2">
      <c r="A4361" s="14"/>
      <c r="B4361" s="14"/>
      <c r="C4361" s="14"/>
      <c r="D4361" s="16"/>
      <c r="E4361" s="16"/>
      <c r="F4361" s="14"/>
      <c r="G4361" s="14"/>
      <c r="H4361" s="14"/>
      <c r="I4361" s="15"/>
      <c r="J4361" s="77"/>
    </row>
    <row r="4362" spans="1:10" x14ac:dyDescent="0.2">
      <c r="A4362" s="14"/>
      <c r="B4362" s="14"/>
      <c r="C4362" s="14"/>
      <c r="D4362" s="16"/>
      <c r="E4362" s="16"/>
      <c r="F4362" s="14"/>
      <c r="G4362" s="14"/>
      <c r="H4362" s="14"/>
      <c r="I4362" s="15"/>
      <c r="J4362" s="77"/>
    </row>
    <row r="4363" spans="1:10" x14ac:dyDescent="0.2">
      <c r="A4363" s="14"/>
      <c r="B4363" s="14"/>
      <c r="C4363" s="14"/>
      <c r="D4363" s="16"/>
      <c r="E4363" s="16"/>
      <c r="F4363" s="14"/>
      <c r="G4363" s="14"/>
      <c r="H4363" s="14"/>
      <c r="I4363" s="15"/>
      <c r="J4363" s="77"/>
    </row>
    <row r="4364" spans="1:10" x14ac:dyDescent="0.2">
      <c r="A4364" s="14"/>
      <c r="B4364" s="14"/>
      <c r="C4364" s="14"/>
      <c r="D4364" s="16"/>
      <c r="E4364" s="16"/>
      <c r="F4364" s="14"/>
      <c r="G4364" s="14"/>
      <c r="H4364" s="14"/>
      <c r="I4364" s="15"/>
      <c r="J4364" s="77"/>
    </row>
    <row r="4365" spans="1:10" x14ac:dyDescent="0.2">
      <c r="A4365" s="14"/>
      <c r="B4365" s="14"/>
      <c r="C4365" s="14"/>
      <c r="D4365" s="16"/>
      <c r="E4365" s="16"/>
      <c r="F4365" s="14"/>
      <c r="G4365" s="14"/>
      <c r="H4365" s="14"/>
      <c r="I4365" s="15"/>
      <c r="J4365" s="77"/>
    </row>
    <row r="4366" spans="1:10" x14ac:dyDescent="0.2">
      <c r="A4366" s="14"/>
      <c r="B4366" s="14"/>
      <c r="C4366" s="14"/>
      <c r="D4366" s="16"/>
      <c r="E4366" s="16"/>
      <c r="F4366" s="14"/>
      <c r="G4366" s="14"/>
      <c r="H4366" s="14"/>
      <c r="I4366" s="15"/>
      <c r="J4366" s="77"/>
    </row>
    <row r="4367" spans="1:10" x14ac:dyDescent="0.2">
      <c r="A4367" s="14"/>
      <c r="B4367" s="14"/>
      <c r="C4367" s="14"/>
      <c r="D4367" s="16"/>
      <c r="E4367" s="16"/>
      <c r="F4367" s="14"/>
      <c r="G4367" s="14"/>
      <c r="H4367" s="14"/>
      <c r="I4367" s="15"/>
      <c r="J4367" s="77"/>
    </row>
    <row r="4368" spans="1:10" x14ac:dyDescent="0.2">
      <c r="A4368" s="14"/>
      <c r="B4368" s="14"/>
      <c r="C4368" s="14"/>
      <c r="D4368" s="16"/>
      <c r="E4368" s="16"/>
      <c r="F4368" s="14"/>
      <c r="G4368" s="14"/>
      <c r="H4368" s="14"/>
      <c r="I4368" s="15"/>
      <c r="J4368" s="77"/>
    </row>
    <row r="4369" spans="1:10" x14ac:dyDescent="0.2">
      <c r="A4369" s="14"/>
      <c r="B4369" s="14"/>
      <c r="C4369" s="14"/>
      <c r="D4369" s="16"/>
      <c r="E4369" s="16"/>
      <c r="F4369" s="14"/>
      <c r="G4369" s="14"/>
      <c r="H4369" s="14"/>
      <c r="I4369" s="15"/>
      <c r="J4369" s="77"/>
    </row>
    <row r="4370" spans="1:10" x14ac:dyDescent="0.2">
      <c r="A4370" s="14"/>
      <c r="B4370" s="14"/>
      <c r="C4370" s="14"/>
      <c r="D4370" s="16"/>
      <c r="E4370" s="16"/>
      <c r="F4370" s="14"/>
      <c r="G4370" s="14"/>
      <c r="H4370" s="14"/>
      <c r="I4370" s="15"/>
      <c r="J4370" s="77"/>
    </row>
    <row r="4371" spans="1:10" x14ac:dyDescent="0.2">
      <c r="A4371" s="14"/>
      <c r="B4371" s="14"/>
      <c r="C4371" s="14"/>
      <c r="D4371" s="16"/>
      <c r="E4371" s="16"/>
      <c r="F4371" s="14"/>
      <c r="G4371" s="14"/>
      <c r="H4371" s="14"/>
      <c r="I4371" s="15"/>
      <c r="J4371" s="77"/>
    </row>
    <row r="4372" spans="1:10" x14ac:dyDescent="0.2">
      <c r="A4372" s="14"/>
      <c r="B4372" s="14"/>
      <c r="C4372" s="14"/>
      <c r="D4372" s="16"/>
      <c r="E4372" s="16"/>
      <c r="F4372" s="14"/>
      <c r="G4372" s="14"/>
      <c r="H4372" s="14"/>
      <c r="I4372" s="15"/>
      <c r="J4372" s="77"/>
    </row>
    <row r="4373" spans="1:10" x14ac:dyDescent="0.2">
      <c r="A4373" s="14"/>
      <c r="B4373" s="14"/>
      <c r="C4373" s="14"/>
      <c r="D4373" s="16"/>
      <c r="E4373" s="16"/>
      <c r="F4373" s="14"/>
      <c r="G4373" s="14"/>
      <c r="H4373" s="14"/>
      <c r="I4373" s="15"/>
      <c r="J4373" s="77"/>
    </row>
    <row r="4374" spans="1:10" x14ac:dyDescent="0.2">
      <c r="A4374" s="14"/>
      <c r="B4374" s="14"/>
      <c r="C4374" s="14"/>
      <c r="D4374" s="16"/>
      <c r="E4374" s="16"/>
      <c r="F4374" s="14"/>
      <c r="G4374" s="14"/>
      <c r="H4374" s="14"/>
      <c r="I4374" s="15"/>
      <c r="J4374" s="77"/>
    </row>
    <row r="4375" spans="1:10" x14ac:dyDescent="0.2">
      <c r="A4375" s="14"/>
      <c r="B4375" s="14"/>
      <c r="C4375" s="14"/>
      <c r="D4375" s="16"/>
      <c r="E4375" s="16"/>
      <c r="F4375" s="14"/>
      <c r="G4375" s="14"/>
      <c r="H4375" s="14"/>
      <c r="I4375" s="15"/>
      <c r="J4375" s="77"/>
    </row>
    <row r="4376" spans="1:10" x14ac:dyDescent="0.2">
      <c r="A4376" s="14"/>
      <c r="B4376" s="14"/>
      <c r="C4376" s="14"/>
      <c r="D4376" s="16"/>
      <c r="E4376" s="16"/>
      <c r="F4376" s="14"/>
      <c r="G4376" s="14"/>
      <c r="H4376" s="14"/>
      <c r="I4376" s="15"/>
      <c r="J4376" s="77"/>
    </row>
    <row r="4377" spans="1:10" x14ac:dyDescent="0.2">
      <c r="A4377" s="14"/>
      <c r="B4377" s="14"/>
      <c r="C4377" s="14"/>
      <c r="D4377" s="16"/>
      <c r="E4377" s="16"/>
      <c r="F4377" s="14"/>
      <c r="G4377" s="14"/>
      <c r="H4377" s="14"/>
      <c r="I4377" s="15"/>
      <c r="J4377" s="77"/>
    </row>
    <row r="4378" spans="1:10" x14ac:dyDescent="0.2">
      <c r="A4378" s="14"/>
      <c r="B4378" s="14"/>
      <c r="C4378" s="14"/>
      <c r="D4378" s="16"/>
      <c r="E4378" s="16"/>
      <c r="F4378" s="14"/>
      <c r="G4378" s="14"/>
      <c r="H4378" s="14"/>
      <c r="I4378" s="15"/>
      <c r="J4378" s="77"/>
    </row>
    <row r="4379" spans="1:10" x14ac:dyDescent="0.2">
      <c r="A4379" s="14"/>
      <c r="B4379" s="14"/>
      <c r="C4379" s="14"/>
      <c r="D4379" s="16"/>
      <c r="E4379" s="16"/>
      <c r="F4379" s="14"/>
      <c r="G4379" s="14"/>
      <c r="H4379" s="14"/>
      <c r="I4379" s="15"/>
      <c r="J4379" s="77"/>
    </row>
    <row r="4380" spans="1:10" x14ac:dyDescent="0.2">
      <c r="A4380" s="14"/>
      <c r="B4380" s="14"/>
      <c r="C4380" s="14"/>
      <c r="D4380" s="16"/>
      <c r="E4380" s="16"/>
      <c r="F4380" s="14"/>
      <c r="G4380" s="14"/>
      <c r="H4380" s="14"/>
      <c r="I4380" s="15"/>
      <c r="J4380" s="77"/>
    </row>
    <row r="4381" spans="1:10" x14ac:dyDescent="0.2">
      <c r="A4381" s="14"/>
      <c r="B4381" s="14"/>
      <c r="C4381" s="14"/>
      <c r="D4381" s="16"/>
      <c r="E4381" s="16"/>
      <c r="F4381" s="14"/>
      <c r="G4381" s="14"/>
      <c r="H4381" s="14"/>
      <c r="I4381" s="15"/>
      <c r="J4381" s="77"/>
    </row>
    <row r="4382" spans="1:10" x14ac:dyDescent="0.2">
      <c r="A4382" s="14"/>
      <c r="B4382" s="14"/>
      <c r="C4382" s="14"/>
      <c r="D4382" s="16"/>
      <c r="E4382" s="16"/>
      <c r="F4382" s="14"/>
      <c r="G4382" s="14"/>
      <c r="H4382" s="14"/>
      <c r="I4382" s="15"/>
      <c r="J4382" s="77"/>
    </row>
    <row r="4383" spans="1:10" x14ac:dyDescent="0.2">
      <c r="A4383" s="14"/>
      <c r="B4383" s="14"/>
      <c r="C4383" s="14"/>
      <c r="D4383" s="16"/>
      <c r="E4383" s="16"/>
      <c r="F4383" s="14"/>
      <c r="G4383" s="14"/>
      <c r="H4383" s="14"/>
      <c r="I4383" s="15"/>
      <c r="J4383" s="77"/>
    </row>
    <row r="4384" spans="1:10" x14ac:dyDescent="0.2">
      <c r="A4384" s="14"/>
      <c r="B4384" s="14"/>
      <c r="C4384" s="14"/>
      <c r="D4384" s="16"/>
      <c r="E4384" s="16"/>
      <c r="F4384" s="14"/>
      <c r="G4384" s="14"/>
      <c r="H4384" s="14"/>
      <c r="I4384" s="15"/>
      <c r="J4384" s="77"/>
    </row>
    <row r="4385" spans="1:10" x14ac:dyDescent="0.2">
      <c r="A4385" s="14"/>
      <c r="B4385" s="14"/>
      <c r="C4385" s="14"/>
      <c r="D4385" s="16"/>
      <c r="E4385" s="16"/>
      <c r="F4385" s="14"/>
      <c r="G4385" s="14"/>
      <c r="H4385" s="14"/>
      <c r="I4385" s="15"/>
      <c r="J4385" s="77"/>
    </row>
    <row r="4386" spans="1:10" x14ac:dyDescent="0.2">
      <c r="A4386" s="14"/>
      <c r="B4386" s="14"/>
      <c r="C4386" s="14"/>
      <c r="D4386" s="16"/>
      <c r="E4386" s="16"/>
      <c r="F4386" s="14"/>
      <c r="G4386" s="14"/>
      <c r="H4386" s="14"/>
      <c r="I4386" s="15"/>
      <c r="J4386" s="77"/>
    </row>
    <row r="4387" spans="1:10" x14ac:dyDescent="0.2">
      <c r="A4387" s="14"/>
      <c r="B4387" s="14"/>
      <c r="C4387" s="14"/>
      <c r="D4387" s="16"/>
      <c r="E4387" s="16"/>
      <c r="F4387" s="14"/>
      <c r="G4387" s="14"/>
      <c r="H4387" s="14"/>
      <c r="I4387" s="15"/>
      <c r="J4387" s="77"/>
    </row>
    <row r="4388" spans="1:10" x14ac:dyDescent="0.2">
      <c r="A4388" s="14"/>
      <c r="B4388" s="14"/>
      <c r="C4388" s="14"/>
      <c r="D4388" s="16"/>
      <c r="E4388" s="16"/>
      <c r="F4388" s="14"/>
      <c r="G4388" s="14"/>
      <c r="H4388" s="14"/>
      <c r="I4388" s="15"/>
      <c r="J4388" s="77"/>
    </row>
    <row r="4389" spans="1:10" x14ac:dyDescent="0.2">
      <c r="A4389" s="14"/>
      <c r="B4389" s="14"/>
      <c r="C4389" s="14"/>
      <c r="D4389" s="16"/>
      <c r="E4389" s="16"/>
      <c r="F4389" s="14"/>
      <c r="G4389" s="14"/>
      <c r="H4389" s="14"/>
      <c r="I4389" s="15"/>
      <c r="J4389" s="77"/>
    </row>
    <row r="4390" spans="1:10" x14ac:dyDescent="0.2">
      <c r="A4390" s="14"/>
      <c r="B4390" s="14"/>
      <c r="C4390" s="14"/>
      <c r="D4390" s="16"/>
      <c r="E4390" s="16"/>
      <c r="F4390" s="14"/>
      <c r="G4390" s="14"/>
      <c r="H4390" s="14"/>
      <c r="I4390" s="15"/>
      <c r="J4390" s="77"/>
    </row>
    <row r="4391" spans="1:10" x14ac:dyDescent="0.2">
      <c r="A4391" s="14"/>
      <c r="B4391" s="14"/>
      <c r="C4391" s="14"/>
      <c r="D4391" s="16"/>
      <c r="E4391" s="16"/>
      <c r="F4391" s="14"/>
      <c r="G4391" s="14"/>
      <c r="H4391" s="14"/>
      <c r="I4391" s="15"/>
      <c r="J4391" s="77"/>
    </row>
    <row r="4392" spans="1:10" x14ac:dyDescent="0.2">
      <c r="A4392" s="14"/>
      <c r="B4392" s="14"/>
      <c r="C4392" s="14"/>
      <c r="D4392" s="16"/>
      <c r="E4392" s="16"/>
      <c r="F4392" s="14"/>
      <c r="G4392" s="14"/>
      <c r="H4392" s="14"/>
      <c r="I4392" s="15"/>
      <c r="J4392" s="77"/>
    </row>
    <row r="4393" spans="1:10" x14ac:dyDescent="0.2">
      <c r="A4393" s="14"/>
      <c r="B4393" s="14"/>
      <c r="C4393" s="14"/>
      <c r="D4393" s="16"/>
      <c r="E4393" s="16"/>
      <c r="F4393" s="14"/>
      <c r="G4393" s="14"/>
      <c r="H4393" s="14"/>
      <c r="I4393" s="15"/>
      <c r="J4393" s="77"/>
    </row>
    <row r="4394" spans="1:10" x14ac:dyDescent="0.2">
      <c r="A4394" s="14"/>
      <c r="B4394" s="14"/>
      <c r="C4394" s="14"/>
      <c r="D4394" s="16"/>
      <c r="E4394" s="16"/>
      <c r="F4394" s="14"/>
      <c r="G4394" s="14"/>
      <c r="H4394" s="14"/>
      <c r="I4394" s="15"/>
      <c r="J4394" s="77"/>
    </row>
    <row r="4395" spans="1:10" x14ac:dyDescent="0.2">
      <c r="A4395" s="14"/>
      <c r="B4395" s="14"/>
      <c r="C4395" s="14"/>
      <c r="D4395" s="16"/>
      <c r="E4395" s="16"/>
      <c r="F4395" s="14"/>
      <c r="G4395" s="14"/>
      <c r="H4395" s="14"/>
      <c r="I4395" s="15"/>
      <c r="J4395" s="77"/>
    </row>
    <row r="4396" spans="1:10" x14ac:dyDescent="0.2">
      <c r="A4396" s="14"/>
      <c r="B4396" s="14"/>
      <c r="C4396" s="14"/>
      <c r="D4396" s="16"/>
      <c r="E4396" s="16"/>
      <c r="F4396" s="14"/>
      <c r="G4396" s="14"/>
      <c r="H4396" s="14"/>
      <c r="I4396" s="15"/>
      <c r="J4396" s="77"/>
    </row>
    <row r="4397" spans="1:10" x14ac:dyDescent="0.2">
      <c r="A4397" s="14"/>
      <c r="B4397" s="14"/>
      <c r="C4397" s="14"/>
      <c r="D4397" s="16"/>
      <c r="E4397" s="16"/>
      <c r="F4397" s="14"/>
      <c r="G4397" s="14"/>
      <c r="H4397" s="14"/>
      <c r="I4397" s="15"/>
      <c r="J4397" s="77"/>
    </row>
    <row r="4398" spans="1:10" x14ac:dyDescent="0.2">
      <c r="A4398" s="14"/>
      <c r="B4398" s="14"/>
      <c r="C4398" s="14"/>
      <c r="D4398" s="16"/>
      <c r="E4398" s="16"/>
      <c r="F4398" s="14"/>
      <c r="G4398" s="14"/>
      <c r="H4398" s="14"/>
      <c r="I4398" s="15"/>
      <c r="J4398" s="77"/>
    </row>
    <row r="4399" spans="1:10" x14ac:dyDescent="0.2">
      <c r="A4399" s="14"/>
      <c r="B4399" s="14"/>
      <c r="C4399" s="14"/>
      <c r="D4399" s="16"/>
      <c r="E4399" s="16"/>
      <c r="F4399" s="14"/>
      <c r="G4399" s="14"/>
      <c r="H4399" s="14"/>
      <c r="I4399" s="15"/>
      <c r="J4399" s="77"/>
    </row>
    <row r="4400" spans="1:10" x14ac:dyDescent="0.2">
      <c r="A4400" s="14"/>
      <c r="B4400" s="14"/>
      <c r="C4400" s="14"/>
      <c r="D4400" s="16"/>
      <c r="E4400" s="16"/>
      <c r="F4400" s="14"/>
      <c r="G4400" s="14"/>
      <c r="H4400" s="14"/>
      <c r="I4400" s="15"/>
      <c r="J4400" s="77"/>
    </row>
    <row r="4401" spans="1:10" x14ac:dyDescent="0.2">
      <c r="A4401" s="14"/>
      <c r="B4401" s="14"/>
      <c r="C4401" s="14"/>
      <c r="D4401" s="16"/>
      <c r="E4401" s="16"/>
      <c r="F4401" s="14"/>
      <c r="G4401" s="14"/>
      <c r="H4401" s="14"/>
      <c r="I4401" s="15"/>
      <c r="J4401" s="77"/>
    </row>
    <row r="4402" spans="1:10" x14ac:dyDescent="0.2">
      <c r="A4402" s="14"/>
      <c r="B4402" s="14"/>
      <c r="C4402" s="14"/>
      <c r="D4402" s="16"/>
      <c r="E4402" s="16"/>
      <c r="F4402" s="14"/>
      <c r="G4402" s="14"/>
      <c r="H4402" s="14"/>
      <c r="I4402" s="15"/>
      <c r="J4402" s="77"/>
    </row>
    <row r="4403" spans="1:10" x14ac:dyDescent="0.2">
      <c r="A4403" s="14"/>
      <c r="B4403" s="14"/>
      <c r="C4403" s="14"/>
      <c r="D4403" s="16"/>
      <c r="E4403" s="16"/>
      <c r="F4403" s="14"/>
      <c r="G4403" s="14"/>
      <c r="H4403" s="14"/>
      <c r="I4403" s="15"/>
      <c r="J4403" s="77"/>
    </row>
    <row r="4404" spans="1:10" x14ac:dyDescent="0.2">
      <c r="A4404" s="14"/>
      <c r="B4404" s="14"/>
      <c r="C4404" s="14"/>
      <c r="D4404" s="16"/>
      <c r="E4404" s="16"/>
      <c r="F4404" s="14"/>
      <c r="G4404" s="14"/>
      <c r="H4404" s="14"/>
      <c r="I4404" s="15"/>
      <c r="J4404" s="77"/>
    </row>
    <row r="4405" spans="1:10" x14ac:dyDescent="0.2">
      <c r="A4405" s="14"/>
      <c r="B4405" s="14"/>
      <c r="C4405" s="14"/>
      <c r="D4405" s="16"/>
      <c r="E4405" s="16"/>
      <c r="F4405" s="14"/>
      <c r="G4405" s="14"/>
      <c r="H4405" s="14"/>
      <c r="I4405" s="15"/>
      <c r="J4405" s="77"/>
    </row>
    <row r="4406" spans="1:10" x14ac:dyDescent="0.2">
      <c r="A4406" s="14"/>
      <c r="B4406" s="14"/>
      <c r="C4406" s="14"/>
      <c r="D4406" s="16"/>
      <c r="E4406" s="16"/>
      <c r="F4406" s="14"/>
      <c r="G4406" s="14"/>
      <c r="H4406" s="14"/>
      <c r="I4406" s="15"/>
      <c r="J4406" s="77"/>
    </row>
    <row r="4407" spans="1:10" x14ac:dyDescent="0.2">
      <c r="A4407" s="14"/>
      <c r="B4407" s="14"/>
      <c r="C4407" s="14"/>
      <c r="D4407" s="16"/>
      <c r="E4407" s="16"/>
      <c r="F4407" s="14"/>
      <c r="G4407" s="14"/>
      <c r="H4407" s="14"/>
      <c r="I4407" s="15"/>
      <c r="J4407" s="77"/>
    </row>
    <row r="4408" spans="1:10" x14ac:dyDescent="0.2">
      <c r="A4408" s="14"/>
      <c r="B4408" s="14"/>
      <c r="C4408" s="14"/>
      <c r="D4408" s="16"/>
      <c r="E4408" s="16"/>
      <c r="F4408" s="14"/>
      <c r="G4408" s="14"/>
      <c r="H4408" s="14"/>
      <c r="I4408" s="15"/>
      <c r="J4408" s="77"/>
    </row>
    <row r="4409" spans="1:10" x14ac:dyDescent="0.2">
      <c r="A4409" s="14"/>
      <c r="B4409" s="14"/>
      <c r="C4409" s="14"/>
      <c r="D4409" s="16"/>
      <c r="E4409" s="16"/>
      <c r="F4409" s="14"/>
      <c r="G4409" s="14"/>
      <c r="H4409" s="14"/>
      <c r="I4409" s="15"/>
      <c r="J4409" s="77"/>
    </row>
    <row r="4410" spans="1:10" x14ac:dyDescent="0.2">
      <c r="A4410" s="14"/>
      <c r="B4410" s="14"/>
      <c r="C4410" s="14"/>
      <c r="D4410" s="16"/>
      <c r="E4410" s="16"/>
      <c r="F4410" s="14"/>
      <c r="G4410" s="14"/>
      <c r="H4410" s="14"/>
      <c r="I4410" s="15"/>
      <c r="J4410" s="77"/>
    </row>
    <row r="4411" spans="1:10" x14ac:dyDescent="0.2">
      <c r="A4411" s="14"/>
      <c r="B4411" s="14"/>
      <c r="C4411" s="14"/>
      <c r="D4411" s="16"/>
      <c r="E4411" s="16"/>
      <c r="F4411" s="14"/>
      <c r="G4411" s="14"/>
      <c r="H4411" s="14"/>
      <c r="I4411" s="15"/>
      <c r="J4411" s="77"/>
    </row>
    <row r="4412" spans="1:10" x14ac:dyDescent="0.2">
      <c r="A4412" s="14"/>
      <c r="B4412" s="14"/>
      <c r="C4412" s="14"/>
      <c r="D4412" s="16"/>
      <c r="E4412" s="16"/>
      <c r="F4412" s="14"/>
      <c r="G4412" s="14"/>
      <c r="H4412" s="14"/>
      <c r="I4412" s="15"/>
      <c r="J4412" s="77"/>
    </row>
    <row r="4413" spans="1:10" x14ac:dyDescent="0.2">
      <c r="A4413" s="14"/>
      <c r="B4413" s="14"/>
      <c r="C4413" s="14"/>
      <c r="D4413" s="16"/>
      <c r="E4413" s="16"/>
      <c r="F4413" s="14"/>
      <c r="G4413" s="14"/>
      <c r="H4413" s="14"/>
      <c r="I4413" s="15"/>
      <c r="J4413" s="77"/>
    </row>
    <row r="4414" spans="1:10" x14ac:dyDescent="0.2">
      <c r="A4414" s="14"/>
      <c r="B4414" s="14"/>
      <c r="C4414" s="14"/>
      <c r="D4414" s="16"/>
      <c r="E4414" s="16"/>
      <c r="F4414" s="14"/>
      <c r="G4414" s="14"/>
      <c r="H4414" s="14"/>
      <c r="I4414" s="15"/>
      <c r="J4414" s="77"/>
    </row>
    <row r="4415" spans="1:10" x14ac:dyDescent="0.2">
      <c r="A4415" s="14"/>
      <c r="B4415" s="14"/>
      <c r="C4415" s="14"/>
      <c r="D4415" s="16"/>
      <c r="E4415" s="16"/>
      <c r="F4415" s="14"/>
      <c r="G4415" s="14"/>
      <c r="H4415" s="14"/>
      <c r="I4415" s="15"/>
      <c r="J4415" s="77"/>
    </row>
    <row r="4416" spans="1:10" x14ac:dyDescent="0.2">
      <c r="A4416" s="14"/>
      <c r="B4416" s="14"/>
      <c r="C4416" s="14"/>
      <c r="D4416" s="16"/>
      <c r="E4416" s="16"/>
      <c r="F4416" s="14"/>
      <c r="G4416" s="14"/>
      <c r="H4416" s="14"/>
      <c r="I4416" s="15"/>
      <c r="J4416" s="77"/>
    </row>
    <row r="4417" spans="1:10" x14ac:dyDescent="0.2">
      <c r="A4417" s="14"/>
      <c r="B4417" s="14"/>
      <c r="C4417" s="14"/>
      <c r="D4417" s="16"/>
      <c r="E4417" s="16"/>
      <c r="F4417" s="14"/>
      <c r="G4417" s="14"/>
      <c r="H4417" s="14"/>
      <c r="I4417" s="15"/>
      <c r="J4417" s="77"/>
    </row>
    <row r="4418" spans="1:10" x14ac:dyDescent="0.2">
      <c r="A4418" s="14"/>
      <c r="B4418" s="14"/>
      <c r="C4418" s="14"/>
      <c r="D4418" s="16"/>
      <c r="E4418" s="16"/>
      <c r="F4418" s="14"/>
      <c r="G4418" s="14"/>
      <c r="H4418" s="14"/>
      <c r="I4418" s="15"/>
      <c r="J4418" s="77"/>
    </row>
    <row r="4419" spans="1:10" x14ac:dyDescent="0.2">
      <c r="A4419" s="14"/>
      <c r="B4419" s="14"/>
      <c r="C4419" s="14"/>
      <c r="D4419" s="16"/>
      <c r="E4419" s="16"/>
      <c r="F4419" s="14"/>
      <c r="G4419" s="14"/>
      <c r="H4419" s="14"/>
      <c r="I4419" s="15"/>
      <c r="J4419" s="77"/>
    </row>
    <row r="4420" spans="1:10" x14ac:dyDescent="0.2">
      <c r="A4420" s="14"/>
      <c r="B4420" s="14"/>
      <c r="C4420" s="14"/>
      <c r="D4420" s="16"/>
      <c r="E4420" s="16"/>
      <c r="F4420" s="14"/>
      <c r="G4420" s="14"/>
      <c r="H4420" s="14"/>
      <c r="I4420" s="15"/>
      <c r="J4420" s="77"/>
    </row>
    <row r="4421" spans="1:10" x14ac:dyDescent="0.2">
      <c r="A4421" s="14"/>
      <c r="B4421" s="14"/>
      <c r="C4421" s="14"/>
      <c r="D4421" s="16"/>
      <c r="E4421" s="16"/>
      <c r="F4421" s="14"/>
      <c r="G4421" s="14"/>
      <c r="H4421" s="14"/>
      <c r="I4421" s="15"/>
      <c r="J4421" s="77"/>
    </row>
    <row r="4422" spans="1:10" x14ac:dyDescent="0.2">
      <c r="A4422" s="14"/>
      <c r="B4422" s="14"/>
      <c r="C4422" s="14"/>
      <c r="D4422" s="16"/>
      <c r="E4422" s="16"/>
      <c r="F4422" s="14"/>
      <c r="G4422" s="14"/>
      <c r="H4422" s="14"/>
      <c r="I4422" s="15"/>
      <c r="J4422" s="77"/>
    </row>
    <row r="4423" spans="1:10" x14ac:dyDescent="0.2">
      <c r="A4423" s="14"/>
      <c r="B4423" s="14"/>
      <c r="C4423" s="14"/>
      <c r="D4423" s="16"/>
      <c r="E4423" s="16"/>
      <c r="F4423" s="14"/>
      <c r="G4423" s="14"/>
      <c r="H4423" s="14"/>
      <c r="I4423" s="15"/>
      <c r="J4423" s="77"/>
    </row>
    <row r="4424" spans="1:10" x14ac:dyDescent="0.2">
      <c r="A4424" s="14"/>
      <c r="B4424" s="14"/>
      <c r="C4424" s="14"/>
      <c r="D4424" s="16"/>
      <c r="E4424" s="16"/>
      <c r="F4424" s="14"/>
      <c r="G4424" s="14"/>
      <c r="H4424" s="14"/>
      <c r="I4424" s="15"/>
      <c r="J4424" s="77"/>
    </row>
    <row r="4425" spans="1:10" x14ac:dyDescent="0.2">
      <c r="A4425" s="14"/>
      <c r="B4425" s="14"/>
      <c r="C4425" s="14"/>
      <c r="D4425" s="16"/>
      <c r="E4425" s="16"/>
      <c r="F4425" s="14"/>
      <c r="G4425" s="14"/>
      <c r="H4425" s="14"/>
      <c r="I4425" s="15"/>
      <c r="J4425" s="77"/>
    </row>
    <row r="4426" spans="1:10" x14ac:dyDescent="0.2">
      <c r="A4426" s="14"/>
      <c r="B4426" s="14"/>
      <c r="C4426" s="14"/>
      <c r="D4426" s="16"/>
      <c r="E4426" s="16"/>
      <c r="F4426" s="14"/>
      <c r="G4426" s="14"/>
      <c r="H4426" s="14"/>
      <c r="I4426" s="15"/>
      <c r="J4426" s="77"/>
    </row>
    <row r="4427" spans="1:10" x14ac:dyDescent="0.2">
      <c r="A4427" s="14"/>
      <c r="B4427" s="14"/>
      <c r="C4427" s="14"/>
      <c r="D4427" s="16"/>
      <c r="E4427" s="16"/>
      <c r="F4427" s="14"/>
      <c r="G4427" s="14"/>
      <c r="H4427" s="14"/>
      <c r="I4427" s="15"/>
      <c r="J4427" s="77"/>
    </row>
    <row r="4428" spans="1:10" x14ac:dyDescent="0.2">
      <c r="A4428" s="14"/>
      <c r="B4428" s="14"/>
      <c r="C4428" s="14"/>
      <c r="D4428" s="16"/>
      <c r="E4428" s="16"/>
      <c r="F4428" s="14"/>
      <c r="G4428" s="14"/>
      <c r="H4428" s="14"/>
      <c r="I4428" s="15"/>
      <c r="J4428" s="77"/>
    </row>
    <row r="4429" spans="1:10" x14ac:dyDescent="0.2">
      <c r="A4429" s="14"/>
      <c r="B4429" s="14"/>
      <c r="C4429" s="14"/>
      <c r="D4429" s="16"/>
      <c r="E4429" s="16"/>
      <c r="F4429" s="14"/>
      <c r="G4429" s="14"/>
      <c r="H4429" s="14"/>
      <c r="I4429" s="15"/>
      <c r="J4429" s="77"/>
    </row>
    <row r="4430" spans="1:10" x14ac:dyDescent="0.2">
      <c r="A4430" s="14"/>
      <c r="B4430" s="14"/>
      <c r="C4430" s="14"/>
      <c r="D4430" s="16"/>
      <c r="E4430" s="16"/>
      <c r="F4430" s="14"/>
      <c r="G4430" s="14"/>
      <c r="H4430" s="14"/>
      <c r="I4430" s="15"/>
      <c r="J4430" s="77"/>
    </row>
    <row r="4431" spans="1:10" x14ac:dyDescent="0.2">
      <c r="A4431" s="14"/>
      <c r="B4431" s="14"/>
      <c r="C4431" s="14"/>
      <c r="D4431" s="16"/>
      <c r="E4431" s="16"/>
      <c r="F4431" s="14"/>
      <c r="G4431" s="14"/>
      <c r="H4431" s="14"/>
      <c r="I4431" s="15"/>
      <c r="J4431" s="77"/>
    </row>
    <row r="4432" spans="1:10" x14ac:dyDescent="0.2">
      <c r="A4432" s="14"/>
      <c r="B4432" s="14"/>
      <c r="C4432" s="14"/>
      <c r="D4432" s="16"/>
      <c r="E4432" s="16"/>
      <c r="F4432" s="14"/>
      <c r="G4432" s="14"/>
      <c r="H4432" s="14"/>
      <c r="I4432" s="15"/>
      <c r="J4432" s="77"/>
    </row>
    <row r="4433" spans="1:10" x14ac:dyDescent="0.2">
      <c r="A4433" s="14"/>
      <c r="B4433" s="14"/>
      <c r="C4433" s="14"/>
      <c r="D4433" s="16"/>
      <c r="E4433" s="16"/>
      <c r="F4433" s="14"/>
      <c r="G4433" s="14"/>
      <c r="H4433" s="14"/>
      <c r="I4433" s="15"/>
      <c r="J4433" s="77"/>
    </row>
    <row r="4434" spans="1:10" x14ac:dyDescent="0.2">
      <c r="A4434" s="14"/>
      <c r="B4434" s="14"/>
      <c r="C4434" s="14"/>
      <c r="D4434" s="16"/>
      <c r="E4434" s="16"/>
      <c r="F4434" s="14"/>
      <c r="G4434" s="14"/>
      <c r="H4434" s="14"/>
      <c r="I4434" s="15"/>
      <c r="J4434" s="77"/>
    </row>
    <row r="4435" spans="1:10" x14ac:dyDescent="0.2">
      <c r="A4435" s="14"/>
      <c r="B4435" s="14"/>
      <c r="C4435" s="14"/>
      <c r="D4435" s="16"/>
      <c r="E4435" s="16"/>
      <c r="F4435" s="14"/>
      <c r="G4435" s="14"/>
      <c r="H4435" s="14"/>
      <c r="I4435" s="15"/>
      <c r="J4435" s="77"/>
    </row>
    <row r="4436" spans="1:10" x14ac:dyDescent="0.2">
      <c r="A4436" s="14"/>
      <c r="B4436" s="14"/>
      <c r="C4436" s="14"/>
      <c r="D4436" s="16"/>
      <c r="E4436" s="16"/>
      <c r="F4436" s="14"/>
      <c r="G4436" s="14"/>
      <c r="H4436" s="14"/>
      <c r="I4436" s="15"/>
      <c r="J4436" s="77"/>
    </row>
    <row r="4437" spans="1:10" x14ac:dyDescent="0.2">
      <c r="A4437" s="14"/>
      <c r="B4437" s="14"/>
      <c r="C4437" s="14"/>
      <c r="D4437" s="16"/>
      <c r="E4437" s="16"/>
      <c r="F4437" s="14"/>
      <c r="G4437" s="14"/>
      <c r="H4437" s="14"/>
      <c r="I4437" s="15"/>
      <c r="J4437" s="77"/>
    </row>
    <row r="4438" spans="1:10" x14ac:dyDescent="0.2">
      <c r="A4438" s="14"/>
      <c r="B4438" s="14"/>
      <c r="C4438" s="14"/>
      <c r="D4438" s="16"/>
      <c r="E4438" s="16"/>
      <c r="F4438" s="14"/>
      <c r="G4438" s="14"/>
      <c r="H4438" s="14"/>
      <c r="I4438" s="15"/>
      <c r="J4438" s="77"/>
    </row>
    <row r="4439" spans="1:10" x14ac:dyDescent="0.2">
      <c r="A4439" s="14"/>
      <c r="B4439" s="14"/>
      <c r="C4439" s="14"/>
      <c r="D4439" s="16"/>
      <c r="E4439" s="16"/>
      <c r="F4439" s="14"/>
      <c r="G4439" s="14"/>
      <c r="H4439" s="14"/>
      <c r="I4439" s="15"/>
      <c r="J4439" s="77"/>
    </row>
    <row r="4440" spans="1:10" x14ac:dyDescent="0.2">
      <c r="A4440" s="14"/>
      <c r="B4440" s="14"/>
      <c r="C4440" s="14"/>
      <c r="D4440" s="16"/>
      <c r="E4440" s="16"/>
      <c r="F4440" s="14"/>
      <c r="G4440" s="14"/>
      <c r="H4440" s="14"/>
      <c r="I4440" s="15"/>
      <c r="J4440" s="77"/>
    </row>
    <row r="4441" spans="1:10" x14ac:dyDescent="0.2">
      <c r="A4441" s="14"/>
      <c r="B4441" s="14"/>
      <c r="C4441" s="14"/>
      <c r="D4441" s="16"/>
      <c r="E4441" s="16"/>
      <c r="F4441" s="14"/>
      <c r="G4441" s="14"/>
      <c r="H4441" s="14"/>
      <c r="I4441" s="15"/>
      <c r="J4441" s="77"/>
    </row>
    <row r="4442" spans="1:10" x14ac:dyDescent="0.2">
      <c r="A4442" s="14"/>
      <c r="B4442" s="14"/>
      <c r="C4442" s="14"/>
      <c r="D4442" s="16"/>
      <c r="E4442" s="16"/>
      <c r="F4442" s="14"/>
      <c r="G4442" s="14"/>
      <c r="H4442" s="14"/>
      <c r="I4442" s="15"/>
      <c r="J4442" s="77"/>
    </row>
    <row r="4443" spans="1:10" x14ac:dyDescent="0.2">
      <c r="A4443" s="14"/>
      <c r="B4443" s="14"/>
      <c r="C4443" s="14"/>
      <c r="D4443" s="16"/>
      <c r="E4443" s="16"/>
      <c r="F4443" s="14"/>
      <c r="G4443" s="14"/>
      <c r="H4443" s="14"/>
      <c r="I4443" s="15"/>
      <c r="J4443" s="77"/>
    </row>
    <row r="4444" spans="1:10" x14ac:dyDescent="0.2">
      <c r="A4444" s="14"/>
      <c r="B4444" s="14"/>
      <c r="C4444" s="14"/>
      <c r="D4444" s="16"/>
      <c r="E4444" s="16"/>
      <c r="F4444" s="14"/>
      <c r="G4444" s="14"/>
      <c r="H4444" s="14"/>
      <c r="I4444" s="15"/>
      <c r="J4444" s="77"/>
    </row>
    <row r="4445" spans="1:10" x14ac:dyDescent="0.2">
      <c r="A4445" s="14"/>
      <c r="B4445" s="14"/>
      <c r="C4445" s="14"/>
      <c r="D4445" s="16"/>
      <c r="E4445" s="16"/>
      <c r="F4445" s="14"/>
      <c r="G4445" s="14"/>
      <c r="H4445" s="14"/>
      <c r="I4445" s="15"/>
      <c r="J4445" s="77"/>
    </row>
    <row r="4446" spans="1:10" x14ac:dyDescent="0.2">
      <c r="A4446" s="14"/>
      <c r="B4446" s="14"/>
      <c r="C4446" s="14"/>
      <c r="D4446" s="16"/>
      <c r="E4446" s="16"/>
      <c r="F4446" s="14"/>
      <c r="G4446" s="14"/>
      <c r="H4446" s="14"/>
      <c r="I4446" s="15"/>
      <c r="J4446" s="77"/>
    </row>
    <row r="4447" spans="1:10" x14ac:dyDescent="0.2">
      <c r="A4447" s="14"/>
      <c r="B4447" s="14"/>
      <c r="C4447" s="14"/>
      <c r="D4447" s="16"/>
      <c r="E4447" s="16"/>
      <c r="F4447" s="14"/>
      <c r="G4447" s="14"/>
      <c r="H4447" s="14"/>
      <c r="I4447" s="15"/>
      <c r="J4447" s="77"/>
    </row>
    <row r="4448" spans="1:10" x14ac:dyDescent="0.2">
      <c r="A4448" s="14"/>
      <c r="B4448" s="14"/>
      <c r="C4448" s="14"/>
      <c r="D4448" s="16"/>
      <c r="E4448" s="16"/>
      <c r="F4448" s="14"/>
      <c r="G4448" s="14"/>
      <c r="H4448" s="14"/>
      <c r="I4448" s="15"/>
      <c r="J4448" s="77"/>
    </row>
    <row r="4449" spans="1:10" x14ac:dyDescent="0.2">
      <c r="A4449" s="14"/>
      <c r="B4449" s="14"/>
      <c r="C4449" s="14"/>
      <c r="D4449" s="16"/>
      <c r="E4449" s="16"/>
      <c r="F4449" s="14"/>
      <c r="G4449" s="14"/>
      <c r="H4449" s="14"/>
      <c r="I4449" s="15"/>
      <c r="J4449" s="77"/>
    </row>
    <row r="4450" spans="1:10" x14ac:dyDescent="0.2">
      <c r="A4450" s="14"/>
      <c r="B4450" s="14"/>
      <c r="C4450" s="14"/>
      <c r="D4450" s="16"/>
      <c r="E4450" s="16"/>
      <c r="F4450" s="14"/>
      <c r="G4450" s="14"/>
      <c r="H4450" s="14"/>
      <c r="I4450" s="15"/>
      <c r="J4450" s="77"/>
    </row>
    <row r="4451" spans="1:10" x14ac:dyDescent="0.2">
      <c r="A4451" s="14"/>
      <c r="B4451" s="14"/>
      <c r="C4451" s="14"/>
      <c r="D4451" s="16"/>
      <c r="E4451" s="16"/>
      <c r="F4451" s="14"/>
      <c r="G4451" s="14"/>
      <c r="H4451" s="14"/>
      <c r="I4451" s="15"/>
      <c r="J4451" s="77"/>
    </row>
    <row r="4452" spans="1:10" x14ac:dyDescent="0.2">
      <c r="A4452" s="14"/>
      <c r="B4452" s="14"/>
      <c r="C4452" s="14"/>
      <c r="D4452" s="16"/>
      <c r="E4452" s="16"/>
      <c r="F4452" s="14"/>
      <c r="G4452" s="14"/>
      <c r="H4452" s="14"/>
      <c r="I4452" s="15"/>
      <c r="J4452" s="77"/>
    </row>
    <row r="4453" spans="1:10" x14ac:dyDescent="0.2">
      <c r="A4453" s="14"/>
      <c r="B4453" s="14"/>
      <c r="C4453" s="14"/>
      <c r="D4453" s="16"/>
      <c r="E4453" s="16"/>
      <c r="F4453" s="14"/>
      <c r="G4453" s="14"/>
      <c r="H4453" s="14"/>
      <c r="I4453" s="15"/>
      <c r="J4453" s="77"/>
    </row>
    <row r="4454" spans="1:10" x14ac:dyDescent="0.2">
      <c r="A4454" s="14"/>
      <c r="B4454" s="14"/>
      <c r="C4454" s="14"/>
      <c r="D4454" s="16"/>
      <c r="E4454" s="16"/>
      <c r="F4454" s="14"/>
      <c r="G4454" s="14"/>
      <c r="H4454" s="14"/>
      <c r="I4454" s="15"/>
      <c r="J4454" s="77"/>
    </row>
    <row r="4455" spans="1:10" x14ac:dyDescent="0.2">
      <c r="A4455" s="14"/>
      <c r="B4455" s="14"/>
      <c r="C4455" s="14"/>
      <c r="D4455" s="16"/>
      <c r="E4455" s="16"/>
      <c r="F4455" s="14"/>
      <c r="G4455" s="14"/>
      <c r="H4455" s="14"/>
      <c r="I4455" s="15"/>
      <c r="J4455" s="77"/>
    </row>
    <row r="4456" spans="1:10" x14ac:dyDescent="0.2">
      <c r="A4456" s="14"/>
      <c r="B4456" s="14"/>
      <c r="C4456" s="14"/>
      <c r="D4456" s="16"/>
      <c r="E4456" s="16"/>
      <c r="F4456" s="14"/>
      <c r="G4456" s="14"/>
      <c r="H4456" s="14"/>
      <c r="I4456" s="15"/>
      <c r="J4456" s="77"/>
    </row>
    <row r="4457" spans="1:10" x14ac:dyDescent="0.2">
      <c r="A4457" s="14"/>
      <c r="B4457" s="14"/>
      <c r="C4457" s="14"/>
      <c r="D4457" s="16"/>
      <c r="E4457" s="16"/>
      <c r="F4457" s="14"/>
      <c r="G4457" s="14"/>
      <c r="H4457" s="14"/>
      <c r="I4457" s="15"/>
      <c r="J4457" s="77"/>
    </row>
    <row r="4458" spans="1:10" x14ac:dyDescent="0.2">
      <c r="A4458" s="14"/>
      <c r="B4458" s="14"/>
      <c r="C4458" s="14"/>
      <c r="D4458" s="16"/>
      <c r="E4458" s="16"/>
      <c r="F4458" s="14"/>
      <c r="G4458" s="14"/>
      <c r="H4458" s="14"/>
      <c r="I4458" s="15"/>
      <c r="J4458" s="77"/>
    </row>
    <row r="4459" spans="1:10" x14ac:dyDescent="0.2">
      <c r="A4459" s="14"/>
      <c r="B4459" s="14"/>
      <c r="C4459" s="14"/>
      <c r="D4459" s="16"/>
      <c r="E4459" s="16"/>
      <c r="F4459" s="14"/>
      <c r="G4459" s="14"/>
      <c r="H4459" s="14"/>
      <c r="I4459" s="15"/>
      <c r="J4459" s="77"/>
    </row>
    <row r="4460" spans="1:10" x14ac:dyDescent="0.2">
      <c r="A4460" s="14"/>
      <c r="B4460" s="14"/>
      <c r="C4460" s="14"/>
      <c r="D4460" s="16"/>
      <c r="E4460" s="16"/>
      <c r="F4460" s="14"/>
      <c r="G4460" s="14"/>
      <c r="H4460" s="14"/>
      <c r="I4460" s="15"/>
      <c r="J4460" s="77"/>
    </row>
    <row r="4461" spans="1:10" x14ac:dyDescent="0.2">
      <c r="A4461" s="14"/>
      <c r="B4461" s="14"/>
      <c r="C4461" s="14"/>
      <c r="D4461" s="16"/>
      <c r="E4461" s="16"/>
      <c r="F4461" s="14"/>
      <c r="G4461" s="14"/>
      <c r="H4461" s="14"/>
      <c r="I4461" s="15"/>
      <c r="J4461" s="77"/>
    </row>
    <row r="4462" spans="1:10" x14ac:dyDescent="0.2">
      <c r="A4462" s="14"/>
      <c r="B4462" s="14"/>
      <c r="C4462" s="14"/>
      <c r="D4462" s="16"/>
      <c r="E4462" s="16"/>
      <c r="F4462" s="14"/>
      <c r="G4462" s="14"/>
      <c r="H4462" s="14"/>
      <c r="I4462" s="15"/>
      <c r="J4462" s="77"/>
    </row>
    <row r="4463" spans="1:10" x14ac:dyDescent="0.2">
      <c r="A4463" s="14"/>
      <c r="B4463" s="14"/>
      <c r="C4463" s="14"/>
      <c r="D4463" s="16"/>
      <c r="E4463" s="16"/>
      <c r="F4463" s="14"/>
      <c r="G4463" s="14"/>
      <c r="H4463" s="14"/>
      <c r="I4463" s="15"/>
      <c r="J4463" s="77"/>
    </row>
    <row r="4464" spans="1:10" x14ac:dyDescent="0.2">
      <c r="A4464" s="14"/>
      <c r="B4464" s="14"/>
      <c r="C4464" s="14"/>
      <c r="D4464" s="16"/>
      <c r="E4464" s="16"/>
      <c r="F4464" s="14"/>
      <c r="G4464" s="14"/>
      <c r="H4464" s="14"/>
      <c r="I4464" s="15"/>
      <c r="J4464" s="77"/>
    </row>
    <row r="4465" spans="1:10" x14ac:dyDescent="0.2">
      <c r="A4465" s="14"/>
      <c r="B4465" s="14"/>
      <c r="C4465" s="14"/>
      <c r="D4465" s="16"/>
      <c r="E4465" s="16"/>
      <c r="F4465" s="14"/>
      <c r="G4465" s="14"/>
      <c r="H4465" s="14"/>
      <c r="I4465" s="15"/>
      <c r="J4465" s="77"/>
    </row>
    <row r="4466" spans="1:10" x14ac:dyDescent="0.2">
      <c r="A4466" s="14"/>
      <c r="B4466" s="14"/>
      <c r="C4466" s="14"/>
      <c r="D4466" s="16"/>
      <c r="E4466" s="16"/>
      <c r="F4466" s="14"/>
      <c r="G4466" s="14"/>
      <c r="H4466" s="14"/>
      <c r="I4466" s="15"/>
      <c r="J4466" s="77"/>
    </row>
    <row r="4467" spans="1:10" x14ac:dyDescent="0.2">
      <c r="A4467" s="14"/>
      <c r="B4467" s="14"/>
      <c r="C4467" s="14"/>
      <c r="D4467" s="16"/>
      <c r="E4467" s="16"/>
      <c r="F4467" s="14"/>
      <c r="G4467" s="14"/>
      <c r="H4467" s="14"/>
      <c r="I4467" s="15"/>
      <c r="J4467" s="77"/>
    </row>
    <row r="4468" spans="1:10" x14ac:dyDescent="0.2">
      <c r="A4468" s="14"/>
      <c r="B4468" s="14"/>
      <c r="C4468" s="14"/>
      <c r="D4468" s="16"/>
      <c r="E4468" s="16"/>
      <c r="F4468" s="14"/>
      <c r="G4468" s="14"/>
      <c r="H4468" s="14"/>
      <c r="I4468" s="15"/>
      <c r="J4468" s="77"/>
    </row>
    <row r="4469" spans="1:10" x14ac:dyDescent="0.2">
      <c r="A4469" s="14"/>
      <c r="B4469" s="14"/>
      <c r="C4469" s="14"/>
      <c r="D4469" s="16"/>
      <c r="E4469" s="16"/>
      <c r="F4469" s="14"/>
      <c r="G4469" s="14"/>
      <c r="H4469" s="14"/>
      <c r="I4469" s="15"/>
      <c r="J4469" s="77"/>
    </row>
    <row r="4470" spans="1:10" x14ac:dyDescent="0.2">
      <c r="A4470" s="14"/>
      <c r="B4470" s="14"/>
      <c r="C4470" s="14"/>
      <c r="D4470" s="16"/>
      <c r="E4470" s="16"/>
      <c r="F4470" s="14"/>
      <c r="G4470" s="14"/>
      <c r="H4470" s="14"/>
      <c r="I4470" s="15"/>
      <c r="J4470" s="77"/>
    </row>
    <row r="4471" spans="1:10" x14ac:dyDescent="0.2">
      <c r="A4471" s="14"/>
      <c r="B4471" s="14"/>
      <c r="C4471" s="14"/>
      <c r="D4471" s="16"/>
      <c r="E4471" s="16"/>
      <c r="F4471" s="14"/>
      <c r="G4471" s="14"/>
      <c r="H4471" s="14"/>
      <c r="I4471" s="15"/>
      <c r="J4471" s="77"/>
    </row>
    <row r="4472" spans="1:10" x14ac:dyDescent="0.2">
      <c r="A4472" s="14"/>
      <c r="B4472" s="14"/>
      <c r="C4472" s="14"/>
      <c r="D4472" s="16"/>
      <c r="E4472" s="16"/>
      <c r="F4472" s="14"/>
      <c r="G4472" s="14"/>
      <c r="H4472" s="14"/>
      <c r="I4472" s="15"/>
      <c r="J4472" s="77"/>
    </row>
    <row r="4473" spans="1:10" x14ac:dyDescent="0.2">
      <c r="A4473" s="14"/>
      <c r="B4473" s="14"/>
      <c r="C4473" s="14"/>
      <c r="D4473" s="16"/>
      <c r="E4473" s="16"/>
      <c r="F4473" s="14"/>
      <c r="G4473" s="14"/>
      <c r="H4473" s="14"/>
      <c r="I4473" s="15"/>
      <c r="J4473" s="77"/>
    </row>
    <row r="4474" spans="1:10" x14ac:dyDescent="0.2">
      <c r="A4474" s="14"/>
      <c r="B4474" s="14"/>
      <c r="C4474" s="14"/>
      <c r="D4474" s="16"/>
      <c r="E4474" s="16"/>
      <c r="F4474" s="14"/>
      <c r="G4474" s="14"/>
      <c r="H4474" s="14"/>
      <c r="I4474" s="15"/>
      <c r="J4474" s="77"/>
    </row>
    <row r="4475" spans="1:10" x14ac:dyDescent="0.2">
      <c r="A4475" s="14"/>
      <c r="B4475" s="14"/>
      <c r="C4475" s="14"/>
      <c r="D4475" s="16"/>
      <c r="E4475" s="16"/>
      <c r="F4475" s="14"/>
      <c r="G4475" s="14"/>
      <c r="H4475" s="14"/>
      <c r="I4475" s="15"/>
      <c r="J4475" s="77"/>
    </row>
    <row r="4476" spans="1:10" x14ac:dyDescent="0.2">
      <c r="A4476" s="14"/>
      <c r="B4476" s="14"/>
      <c r="C4476" s="14"/>
      <c r="D4476" s="16"/>
      <c r="E4476" s="16"/>
      <c r="F4476" s="14"/>
      <c r="G4476" s="14"/>
      <c r="H4476" s="14"/>
      <c r="I4476" s="15"/>
      <c r="J4476" s="77"/>
    </row>
    <row r="4477" spans="1:10" x14ac:dyDescent="0.2">
      <c r="A4477" s="14"/>
      <c r="B4477" s="14"/>
      <c r="C4477" s="14"/>
      <c r="D4477" s="16"/>
      <c r="E4477" s="16"/>
      <c r="F4477" s="14"/>
      <c r="G4477" s="14"/>
      <c r="H4477" s="14"/>
      <c r="I4477" s="15"/>
      <c r="J4477" s="77"/>
    </row>
    <row r="4478" spans="1:10" x14ac:dyDescent="0.2">
      <c r="A4478" s="14"/>
      <c r="B4478" s="14"/>
      <c r="C4478" s="14"/>
      <c r="D4478" s="16"/>
      <c r="E4478" s="16"/>
      <c r="F4478" s="14"/>
      <c r="G4478" s="14"/>
      <c r="H4478" s="14"/>
      <c r="I4478" s="15"/>
      <c r="J4478" s="77"/>
    </row>
    <row r="4479" spans="1:10" x14ac:dyDescent="0.2">
      <c r="A4479" s="14"/>
      <c r="B4479" s="14"/>
      <c r="C4479" s="14"/>
      <c r="D4479" s="16"/>
      <c r="E4479" s="16"/>
      <c r="F4479" s="14"/>
      <c r="G4479" s="14"/>
      <c r="H4479" s="14"/>
      <c r="I4479" s="15"/>
      <c r="J4479" s="77"/>
    </row>
    <row r="4480" spans="1:10" x14ac:dyDescent="0.2">
      <c r="A4480" s="14"/>
      <c r="B4480" s="14"/>
      <c r="C4480" s="14"/>
      <c r="D4480" s="16"/>
      <c r="E4480" s="16"/>
      <c r="F4480" s="14"/>
      <c r="G4480" s="14"/>
      <c r="H4480" s="14"/>
      <c r="I4480" s="15"/>
      <c r="J4480" s="77"/>
    </row>
    <row r="4481" spans="1:10" x14ac:dyDescent="0.2">
      <c r="A4481" s="14"/>
      <c r="B4481" s="14"/>
      <c r="C4481" s="14"/>
      <c r="D4481" s="16"/>
      <c r="E4481" s="16"/>
      <c r="F4481" s="14"/>
      <c r="G4481" s="14"/>
      <c r="H4481" s="14"/>
      <c r="I4481" s="15"/>
      <c r="J4481" s="77"/>
    </row>
    <row r="4482" spans="1:10" x14ac:dyDescent="0.2">
      <c r="A4482" s="14"/>
      <c r="B4482" s="14"/>
      <c r="C4482" s="14"/>
      <c r="D4482" s="16"/>
      <c r="E4482" s="16"/>
      <c r="F4482" s="14"/>
      <c r="G4482" s="14"/>
      <c r="H4482" s="14"/>
      <c r="I4482" s="15"/>
      <c r="J4482" s="77"/>
    </row>
    <row r="4483" spans="1:10" x14ac:dyDescent="0.2">
      <c r="A4483" s="14"/>
      <c r="B4483" s="14"/>
      <c r="C4483" s="14"/>
      <c r="D4483" s="16"/>
      <c r="E4483" s="16"/>
      <c r="F4483" s="14"/>
      <c r="G4483" s="14"/>
      <c r="H4483" s="14"/>
      <c r="I4483" s="15"/>
      <c r="J4483" s="77"/>
    </row>
    <row r="4484" spans="1:10" x14ac:dyDescent="0.2">
      <c r="A4484" s="14"/>
      <c r="B4484" s="14"/>
      <c r="C4484" s="14"/>
      <c r="D4484" s="16"/>
      <c r="E4484" s="16"/>
      <c r="F4484" s="14"/>
      <c r="G4484" s="14"/>
      <c r="H4484" s="14"/>
      <c r="I4484" s="15"/>
      <c r="J4484" s="77"/>
    </row>
    <row r="4485" spans="1:10" x14ac:dyDescent="0.2">
      <c r="A4485" s="14"/>
      <c r="B4485" s="14"/>
      <c r="C4485" s="14"/>
      <c r="D4485" s="16"/>
      <c r="E4485" s="16"/>
      <c r="F4485" s="14"/>
      <c r="G4485" s="14"/>
      <c r="H4485" s="14"/>
      <c r="I4485" s="15"/>
      <c r="J4485" s="77"/>
    </row>
    <row r="4486" spans="1:10" x14ac:dyDescent="0.2">
      <c r="A4486" s="14"/>
      <c r="B4486" s="14"/>
      <c r="C4486" s="14"/>
      <c r="D4486" s="16"/>
      <c r="E4486" s="16"/>
      <c r="F4486" s="14"/>
      <c r="G4486" s="14"/>
      <c r="H4486" s="14"/>
      <c r="I4486" s="15"/>
      <c r="J4486" s="77"/>
    </row>
    <row r="4487" spans="1:10" x14ac:dyDescent="0.2">
      <c r="A4487" s="14"/>
      <c r="B4487" s="14"/>
      <c r="C4487" s="14"/>
      <c r="D4487" s="16"/>
      <c r="E4487" s="16"/>
      <c r="F4487" s="14"/>
      <c r="G4487" s="14"/>
      <c r="H4487" s="14"/>
      <c r="I4487" s="15"/>
      <c r="J4487" s="77"/>
    </row>
    <row r="4488" spans="1:10" x14ac:dyDescent="0.2">
      <c r="A4488" s="14"/>
      <c r="B4488" s="14"/>
      <c r="C4488" s="14"/>
      <c r="D4488" s="16"/>
      <c r="E4488" s="16"/>
      <c r="F4488" s="14"/>
      <c r="G4488" s="14"/>
      <c r="H4488" s="14"/>
      <c r="I4488" s="15"/>
      <c r="J4488" s="77"/>
    </row>
    <row r="4489" spans="1:10" x14ac:dyDescent="0.2">
      <c r="A4489" s="14"/>
      <c r="B4489" s="14"/>
      <c r="C4489" s="14"/>
      <c r="D4489" s="16"/>
      <c r="E4489" s="16"/>
      <c r="F4489" s="14"/>
      <c r="G4489" s="14"/>
      <c r="H4489" s="14"/>
      <c r="I4489" s="15"/>
      <c r="J4489" s="77"/>
    </row>
    <row r="4490" spans="1:10" x14ac:dyDescent="0.2">
      <c r="A4490" s="14"/>
      <c r="B4490" s="14"/>
      <c r="C4490" s="14"/>
      <c r="D4490" s="16"/>
      <c r="E4490" s="16"/>
      <c r="F4490" s="14"/>
      <c r="G4490" s="14"/>
      <c r="H4490" s="14"/>
      <c r="I4490" s="15"/>
      <c r="J4490" s="77"/>
    </row>
    <row r="4491" spans="1:10" x14ac:dyDescent="0.2">
      <c r="A4491" s="14"/>
      <c r="B4491" s="14"/>
      <c r="C4491" s="14"/>
      <c r="D4491" s="16"/>
      <c r="E4491" s="16"/>
      <c r="F4491" s="14"/>
      <c r="G4491" s="14"/>
      <c r="H4491" s="14"/>
      <c r="I4491" s="15"/>
      <c r="J4491" s="77"/>
    </row>
    <row r="4492" spans="1:10" x14ac:dyDescent="0.2">
      <c r="A4492" s="14"/>
      <c r="B4492" s="14"/>
      <c r="C4492" s="14"/>
      <c r="D4492" s="16"/>
      <c r="E4492" s="16"/>
      <c r="F4492" s="14"/>
      <c r="G4492" s="14"/>
      <c r="H4492" s="14"/>
      <c r="I4492" s="15"/>
      <c r="J4492" s="77"/>
    </row>
    <row r="4493" spans="1:10" x14ac:dyDescent="0.2">
      <c r="A4493" s="14"/>
      <c r="B4493" s="14"/>
      <c r="C4493" s="14"/>
      <c r="D4493" s="16"/>
      <c r="E4493" s="16"/>
      <c r="F4493" s="14"/>
      <c r="G4493" s="14"/>
      <c r="H4493" s="14"/>
      <c r="I4493" s="15"/>
      <c r="J4493" s="77"/>
    </row>
    <row r="4494" spans="1:10" x14ac:dyDescent="0.2">
      <c r="A4494" s="14"/>
      <c r="B4494" s="14"/>
      <c r="C4494" s="14"/>
      <c r="D4494" s="16"/>
      <c r="E4494" s="16"/>
      <c r="F4494" s="14"/>
      <c r="G4494" s="14"/>
      <c r="H4494" s="14"/>
      <c r="I4494" s="15"/>
      <c r="J4494" s="77"/>
    </row>
    <row r="4495" spans="1:10" x14ac:dyDescent="0.2">
      <c r="A4495" s="14"/>
      <c r="B4495" s="14"/>
      <c r="C4495" s="14"/>
      <c r="D4495" s="16"/>
      <c r="E4495" s="16"/>
      <c r="F4495" s="14"/>
      <c r="G4495" s="14"/>
      <c r="H4495" s="14"/>
      <c r="I4495" s="15"/>
      <c r="J4495" s="77"/>
    </row>
    <row r="4496" spans="1:10"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sheetData>
  <autoFilter ref="A106:J331" xr:uid="{E96EF3C8-47E9-4D00-BAE9-FD921A4859DD}">
    <sortState xmlns:xlrd2="http://schemas.microsoft.com/office/spreadsheetml/2017/richdata2" ref="A107:J305">
      <sortCondition ref="D106:D305"/>
    </sortState>
  </autoFilter>
  <dataConsolidate/>
  <mergeCells count="5">
    <mergeCell ref="A100:H100"/>
    <mergeCell ref="I101:J101"/>
    <mergeCell ref="I100:J100"/>
    <mergeCell ref="A101:H101"/>
    <mergeCell ref="A105:J105"/>
  </mergeCells>
  <phoneticPr fontId="1" type="noConversion"/>
  <conditionalFormatting sqref="A132:C139 A140:F144 D259:J259 D260:F260 A261:F263">
    <cfRule type="expression" dxfId="80" priority="238" stopIfTrue="1">
      <formula>$A132&lt;&gt;""</formula>
    </cfRule>
  </conditionalFormatting>
  <conditionalFormatting sqref="A107:J131">
    <cfRule type="expression" dxfId="79" priority="4" stopIfTrue="1">
      <formula>$A107&lt;&gt;""</formula>
    </cfRule>
  </conditionalFormatting>
  <conditionalFormatting sqref="A145:J256">
    <cfRule type="expression" dxfId="78" priority="15" stopIfTrue="1">
      <formula>$A145&lt;&gt;""</formula>
    </cfRule>
  </conditionalFormatting>
  <conditionalFormatting sqref="A264:J4737">
    <cfRule type="expression" dxfId="77" priority="5" stopIfTrue="1">
      <formula>$A264&lt;&gt;""</formula>
    </cfRule>
  </conditionalFormatting>
  <conditionalFormatting sqref="B228:B229">
    <cfRule type="expression" dxfId="76" priority="157" stopIfTrue="1">
      <formula>$A228&lt;&gt;""</formula>
    </cfRule>
  </conditionalFormatting>
  <conditionalFormatting sqref="B236:B238 D238:F238 B239:E242">
    <cfRule type="expression" dxfId="75" priority="151" stopIfTrue="1">
      <formula>$A236&lt;&gt;""</formula>
    </cfRule>
  </conditionalFormatting>
  <conditionalFormatting sqref="B246:E247 C247:C256">
    <cfRule type="expression" dxfId="74" priority="149" stopIfTrue="1">
      <formula>$A246&lt;&gt;""</formula>
    </cfRule>
  </conditionalFormatting>
  <conditionalFormatting sqref="B426:E426">
    <cfRule type="expression" dxfId="73" priority="256" stopIfTrue="1">
      <formula>$A426&lt;&gt;""</formula>
    </cfRule>
  </conditionalFormatting>
  <conditionalFormatting sqref="B428:E428 H428:I428 B429:I430 B431:E436 H431:I436">
    <cfRule type="expression" dxfId="72" priority="216" stopIfTrue="1">
      <formula>$A428&lt;&gt;""</formula>
    </cfRule>
  </conditionalFormatting>
  <conditionalFormatting sqref="B438:E438 H438:I438">
    <cfRule type="expression" dxfId="71" priority="207" stopIfTrue="1">
      <formula>$A438&lt;&gt;""</formula>
    </cfRule>
  </conditionalFormatting>
  <conditionalFormatting sqref="B556:E556">
    <cfRule type="expression" dxfId="70" priority="279" stopIfTrue="1">
      <formula>$A556&lt;&gt;""</formula>
    </cfRule>
  </conditionalFormatting>
  <conditionalFormatting sqref="B847:E847">
    <cfRule type="expression" dxfId="69" priority="325" stopIfTrue="1">
      <formula>$A847&lt;&gt;""</formula>
    </cfRule>
  </conditionalFormatting>
  <conditionalFormatting sqref="B851:E851">
    <cfRule type="expression" dxfId="68" priority="381" stopIfTrue="1">
      <formula>$A851&lt;&gt;""</formula>
    </cfRule>
  </conditionalFormatting>
  <conditionalFormatting sqref="B868:E873">
    <cfRule type="expression" dxfId="67" priority="371" stopIfTrue="1">
      <formula>$A868&lt;&gt;""</formula>
    </cfRule>
  </conditionalFormatting>
  <conditionalFormatting sqref="B875:E885">
    <cfRule type="expression" dxfId="66" priority="239" stopIfTrue="1">
      <formula>$A875&lt;&gt;""</formula>
    </cfRule>
  </conditionalFormatting>
  <conditionalFormatting sqref="B889:E889">
    <cfRule type="expression" dxfId="65" priority="265" stopIfTrue="1">
      <formula>$A889&lt;&gt;""</formula>
    </cfRule>
  </conditionalFormatting>
  <conditionalFormatting sqref="B990:E997 I990:J1007">
    <cfRule type="expression" dxfId="64" priority="315" stopIfTrue="1">
      <formula>$A990&lt;&gt;""</formula>
    </cfRule>
  </conditionalFormatting>
  <conditionalFormatting sqref="B1030:E1038">
    <cfRule type="expression" dxfId="63" priority="350" stopIfTrue="1">
      <formula>$A1030&lt;&gt;""</formula>
    </cfRule>
  </conditionalFormatting>
  <conditionalFormatting sqref="B1040:E1063">
    <cfRule type="expression" dxfId="62" priority="229" stopIfTrue="1">
      <formula>$A1040&lt;&gt;""</formula>
    </cfRule>
  </conditionalFormatting>
  <conditionalFormatting sqref="B1097:E1100">
    <cfRule type="expression" dxfId="61" priority="246" stopIfTrue="1">
      <formula>$A1097&lt;&gt;""</formula>
    </cfRule>
  </conditionalFormatting>
  <conditionalFormatting sqref="B1102:E1104">
    <cfRule type="expression" dxfId="60" priority="451" stopIfTrue="1">
      <formula>$A1102&lt;&gt;""</formula>
    </cfRule>
  </conditionalFormatting>
  <conditionalFormatting sqref="B1106:E1116">
    <cfRule type="expression" dxfId="59" priority="270" stopIfTrue="1">
      <formula>$A1106&lt;&gt;""</formula>
    </cfRule>
  </conditionalFormatting>
  <conditionalFormatting sqref="B1130:E1141">
    <cfRule type="expression" dxfId="58" priority="308" stopIfTrue="1">
      <formula>$A1130&lt;&gt;""</formula>
    </cfRule>
  </conditionalFormatting>
  <conditionalFormatting sqref="B1149:E1187">
    <cfRule type="expression" dxfId="57" priority="345" stopIfTrue="1">
      <formula>$A1149&lt;&gt;""</formula>
    </cfRule>
  </conditionalFormatting>
  <conditionalFormatting sqref="B1190:E1195">
    <cfRule type="expression" dxfId="56" priority="415" stopIfTrue="1">
      <formula>$A1190&lt;&gt;""</formula>
    </cfRule>
  </conditionalFormatting>
  <conditionalFormatting sqref="B248:G248">
    <cfRule type="expression" dxfId="55" priority="147" stopIfTrue="1">
      <formula>$A248&lt;&gt;""</formula>
    </cfRule>
  </conditionalFormatting>
  <conditionalFormatting sqref="B243:H243 B245:H245">
    <cfRule type="expression" dxfId="54" priority="150" stopIfTrue="1">
      <formula>$A243&lt;&gt;""</formula>
    </cfRule>
  </conditionalFormatting>
  <conditionalFormatting sqref="B249:H255">
    <cfRule type="expression" dxfId="53" priority="146" stopIfTrue="1">
      <formula>$A249&lt;&gt;""</formula>
    </cfRule>
  </conditionalFormatting>
  <conditionalFormatting sqref="B804:H819">
    <cfRule type="expression" dxfId="52" priority="411" stopIfTrue="1">
      <formula>$A804&lt;&gt;""</formula>
    </cfRule>
  </conditionalFormatting>
  <conditionalFormatting sqref="B1009:H1011 B1012:E1025 H1012:H1025">
    <cfRule type="expression" dxfId="51" priority="340" stopIfTrue="1">
      <formula>$A1009&lt;&gt;""</formula>
    </cfRule>
  </conditionalFormatting>
  <conditionalFormatting sqref="B1027:H1029">
    <cfRule type="expression" dxfId="50" priority="235" stopIfTrue="1">
      <formula>$A1027&lt;&gt;""</formula>
    </cfRule>
  </conditionalFormatting>
  <conditionalFormatting sqref="B1101:H1101">
    <cfRule type="expression" dxfId="49" priority="481" stopIfTrue="1">
      <formula>$A1101&lt;&gt;""</formula>
    </cfRule>
  </conditionalFormatting>
  <conditionalFormatting sqref="B1117:H1122">
    <cfRule type="expression" dxfId="48" priority="209" stopIfTrue="1">
      <formula>$A1117&lt;&gt;""</formula>
    </cfRule>
  </conditionalFormatting>
  <conditionalFormatting sqref="B1147:H1148">
    <cfRule type="expression" dxfId="47" priority="388" stopIfTrue="1">
      <formula>$A1147&lt;&gt;""</formula>
    </cfRule>
  </conditionalFormatting>
  <conditionalFormatting sqref="B256:I256 A257:F257 H257:J257 A258:J258 A259:C260">
    <cfRule type="expression" dxfId="46" priority="145" stopIfTrue="1">
      <formula>$A256&lt;&gt;""</formula>
    </cfRule>
  </conditionalFormatting>
  <conditionalFormatting sqref="B382:I425">
    <cfRule type="expression" dxfId="45" priority="448" stopIfTrue="1">
      <formula>$A382&lt;&gt;""</formula>
    </cfRule>
  </conditionalFormatting>
  <conditionalFormatting sqref="B427:I427">
    <cfRule type="expression" dxfId="44" priority="214" stopIfTrue="1">
      <formula>$A427&lt;&gt;""</formula>
    </cfRule>
  </conditionalFormatting>
  <conditionalFormatting sqref="B874:I874">
    <cfRule type="expression" dxfId="43" priority="339" stopIfTrue="1">
      <formula>$A874&lt;&gt;""</formula>
    </cfRule>
  </conditionalFormatting>
  <conditionalFormatting sqref="B886:I888">
    <cfRule type="expression" dxfId="42" priority="208" stopIfTrue="1">
      <formula>$A886&lt;&gt;""</formula>
    </cfRule>
  </conditionalFormatting>
  <conditionalFormatting sqref="B890:I894">
    <cfRule type="expression" dxfId="41" priority="210" stopIfTrue="1">
      <formula>$A890&lt;&gt;""</formula>
    </cfRule>
  </conditionalFormatting>
  <conditionalFormatting sqref="B1008:I1008 I1009:I1025">
    <cfRule type="expression" dxfId="40" priority="343" stopIfTrue="1">
      <formula>$A1008&lt;&gt;""</formula>
    </cfRule>
  </conditionalFormatting>
  <conditionalFormatting sqref="B1105:I1105">
    <cfRule type="expression" dxfId="39" priority="338" stopIfTrue="1">
      <formula>$A1105&lt;&gt;""</formula>
    </cfRule>
  </conditionalFormatting>
  <conditionalFormatting sqref="B336:J362">
    <cfRule type="expression" dxfId="38" priority="194" stopIfTrue="1">
      <formula>$A336&lt;&gt;""</formula>
    </cfRule>
  </conditionalFormatting>
  <conditionalFormatting sqref="B790:J791">
    <cfRule type="expression" dxfId="37" priority="409" stopIfTrue="1">
      <formula>$A790&lt;&gt;""</formula>
    </cfRule>
  </conditionalFormatting>
  <conditionalFormatting sqref="B864:J867">
    <cfRule type="expression" dxfId="36" priority="199" stopIfTrue="1">
      <formula>$A864&lt;&gt;""</formula>
    </cfRule>
  </conditionalFormatting>
  <conditionalFormatting sqref="B895:J989">
    <cfRule type="expression" dxfId="35" priority="225" stopIfTrue="1">
      <formula>$A895&lt;&gt;""</formula>
    </cfRule>
  </conditionalFormatting>
  <conditionalFormatting sqref="B1143:J1143">
    <cfRule type="expression" dxfId="34" priority="390" stopIfTrue="1">
      <formula>$A1143&lt;&gt;""</formula>
    </cfRule>
  </conditionalFormatting>
  <conditionalFormatting sqref="B1198:J4111">
    <cfRule type="expression" dxfId="33" priority="234" stopIfTrue="1">
      <formula>$A1198&lt;&gt;""</formula>
    </cfRule>
  </conditionalFormatting>
  <conditionalFormatting sqref="D139:F139">
    <cfRule type="expression" dxfId="32" priority="1" stopIfTrue="1">
      <formula>$A139&lt;&gt;""</formula>
    </cfRule>
  </conditionalFormatting>
  <conditionalFormatting sqref="D132:J138">
    <cfRule type="expression" dxfId="31" priority="2" stopIfTrue="1">
      <formula>$A132&lt;&gt;""</formula>
    </cfRule>
  </conditionalFormatting>
  <conditionalFormatting sqref="F239:H239">
    <cfRule type="expression" dxfId="30" priority="152" stopIfTrue="1">
      <formula>$A239&lt;&gt;""</formula>
    </cfRule>
  </conditionalFormatting>
  <conditionalFormatting sqref="F242:H242">
    <cfRule type="expression" dxfId="29" priority="155" stopIfTrue="1">
      <formula>$A242&lt;&gt;""</formula>
    </cfRule>
  </conditionalFormatting>
  <conditionalFormatting sqref="F246:H246 H247:H248">
    <cfRule type="expression" dxfId="28" priority="148" stopIfTrue="1">
      <formula>$A246&lt;&gt;""</formula>
    </cfRule>
  </conditionalFormatting>
  <conditionalFormatting sqref="F868:H868">
    <cfRule type="expression" dxfId="27" priority="472" stopIfTrue="1">
      <formula>$A868&lt;&gt;""</formula>
    </cfRule>
  </conditionalFormatting>
  <conditionalFormatting sqref="F992:H997">
    <cfRule type="expression" dxfId="26" priority="314" stopIfTrue="1">
      <formula>$A992&lt;&gt;""</formula>
    </cfRule>
  </conditionalFormatting>
  <conditionalFormatting sqref="G247:G257">
    <cfRule type="expression" dxfId="25" priority="43" stopIfTrue="1">
      <formula>$A247&lt;&gt;""</formula>
    </cfRule>
  </conditionalFormatting>
  <conditionalFormatting sqref="G139:J144">
    <cfRule type="expression" dxfId="24" priority="117" stopIfTrue="1">
      <formula>$A139&lt;&gt;""</formula>
    </cfRule>
  </conditionalFormatting>
  <conditionalFormatting sqref="G260:J263">
    <cfRule type="expression" dxfId="23" priority="38" stopIfTrue="1">
      <formula>$A260&lt;&gt;""</formula>
    </cfRule>
  </conditionalFormatting>
  <conditionalFormatting sqref="H240:H241">
    <cfRule type="expression" dxfId="22" priority="154" stopIfTrue="1">
      <formula>$A240&lt;&gt;""</formula>
    </cfRule>
  </conditionalFormatting>
  <conditionalFormatting sqref="H869:H873">
    <cfRule type="expression" dxfId="21" priority="373" stopIfTrue="1">
      <formula>$A869&lt;&gt;""</formula>
    </cfRule>
  </conditionalFormatting>
  <conditionalFormatting sqref="H991">
    <cfRule type="expression" dxfId="20" priority="384" stopIfTrue="1">
      <formula>$A991&lt;&gt;""</formula>
    </cfRule>
  </conditionalFormatting>
  <conditionalFormatting sqref="H1030:H1038">
    <cfRule type="expression" dxfId="19" priority="352" stopIfTrue="1">
      <formula>$A1030&lt;&gt;""</formula>
    </cfRule>
  </conditionalFormatting>
  <conditionalFormatting sqref="H1040:H1063">
    <cfRule type="expression" dxfId="18" priority="231" stopIfTrue="1">
      <formula>$A1040&lt;&gt;""</formula>
    </cfRule>
  </conditionalFormatting>
  <conditionalFormatting sqref="H1102:H1104">
    <cfRule type="expression" dxfId="17" priority="450" stopIfTrue="1">
      <formula>$A1102&lt;&gt;""</formula>
    </cfRule>
  </conditionalFormatting>
  <conditionalFormatting sqref="H1106:H1116">
    <cfRule type="expression" dxfId="16" priority="211" stopIfTrue="1">
      <formula>$A1106&lt;&gt;""</formula>
    </cfRule>
  </conditionalFormatting>
  <conditionalFormatting sqref="H1149">
    <cfRule type="expression" dxfId="15" priority="347" stopIfTrue="1">
      <formula>$A1149&lt;&gt;""</formula>
    </cfRule>
  </conditionalFormatting>
  <conditionalFormatting sqref="H1190:H1195">
    <cfRule type="expression" dxfId="14" priority="417" stopIfTrue="1">
      <formula>$A1190&lt;&gt;""</formula>
    </cfRule>
  </conditionalFormatting>
  <conditionalFormatting sqref="H426:I426">
    <cfRule type="expression" dxfId="13" priority="258" stopIfTrue="1">
      <formula>$A426&lt;&gt;""</formula>
    </cfRule>
  </conditionalFormatting>
  <conditionalFormatting sqref="H875:I885">
    <cfRule type="expression" dxfId="12" priority="242" stopIfTrue="1">
      <formula>$A875&lt;&gt;""</formula>
    </cfRule>
  </conditionalFormatting>
  <conditionalFormatting sqref="H889:I889">
    <cfRule type="expression" dxfId="11" priority="268" stopIfTrue="1">
      <formula>$A889&lt;&gt;""</formula>
    </cfRule>
  </conditionalFormatting>
  <conditionalFormatting sqref="H847:J847">
    <cfRule type="expression" dxfId="10" priority="324" stopIfTrue="1">
      <formula>$A847&lt;&gt;""</formula>
    </cfRule>
  </conditionalFormatting>
  <conditionalFormatting sqref="H1097:J1100">
    <cfRule type="expression" dxfId="9" priority="247" stopIfTrue="1">
      <formula>$A1097&lt;&gt;""</formula>
    </cfRule>
  </conditionalFormatting>
  <conditionalFormatting sqref="H1130:J1141">
    <cfRule type="expression" dxfId="8" priority="206" stopIfTrue="1">
      <formula>$A1130&lt;&gt;""</formula>
    </cfRule>
  </conditionalFormatting>
  <conditionalFormatting sqref="I238:I255">
    <cfRule type="expression" dxfId="7" priority="153" stopIfTrue="1">
      <formula>$A238&lt;&gt;""</formula>
    </cfRule>
  </conditionalFormatting>
  <conditionalFormatting sqref="I1106:I1122">
    <cfRule type="expression" dxfId="6" priority="274" stopIfTrue="1">
      <formula>$A1106&lt;&gt;""</formula>
    </cfRule>
  </conditionalFormatting>
  <conditionalFormatting sqref="I1027:J1096">
    <cfRule type="expression" dxfId="5" priority="354" stopIfTrue="1">
      <formula>$A1027&lt;&gt;""</formula>
    </cfRule>
  </conditionalFormatting>
  <conditionalFormatting sqref="I1147:J1184">
    <cfRule type="expression" dxfId="4" priority="349" stopIfTrue="1">
      <formula>$A1147&lt;&gt;""</formula>
    </cfRule>
  </conditionalFormatting>
  <conditionalFormatting sqref="I1188:J1195">
    <cfRule type="expression" dxfId="3" priority="447" stopIfTrue="1">
      <formula>$A1188&lt;&gt;""</formula>
    </cfRule>
  </conditionalFormatting>
  <conditionalFormatting sqref="J236:J258">
    <cfRule type="expression" dxfId="2" priority="156" stopIfTrue="1">
      <formula>$A236&lt;&gt;""</formula>
    </cfRule>
  </conditionalFormatting>
  <conditionalFormatting sqref="J382:J440 B437:I437 B439:I440 B548:E548 H548:J548 H556:J556 B563:E563 H563:J563 I792:J819 B848:H848 I848:J863 H851:H863 B852:G863 I868:J873 F990:H990 B998:H1007 J1008:J1025 B1039:H1039 B1064:H1096 I1101:J1104 J1105:J1122 F1150:H1184 F1185:J1187 B1188:H1189">
    <cfRule type="expression" dxfId="1" priority="482" stopIfTrue="1">
      <formula>$A382&lt;&gt;""</formula>
    </cfRule>
  </conditionalFormatting>
  <conditionalFormatting sqref="J874:J894">
    <cfRule type="expression" dxfId="0" priority="474" stopIfTrue="1">
      <formula>$A874&lt;&gt;""</formula>
    </cfRule>
  </conditionalFormatting>
  <dataValidations count="5">
    <dataValidation type="date" allowBlank="1" showInputMessage="1" showErrorMessage="1" sqref="D102:E102 D4738:E65273 D106:E106" xr:uid="{F5059AEA-A0D8-4B20-9D3C-8B76D9C427E6}">
      <formula1>42370</formula1>
      <formula2>42735</formula2>
    </dataValidation>
    <dataValidation type="list" allowBlank="1" sqref="F328:F4737 F107:F323" xr:uid="{255B499D-B3E6-47A9-A857-DBFE56F071D9}">
      <formula1>$F$96:$F$99</formula1>
    </dataValidation>
    <dataValidation type="list" allowBlank="1" showInputMessage="1" showErrorMessage="1" sqref="A107:A4737" xr:uid="{540C0DA9-E9CD-4805-B659-E67C1C32B21C}">
      <formula1>OFFSET($A$1,0,0,$B$3,1)</formula1>
    </dataValidation>
    <dataValidation allowBlank="1" sqref="G107:G4737" xr:uid="{B36265DD-F5DD-4F0A-AD93-4A0388363C0B}"/>
    <dataValidation type="list" allowBlank="1" showInputMessage="1" showErrorMessage="1" errorTitle="Chyba !" error="zadajte (vyberte zo zoznamu) platný analytický kód podľa nápovedy k bunke I104" sqref="J107:J9737"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3" fitToHeight="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148"/>
  <sheetViews>
    <sheetView zoomScaleNormal="100" workbookViewId="0">
      <pane ySplit="1" topLeftCell="A94" activePane="bottomLeft" state="frozen"/>
      <selection activeCell="I2" sqref="I2:L73"/>
      <selection pane="bottomLeft" activeCell="A128" sqref="A128"/>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16384" width="9.1796875" style="180"/>
  </cols>
  <sheetData>
    <row r="1" spans="1:18" s="212" customFormat="1" ht="19.5" customHeight="1" x14ac:dyDescent="0.25">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2272</v>
      </c>
      <c r="N1" s="274" t="s">
        <v>2273</v>
      </c>
      <c r="O1" s="274" t="s">
        <v>421</v>
      </c>
      <c r="P1" s="274" t="s">
        <v>422</v>
      </c>
    </row>
    <row r="2" spans="1:18" s="213" customFormat="1" x14ac:dyDescent="0.2">
      <c r="A2" s="198" t="s">
        <v>1691</v>
      </c>
      <c r="B2" s="199" t="s">
        <v>1692</v>
      </c>
      <c r="C2" s="200" t="s">
        <v>423</v>
      </c>
      <c r="D2" s="199" t="s">
        <v>1693</v>
      </c>
      <c r="E2" s="199" t="s">
        <v>600</v>
      </c>
      <c r="F2" s="199" t="s">
        <v>601</v>
      </c>
      <c r="G2" s="265" t="s">
        <v>1694</v>
      </c>
      <c r="H2" s="265" t="s">
        <v>1695</v>
      </c>
      <c r="I2" s="275" t="s">
        <v>1696</v>
      </c>
      <c r="J2" s="199" t="s">
        <v>1697</v>
      </c>
      <c r="K2" s="275" t="s">
        <v>1698</v>
      </c>
      <c r="L2" s="201">
        <v>421903471398</v>
      </c>
      <c r="M2" s="199" t="s">
        <v>1699</v>
      </c>
      <c r="N2" s="199"/>
      <c r="O2" s="199"/>
      <c r="P2" s="199"/>
      <c r="R2" s="276" t="str">
        <f>A2</f>
        <v>37894021</v>
      </c>
    </row>
    <row r="3" spans="1:18" s="213" customFormat="1" x14ac:dyDescent="0.2">
      <c r="A3" s="198" t="s">
        <v>1700</v>
      </c>
      <c r="B3" s="199" t="s">
        <v>1701</v>
      </c>
      <c r="C3" s="200" t="s">
        <v>423</v>
      </c>
      <c r="D3" s="199" t="s">
        <v>1702</v>
      </c>
      <c r="E3" s="199" t="s">
        <v>430</v>
      </c>
      <c r="F3" s="199" t="s">
        <v>983</v>
      </c>
      <c r="G3" s="265" t="s">
        <v>1703</v>
      </c>
      <c r="H3" s="265" t="s">
        <v>1704</v>
      </c>
      <c r="I3" s="275" t="s">
        <v>1705</v>
      </c>
      <c r="J3" s="199" t="s">
        <v>1706</v>
      </c>
      <c r="K3" s="275" t="s">
        <v>1707</v>
      </c>
      <c r="L3" s="201">
        <v>421910953832</v>
      </c>
      <c r="M3" s="199" t="s">
        <v>1708</v>
      </c>
      <c r="N3" s="199"/>
      <c r="O3" s="199"/>
      <c r="P3" s="199"/>
      <c r="R3" s="276" t="str">
        <f t="shared" ref="R3:R44" si="0">A3</f>
        <v>00678457</v>
      </c>
    </row>
    <row r="4" spans="1:18" s="213" customFormat="1" x14ac:dyDescent="0.2">
      <c r="A4" s="198" t="s">
        <v>1709</v>
      </c>
      <c r="B4" s="199" t="s">
        <v>1710</v>
      </c>
      <c r="C4" s="200" t="s">
        <v>423</v>
      </c>
      <c r="D4" s="199" t="s">
        <v>474</v>
      </c>
      <c r="E4" s="199" t="s">
        <v>430</v>
      </c>
      <c r="F4" s="199" t="s">
        <v>475</v>
      </c>
      <c r="G4" s="265" t="s">
        <v>1711</v>
      </c>
      <c r="H4" s="265" t="s">
        <v>1712</v>
      </c>
      <c r="I4" s="275" t="s">
        <v>1713</v>
      </c>
      <c r="J4" s="199" t="s">
        <v>425</v>
      </c>
      <c r="K4" s="275" t="s">
        <v>1713</v>
      </c>
      <c r="L4" s="201">
        <v>421911244266</v>
      </c>
      <c r="M4" s="199" t="s">
        <v>1714</v>
      </c>
      <c r="N4" s="199"/>
      <c r="O4" s="199"/>
      <c r="P4" s="199"/>
      <c r="R4" s="276" t="str">
        <f t="shared" si="0"/>
        <v>00681482</v>
      </c>
    </row>
    <row r="5" spans="1:18" s="213" customFormat="1" x14ac:dyDescent="0.2">
      <c r="A5" s="198" t="s">
        <v>1386</v>
      </c>
      <c r="B5" s="199" t="s">
        <v>1387</v>
      </c>
      <c r="C5" s="200" t="s">
        <v>423</v>
      </c>
      <c r="D5" s="199" t="s">
        <v>1388</v>
      </c>
      <c r="E5" s="199" t="s">
        <v>430</v>
      </c>
      <c r="F5" s="199" t="s">
        <v>426</v>
      </c>
      <c r="G5" s="265" t="s">
        <v>1389</v>
      </c>
      <c r="H5" s="265" t="s">
        <v>1390</v>
      </c>
      <c r="I5" s="275" t="s">
        <v>1391</v>
      </c>
      <c r="J5" s="199" t="s">
        <v>427</v>
      </c>
      <c r="K5" s="275" t="s">
        <v>1392</v>
      </c>
      <c r="L5" s="201">
        <v>421911370554</v>
      </c>
      <c r="M5" s="199" t="s">
        <v>1393</v>
      </c>
      <c r="N5" s="199"/>
      <c r="O5" s="199"/>
      <c r="P5" s="199"/>
      <c r="R5" s="276" t="str">
        <f t="shared" si="0"/>
        <v>42254388</v>
      </c>
    </row>
    <row r="6" spans="1:18" s="213" customFormat="1" x14ac:dyDescent="0.2">
      <c r="A6" s="198" t="s">
        <v>1715</v>
      </c>
      <c r="B6" s="199" t="s">
        <v>1716</v>
      </c>
      <c r="C6" s="200" t="s">
        <v>1717</v>
      </c>
      <c r="D6" s="199" t="s">
        <v>1718</v>
      </c>
      <c r="E6" s="199" t="s">
        <v>1719</v>
      </c>
      <c r="F6" s="199" t="s">
        <v>1720</v>
      </c>
      <c r="G6" s="265" t="s">
        <v>1721</v>
      </c>
      <c r="H6" s="265" t="s">
        <v>1722</v>
      </c>
      <c r="I6" s="275" t="s">
        <v>1723</v>
      </c>
      <c r="J6" s="199" t="s">
        <v>1724</v>
      </c>
      <c r="K6" s="275" t="s">
        <v>1723</v>
      </c>
      <c r="L6" s="201">
        <v>421904760660</v>
      </c>
      <c r="M6" s="199"/>
      <c r="N6" s="199"/>
      <c r="O6" s="200"/>
      <c r="P6" s="199"/>
      <c r="R6" s="276" t="str">
        <f t="shared" si="0"/>
        <v>53939042</v>
      </c>
    </row>
    <row r="7" spans="1:18" s="213" customFormat="1" x14ac:dyDescent="0.2">
      <c r="A7" s="198" t="s">
        <v>1725</v>
      </c>
      <c r="B7" s="199" t="s">
        <v>1726</v>
      </c>
      <c r="C7" s="200" t="s">
        <v>423</v>
      </c>
      <c r="D7" s="199" t="s">
        <v>1727</v>
      </c>
      <c r="E7" s="199" t="s">
        <v>1728</v>
      </c>
      <c r="F7" s="199" t="s">
        <v>1729</v>
      </c>
      <c r="G7" s="265" t="s">
        <v>1730</v>
      </c>
      <c r="H7" s="265" t="s">
        <v>1731</v>
      </c>
      <c r="I7" s="275" t="s">
        <v>1732</v>
      </c>
      <c r="J7" s="199" t="s">
        <v>425</v>
      </c>
      <c r="K7" s="275" t="s">
        <v>1732</v>
      </c>
      <c r="L7" s="201">
        <v>421905103966</v>
      </c>
      <c r="M7" s="199" t="s">
        <v>1733</v>
      </c>
      <c r="N7" s="199"/>
      <c r="O7" s="199"/>
      <c r="P7" s="199"/>
      <c r="R7" s="276" t="str">
        <f t="shared" si="0"/>
        <v>52489159</v>
      </c>
    </row>
    <row r="8" spans="1:18" s="213" customFormat="1" x14ac:dyDescent="0.2">
      <c r="A8" s="198" t="s">
        <v>1734</v>
      </c>
      <c r="B8" s="199" t="s">
        <v>1735</v>
      </c>
      <c r="C8" s="200" t="s">
        <v>1736</v>
      </c>
      <c r="D8" s="199" t="s">
        <v>1737</v>
      </c>
      <c r="E8" s="199" t="s">
        <v>430</v>
      </c>
      <c r="F8" s="199" t="s">
        <v>1738</v>
      </c>
      <c r="G8" s="265" t="s">
        <v>1739</v>
      </c>
      <c r="H8" s="265" t="s">
        <v>1740</v>
      </c>
      <c r="I8" s="275" t="s">
        <v>1741</v>
      </c>
      <c r="J8" s="199" t="s">
        <v>1742</v>
      </c>
      <c r="K8" s="275"/>
      <c r="L8" s="201"/>
      <c r="M8" s="199" t="s">
        <v>1743</v>
      </c>
      <c r="N8" s="199"/>
      <c r="O8" s="199"/>
      <c r="P8" s="199"/>
      <c r="R8" s="276" t="str">
        <f t="shared" si="0"/>
        <v>00603481</v>
      </c>
    </row>
    <row r="9" spans="1:18" s="213" customFormat="1" x14ac:dyDescent="0.2">
      <c r="A9" s="198" t="s">
        <v>1744</v>
      </c>
      <c r="B9" s="199" t="s">
        <v>1745</v>
      </c>
      <c r="C9" s="200" t="s">
        <v>423</v>
      </c>
      <c r="D9" s="199" t="s">
        <v>1746</v>
      </c>
      <c r="E9" s="199" t="s">
        <v>424</v>
      </c>
      <c r="F9" s="199" t="s">
        <v>823</v>
      </c>
      <c r="G9" s="265" t="s">
        <v>1747</v>
      </c>
      <c r="H9" s="265" t="s">
        <v>1748</v>
      </c>
      <c r="I9" s="275" t="s">
        <v>1749</v>
      </c>
      <c r="J9" s="199" t="s">
        <v>427</v>
      </c>
      <c r="K9" s="275"/>
      <c r="L9" s="201"/>
      <c r="M9" s="199" t="s">
        <v>1750</v>
      </c>
      <c r="N9" s="199"/>
      <c r="O9" s="199"/>
      <c r="P9" s="199"/>
      <c r="R9" s="276" t="str">
        <f t="shared" si="0"/>
        <v>50879391</v>
      </c>
    </row>
    <row r="10" spans="1:18" s="213" customFormat="1" x14ac:dyDescent="0.2">
      <c r="A10" s="198" t="s">
        <v>1751</v>
      </c>
      <c r="B10" s="199" t="s">
        <v>1752</v>
      </c>
      <c r="C10" s="200" t="s">
        <v>423</v>
      </c>
      <c r="D10" s="199" t="s">
        <v>1753</v>
      </c>
      <c r="E10" s="199" t="s">
        <v>428</v>
      </c>
      <c r="F10" s="199" t="s">
        <v>429</v>
      </c>
      <c r="G10" s="265" t="s">
        <v>1754</v>
      </c>
      <c r="H10" s="265" t="s">
        <v>1755</v>
      </c>
      <c r="I10" s="275" t="s">
        <v>1756</v>
      </c>
      <c r="J10" s="199" t="s">
        <v>1757</v>
      </c>
      <c r="K10" s="275" t="s">
        <v>1756</v>
      </c>
      <c r="L10" s="201">
        <v>421905819613</v>
      </c>
      <c r="M10" s="199" t="s">
        <v>1758</v>
      </c>
      <c r="N10" s="199"/>
      <c r="O10" s="199"/>
      <c r="P10" s="199"/>
      <c r="R10" s="276" t="str">
        <f t="shared" si="0"/>
        <v>50642804</v>
      </c>
    </row>
    <row r="11" spans="1:18" s="213" customFormat="1" x14ac:dyDescent="0.2">
      <c r="A11" s="198" t="s">
        <v>1759</v>
      </c>
      <c r="B11" s="199" t="s">
        <v>1760</v>
      </c>
      <c r="C11" s="200" t="s">
        <v>423</v>
      </c>
      <c r="D11" s="199" t="s">
        <v>1761</v>
      </c>
      <c r="E11" s="199" t="s">
        <v>434</v>
      </c>
      <c r="F11" s="199" t="s">
        <v>435</v>
      </c>
      <c r="G11" s="265" t="s">
        <v>1762</v>
      </c>
      <c r="H11" s="265" t="s">
        <v>1763</v>
      </c>
      <c r="I11" s="275" t="s">
        <v>1764</v>
      </c>
      <c r="J11" s="199" t="s">
        <v>1765</v>
      </c>
      <c r="K11" s="275" t="s">
        <v>1764</v>
      </c>
      <c r="L11" s="201">
        <v>421903655253</v>
      </c>
      <c r="M11" s="199" t="s">
        <v>1766</v>
      </c>
      <c r="N11" s="199"/>
      <c r="O11" s="200"/>
      <c r="P11" s="199"/>
      <c r="R11" s="276" t="str">
        <f t="shared" si="0"/>
        <v>51285193</v>
      </c>
    </row>
    <row r="12" spans="1:18" s="213" customFormat="1" x14ac:dyDescent="0.2">
      <c r="A12" s="198" t="s">
        <v>1767</v>
      </c>
      <c r="B12" s="199" t="s">
        <v>1768</v>
      </c>
      <c r="C12" s="200" t="s">
        <v>423</v>
      </c>
      <c r="D12" s="199" t="s">
        <v>1769</v>
      </c>
      <c r="E12" s="199" t="s">
        <v>1770</v>
      </c>
      <c r="F12" s="199" t="s">
        <v>1771</v>
      </c>
      <c r="G12" s="265" t="s">
        <v>1772</v>
      </c>
      <c r="H12" s="265" t="s">
        <v>1773</v>
      </c>
      <c r="I12" s="275" t="s">
        <v>1774</v>
      </c>
      <c r="J12" s="199" t="s">
        <v>1775</v>
      </c>
      <c r="K12" s="275" t="s">
        <v>1774</v>
      </c>
      <c r="L12" s="201">
        <v>421905262047</v>
      </c>
      <c r="M12" s="199" t="s">
        <v>1776</v>
      </c>
      <c r="N12" s="199"/>
      <c r="O12" s="200"/>
      <c r="P12" s="199"/>
      <c r="R12" s="276" t="str">
        <f t="shared" si="0"/>
        <v>42234425</v>
      </c>
    </row>
    <row r="13" spans="1:18" s="213" customFormat="1" x14ac:dyDescent="0.2">
      <c r="A13" s="198" t="s">
        <v>1777</v>
      </c>
      <c r="B13" s="199" t="s">
        <v>1778</v>
      </c>
      <c r="C13" s="200" t="s">
        <v>423</v>
      </c>
      <c r="D13" s="199" t="s">
        <v>1779</v>
      </c>
      <c r="E13" s="199" t="s">
        <v>1780</v>
      </c>
      <c r="F13" s="199" t="s">
        <v>1781</v>
      </c>
      <c r="G13" s="265" t="s">
        <v>1782</v>
      </c>
      <c r="H13" s="265" t="s">
        <v>1783</v>
      </c>
      <c r="I13" s="275" t="s">
        <v>1784</v>
      </c>
      <c r="J13" s="199" t="s">
        <v>425</v>
      </c>
      <c r="K13" s="275" t="s">
        <v>1784</v>
      </c>
      <c r="L13" s="201">
        <v>421915178155</v>
      </c>
      <c r="M13" s="199" t="s">
        <v>1785</v>
      </c>
      <c r="N13" s="199"/>
      <c r="O13" s="200"/>
      <c r="P13" s="199"/>
      <c r="R13" s="276" t="str">
        <f t="shared" si="0"/>
        <v>00609153</v>
      </c>
    </row>
    <row r="14" spans="1:18" x14ac:dyDescent="0.2">
      <c r="A14" s="198" t="s">
        <v>1786</v>
      </c>
      <c r="B14" s="199" t="s">
        <v>1787</v>
      </c>
      <c r="C14" s="200" t="s">
        <v>423</v>
      </c>
      <c r="D14" s="199" t="s">
        <v>1788</v>
      </c>
      <c r="E14" s="199" t="s">
        <v>1789</v>
      </c>
      <c r="F14" s="199" t="s">
        <v>1790</v>
      </c>
      <c r="G14" s="265" t="s">
        <v>1791</v>
      </c>
      <c r="H14" s="265" t="s">
        <v>1792</v>
      </c>
      <c r="I14" s="275" t="s">
        <v>1793</v>
      </c>
      <c r="J14" s="199" t="s">
        <v>425</v>
      </c>
      <c r="K14" s="275" t="s">
        <v>1794</v>
      </c>
      <c r="L14" s="201">
        <v>421905811054</v>
      </c>
      <c r="M14" s="199" t="s">
        <v>1795</v>
      </c>
      <c r="N14" s="199"/>
      <c r="O14" s="200"/>
      <c r="P14" s="199"/>
      <c r="Q14" s="213"/>
      <c r="R14" s="276" t="str">
        <f t="shared" si="0"/>
        <v>45011893</v>
      </c>
    </row>
    <row r="15" spans="1:18" x14ac:dyDescent="0.2">
      <c r="A15" s="198" t="s">
        <v>1796</v>
      </c>
      <c r="B15" s="199" t="s">
        <v>1797</v>
      </c>
      <c r="C15" s="200" t="s">
        <v>423</v>
      </c>
      <c r="D15" s="199" t="s">
        <v>1761</v>
      </c>
      <c r="E15" s="199" t="s">
        <v>434</v>
      </c>
      <c r="F15" s="199" t="s">
        <v>435</v>
      </c>
      <c r="G15" s="265" t="s">
        <v>1798</v>
      </c>
      <c r="H15" s="265" t="s">
        <v>1799</v>
      </c>
      <c r="I15" s="275" t="s">
        <v>1800</v>
      </c>
      <c r="J15" s="199" t="s">
        <v>425</v>
      </c>
      <c r="K15" s="275" t="s">
        <v>1800</v>
      </c>
      <c r="L15" s="201">
        <v>421915872938</v>
      </c>
      <c r="M15" s="199" t="s">
        <v>1801</v>
      </c>
      <c r="N15" s="199"/>
      <c r="O15" s="199"/>
      <c r="P15" s="199"/>
      <c r="Q15" s="213"/>
      <c r="R15" s="276" t="str">
        <f t="shared" si="0"/>
        <v>51565153</v>
      </c>
    </row>
    <row r="16" spans="1:18" x14ac:dyDescent="0.2">
      <c r="A16" s="198" t="s">
        <v>1802</v>
      </c>
      <c r="B16" s="199" t="s">
        <v>1803</v>
      </c>
      <c r="C16" s="200" t="s">
        <v>423</v>
      </c>
      <c r="D16" s="199" t="s">
        <v>1804</v>
      </c>
      <c r="E16" s="199" t="s">
        <v>431</v>
      </c>
      <c r="F16" s="199" t="s">
        <v>1805</v>
      </c>
      <c r="G16" s="265" t="s">
        <v>1806</v>
      </c>
      <c r="H16" s="265" t="s">
        <v>1807</v>
      </c>
      <c r="I16" s="275" t="s">
        <v>1808</v>
      </c>
      <c r="J16" s="199" t="s">
        <v>425</v>
      </c>
      <c r="K16" s="275" t="s">
        <v>1808</v>
      </c>
      <c r="L16" s="201">
        <v>421904457419</v>
      </c>
      <c r="M16" s="199" t="s">
        <v>1809</v>
      </c>
      <c r="N16" s="199"/>
      <c r="O16" s="200"/>
      <c r="P16" s="199"/>
      <c r="Q16" s="213"/>
      <c r="R16" s="276" t="str">
        <f t="shared" si="0"/>
        <v>31940803</v>
      </c>
    </row>
    <row r="17" spans="1:18" x14ac:dyDescent="0.2">
      <c r="A17" s="198" t="s">
        <v>1810</v>
      </c>
      <c r="B17" s="199" t="s">
        <v>1811</v>
      </c>
      <c r="C17" s="200" t="s">
        <v>423</v>
      </c>
      <c r="D17" s="199" t="s">
        <v>1812</v>
      </c>
      <c r="E17" s="199" t="s">
        <v>1789</v>
      </c>
      <c r="F17" s="199" t="s">
        <v>1813</v>
      </c>
      <c r="G17" s="265" t="s">
        <v>1814</v>
      </c>
      <c r="H17" s="265" t="s">
        <v>1815</v>
      </c>
      <c r="I17" s="275" t="s">
        <v>1816</v>
      </c>
      <c r="J17" s="199" t="s">
        <v>425</v>
      </c>
      <c r="K17" s="275" t="s">
        <v>1816</v>
      </c>
      <c r="L17" s="201">
        <v>421908119697</v>
      </c>
      <c r="M17" s="199" t="s">
        <v>1817</v>
      </c>
      <c r="N17" s="199"/>
      <c r="O17" s="200"/>
      <c r="P17" s="199"/>
      <c r="Q17" s="213"/>
      <c r="R17" s="276" t="str">
        <f t="shared" si="0"/>
        <v>36082538</v>
      </c>
    </row>
    <row r="18" spans="1:18" x14ac:dyDescent="0.2">
      <c r="A18" s="198" t="s">
        <v>1394</v>
      </c>
      <c r="B18" s="199" t="s">
        <v>1395</v>
      </c>
      <c r="C18" s="200" t="s">
        <v>423</v>
      </c>
      <c r="D18" s="199" t="s">
        <v>1396</v>
      </c>
      <c r="E18" s="199" t="s">
        <v>430</v>
      </c>
      <c r="F18" s="199" t="s">
        <v>432</v>
      </c>
      <c r="G18" s="265" t="s">
        <v>1397</v>
      </c>
      <c r="H18" s="265" t="s">
        <v>1398</v>
      </c>
      <c r="I18" s="275" t="s">
        <v>1399</v>
      </c>
      <c r="J18" s="199" t="s">
        <v>425</v>
      </c>
      <c r="K18" s="275" t="s">
        <v>1400</v>
      </c>
      <c r="L18" s="201">
        <v>421903705119</v>
      </c>
      <c r="M18" s="199" t="s">
        <v>1401</v>
      </c>
      <c r="N18" s="200"/>
      <c r="O18" s="200"/>
      <c r="P18" s="200"/>
      <c r="Q18" s="213"/>
      <c r="R18" s="276" t="str">
        <f t="shared" si="0"/>
        <v>00688312</v>
      </c>
    </row>
    <row r="19" spans="1:18" x14ac:dyDescent="0.2">
      <c r="A19" s="198" t="s">
        <v>1818</v>
      </c>
      <c r="B19" s="199" t="s">
        <v>1819</v>
      </c>
      <c r="C19" s="200" t="s">
        <v>423</v>
      </c>
      <c r="D19" s="199" t="s">
        <v>1820</v>
      </c>
      <c r="E19" s="199" t="s">
        <v>430</v>
      </c>
      <c r="F19" s="199" t="s">
        <v>1821</v>
      </c>
      <c r="G19" s="265" t="s">
        <v>1822</v>
      </c>
      <c r="H19" s="265" t="s">
        <v>1823</v>
      </c>
      <c r="I19" s="275" t="s">
        <v>1824</v>
      </c>
      <c r="J19" s="199" t="s">
        <v>427</v>
      </c>
      <c r="K19" s="275" t="s">
        <v>1825</v>
      </c>
      <c r="L19" s="201">
        <v>421903555547</v>
      </c>
      <c r="M19" s="199" t="s">
        <v>1826</v>
      </c>
      <c r="N19" s="199"/>
      <c r="O19" s="200"/>
      <c r="P19" s="199"/>
      <c r="Q19" s="213"/>
      <c r="R19" s="276" t="str">
        <f t="shared" si="0"/>
        <v>42269423</v>
      </c>
    </row>
    <row r="20" spans="1:18" x14ac:dyDescent="0.2">
      <c r="A20" s="198" t="s">
        <v>1827</v>
      </c>
      <c r="B20" s="199" t="s">
        <v>1828</v>
      </c>
      <c r="C20" s="200" t="s">
        <v>423</v>
      </c>
      <c r="D20" s="199" t="s">
        <v>1829</v>
      </c>
      <c r="E20" s="199" t="s">
        <v>1830</v>
      </c>
      <c r="F20" s="199" t="s">
        <v>1831</v>
      </c>
      <c r="G20" s="265" t="s">
        <v>1832</v>
      </c>
      <c r="H20" s="265" t="s">
        <v>1833</v>
      </c>
      <c r="I20" s="275" t="s">
        <v>1834</v>
      </c>
      <c r="J20" s="199" t="s">
        <v>425</v>
      </c>
      <c r="K20" s="275" t="s">
        <v>1834</v>
      </c>
      <c r="L20" s="201">
        <v>421903175665</v>
      </c>
      <c r="M20" s="199" t="s">
        <v>1835</v>
      </c>
      <c r="N20" s="199"/>
      <c r="O20" s="199"/>
      <c r="P20" s="199"/>
      <c r="Q20" s="213"/>
      <c r="R20" s="276" t="str">
        <f t="shared" si="0"/>
        <v>00630616</v>
      </c>
    </row>
    <row r="21" spans="1:18" x14ac:dyDescent="0.2">
      <c r="A21" s="198" t="s">
        <v>1402</v>
      </c>
      <c r="B21" s="199" t="s">
        <v>1403</v>
      </c>
      <c r="C21" s="200" t="s">
        <v>423</v>
      </c>
      <c r="D21" s="199" t="s">
        <v>1404</v>
      </c>
      <c r="E21" s="199" t="s">
        <v>434</v>
      </c>
      <c r="F21" s="199" t="s">
        <v>435</v>
      </c>
      <c r="G21" s="265" t="s">
        <v>1405</v>
      </c>
      <c r="H21" s="265" t="s">
        <v>1406</v>
      </c>
      <c r="I21" s="275" t="s">
        <v>1836</v>
      </c>
      <c r="J21" s="199" t="s">
        <v>427</v>
      </c>
      <c r="K21" s="275" t="s">
        <v>1837</v>
      </c>
      <c r="L21" s="201">
        <v>421918626994</v>
      </c>
      <c r="M21" s="199" t="s">
        <v>1407</v>
      </c>
      <c r="N21" s="199"/>
      <c r="O21" s="199"/>
      <c r="P21" s="199"/>
      <c r="Q21" s="213"/>
      <c r="R21" s="276" t="str">
        <f t="shared" si="0"/>
        <v>00595209</v>
      </c>
    </row>
    <row r="22" spans="1:18" x14ac:dyDescent="0.2">
      <c r="A22" s="198" t="s">
        <v>1838</v>
      </c>
      <c r="B22" s="199" t="s">
        <v>1839</v>
      </c>
      <c r="C22" s="200" t="s">
        <v>423</v>
      </c>
      <c r="D22" s="199" t="s">
        <v>1840</v>
      </c>
      <c r="E22" s="199" t="s">
        <v>436</v>
      </c>
      <c r="F22" s="199" t="s">
        <v>494</v>
      </c>
      <c r="G22" s="265" t="s">
        <v>1841</v>
      </c>
      <c r="H22" s="265" t="s">
        <v>1842</v>
      </c>
      <c r="I22" s="275" t="s">
        <v>1843</v>
      </c>
      <c r="J22" s="199" t="s">
        <v>1844</v>
      </c>
      <c r="K22" s="275" t="s">
        <v>1845</v>
      </c>
      <c r="L22" s="201">
        <v>421917659092</v>
      </c>
      <c r="M22" s="199" t="s">
        <v>1846</v>
      </c>
      <c r="N22" s="199"/>
      <c r="O22" s="199"/>
      <c r="P22" s="199"/>
      <c r="Q22" s="213"/>
      <c r="R22" s="276" t="str">
        <f t="shared" si="0"/>
        <v>35994134</v>
      </c>
    </row>
    <row r="23" spans="1:18" x14ac:dyDescent="0.2">
      <c r="A23" s="198" t="s">
        <v>1847</v>
      </c>
      <c r="B23" s="199" t="s">
        <v>1848</v>
      </c>
      <c r="C23" s="200" t="s">
        <v>423</v>
      </c>
      <c r="D23" s="199" t="s">
        <v>1849</v>
      </c>
      <c r="E23" s="199" t="s">
        <v>502</v>
      </c>
      <c r="F23" s="199" t="s">
        <v>503</v>
      </c>
      <c r="G23" s="265" t="s">
        <v>1850</v>
      </c>
      <c r="H23" s="265" t="s">
        <v>1851</v>
      </c>
      <c r="I23" s="275" t="s">
        <v>1852</v>
      </c>
      <c r="J23" s="199" t="s">
        <v>425</v>
      </c>
      <c r="K23" s="275" t="s">
        <v>1853</v>
      </c>
      <c r="L23" s="201">
        <v>421905897072</v>
      </c>
      <c r="M23" s="199" t="s">
        <v>1854</v>
      </c>
      <c r="N23" s="199"/>
      <c r="O23" s="200"/>
      <c r="P23" s="200"/>
      <c r="Q23" s="213"/>
      <c r="R23" s="276" t="str">
        <f t="shared" si="0"/>
        <v>36102181</v>
      </c>
    </row>
    <row r="24" spans="1:18" ht="30" x14ac:dyDescent="0.2">
      <c r="A24" s="198" t="s">
        <v>1855</v>
      </c>
      <c r="B24" s="199" t="s">
        <v>1856</v>
      </c>
      <c r="C24" s="200" t="s">
        <v>423</v>
      </c>
      <c r="D24" s="199" t="s">
        <v>1857</v>
      </c>
      <c r="E24" s="199" t="s">
        <v>430</v>
      </c>
      <c r="F24" s="199" t="s">
        <v>1858</v>
      </c>
      <c r="G24" s="265" t="s">
        <v>1859</v>
      </c>
      <c r="H24" s="265" t="s">
        <v>1860</v>
      </c>
      <c r="I24" s="275" t="s">
        <v>1861</v>
      </c>
      <c r="J24" s="199"/>
      <c r="K24" s="275" t="s">
        <v>1862</v>
      </c>
      <c r="L24" s="201">
        <v>421918817207</v>
      </c>
      <c r="M24" s="199" t="s">
        <v>1863</v>
      </c>
      <c r="N24" s="199"/>
      <c r="O24" s="199"/>
      <c r="P24" s="199"/>
      <c r="Q24" s="213"/>
      <c r="R24" s="276" t="str">
        <f t="shared" si="0"/>
        <v>50607332</v>
      </c>
    </row>
    <row r="25" spans="1:18" x14ac:dyDescent="0.2">
      <c r="A25" s="198" t="s">
        <v>1864</v>
      </c>
      <c r="B25" s="199" t="s">
        <v>1865</v>
      </c>
      <c r="C25" s="200" t="s">
        <v>423</v>
      </c>
      <c r="D25" s="199" t="s">
        <v>1866</v>
      </c>
      <c r="E25" s="199" t="s">
        <v>502</v>
      </c>
      <c r="F25" s="199" t="s">
        <v>1867</v>
      </c>
      <c r="G25" s="265" t="s">
        <v>1868</v>
      </c>
      <c r="H25" s="265" t="s">
        <v>1869</v>
      </c>
      <c r="I25" s="275" t="s">
        <v>1870</v>
      </c>
      <c r="J25" s="199" t="s">
        <v>425</v>
      </c>
      <c r="K25" s="275" t="s">
        <v>1870</v>
      </c>
      <c r="L25" s="201">
        <v>421908842839</v>
      </c>
      <c r="M25" s="199"/>
      <c r="N25" s="199"/>
      <c r="O25" s="200"/>
      <c r="P25" s="199"/>
      <c r="Q25" s="213"/>
      <c r="R25" s="276" t="str">
        <f t="shared" si="0"/>
        <v>51068125</v>
      </c>
    </row>
    <row r="26" spans="1:18" x14ac:dyDescent="0.2">
      <c r="A26" s="198" t="s">
        <v>1871</v>
      </c>
      <c r="B26" s="199" t="s">
        <v>1872</v>
      </c>
      <c r="C26" s="200" t="s">
        <v>423</v>
      </c>
      <c r="D26" s="199" t="s">
        <v>1873</v>
      </c>
      <c r="E26" s="199" t="s">
        <v>1874</v>
      </c>
      <c r="F26" s="199" t="s">
        <v>1875</v>
      </c>
      <c r="G26" s="265" t="s">
        <v>1876</v>
      </c>
      <c r="H26" s="265" t="s">
        <v>1877</v>
      </c>
      <c r="I26" s="275" t="s">
        <v>1878</v>
      </c>
      <c r="J26" s="199" t="s">
        <v>1879</v>
      </c>
      <c r="K26" s="275" t="s">
        <v>1878</v>
      </c>
      <c r="L26" s="201">
        <v>421910388699</v>
      </c>
      <c r="M26" s="199" t="s">
        <v>1880</v>
      </c>
      <c r="N26" s="200"/>
      <c r="O26" s="200"/>
      <c r="P26" s="200"/>
      <c r="Q26" s="213"/>
      <c r="R26" s="276" t="str">
        <f t="shared" si="0"/>
        <v>36108472</v>
      </c>
    </row>
    <row r="27" spans="1:18" x14ac:dyDescent="0.2">
      <c r="A27" s="198" t="s">
        <v>1881</v>
      </c>
      <c r="B27" s="199" t="s">
        <v>1882</v>
      </c>
      <c r="C27" s="200" t="s">
        <v>423</v>
      </c>
      <c r="D27" s="199" t="s">
        <v>1883</v>
      </c>
      <c r="E27" s="199" t="s">
        <v>430</v>
      </c>
      <c r="F27" s="199" t="s">
        <v>832</v>
      </c>
      <c r="G27" s="265" t="s">
        <v>1884</v>
      </c>
      <c r="H27" s="265" t="s">
        <v>1885</v>
      </c>
      <c r="I27" s="275" t="s">
        <v>1886</v>
      </c>
      <c r="J27" s="199" t="s">
        <v>425</v>
      </c>
      <c r="K27" s="275" t="s">
        <v>1886</v>
      </c>
      <c r="L27" s="201">
        <v>421905659005</v>
      </c>
      <c r="M27" s="199" t="s">
        <v>1887</v>
      </c>
      <c r="N27" s="199"/>
      <c r="O27" s="199"/>
      <c r="P27" s="199"/>
      <c r="Q27" s="213"/>
      <c r="R27" s="276" t="str">
        <f t="shared" si="0"/>
        <v>50629158</v>
      </c>
    </row>
    <row r="28" spans="1:18" x14ac:dyDescent="0.2">
      <c r="A28" s="198" t="s">
        <v>1888</v>
      </c>
      <c r="B28" s="199" t="s">
        <v>1889</v>
      </c>
      <c r="C28" s="200" t="s">
        <v>423</v>
      </c>
      <c r="D28" s="199" t="s">
        <v>1890</v>
      </c>
      <c r="E28" s="199" t="s">
        <v>434</v>
      </c>
      <c r="F28" s="199" t="s">
        <v>435</v>
      </c>
      <c r="G28" s="265" t="s">
        <v>1891</v>
      </c>
      <c r="H28" s="265" t="s">
        <v>1892</v>
      </c>
      <c r="I28" s="275" t="s">
        <v>1893</v>
      </c>
      <c r="J28" s="199" t="s">
        <v>1894</v>
      </c>
      <c r="K28" s="275" t="s">
        <v>1895</v>
      </c>
      <c r="L28" s="201">
        <v>421903528610</v>
      </c>
      <c r="M28" s="199" t="s">
        <v>1896</v>
      </c>
      <c r="N28" s="199"/>
      <c r="O28" s="199"/>
      <c r="P28" s="199"/>
      <c r="Q28" s="213"/>
      <c r="R28" s="276" t="str">
        <f t="shared" si="0"/>
        <v>35546913</v>
      </c>
    </row>
    <row r="29" spans="1:18" x14ac:dyDescent="0.2">
      <c r="A29" s="198" t="s">
        <v>439</v>
      </c>
      <c r="B29" s="199" t="s">
        <v>1897</v>
      </c>
      <c r="C29" s="200" t="s">
        <v>423</v>
      </c>
      <c r="D29" s="199" t="s">
        <v>440</v>
      </c>
      <c r="E29" s="199" t="s">
        <v>430</v>
      </c>
      <c r="F29" s="199" t="s">
        <v>441</v>
      </c>
      <c r="G29" s="265" t="s">
        <v>442</v>
      </c>
      <c r="H29" s="265" t="s">
        <v>443</v>
      </c>
      <c r="I29" s="275" t="s">
        <v>444</v>
      </c>
      <c r="J29" s="199" t="s">
        <v>427</v>
      </c>
      <c r="K29" s="275" t="s">
        <v>444</v>
      </c>
      <c r="L29" s="201">
        <v>421908868248</v>
      </c>
      <c r="M29" s="199" t="s">
        <v>445</v>
      </c>
      <c r="N29" s="199"/>
      <c r="O29" s="199"/>
      <c r="P29" s="199"/>
      <c r="Q29" s="213"/>
      <c r="R29" s="276" t="str">
        <f t="shared" si="0"/>
        <v>30787009</v>
      </c>
    </row>
    <row r="30" spans="1:18" x14ac:dyDescent="0.2">
      <c r="A30" s="198" t="s">
        <v>446</v>
      </c>
      <c r="B30" s="199" t="s">
        <v>447</v>
      </c>
      <c r="C30" s="200" t="s">
        <v>423</v>
      </c>
      <c r="D30" s="199" t="s">
        <v>448</v>
      </c>
      <c r="E30" s="199" t="s">
        <v>449</v>
      </c>
      <c r="F30" s="199" t="s">
        <v>450</v>
      </c>
      <c r="G30" s="265" t="s">
        <v>451</v>
      </c>
      <c r="H30" s="265" t="s">
        <v>452</v>
      </c>
      <c r="I30" s="275" t="s">
        <v>453</v>
      </c>
      <c r="J30" s="199" t="s">
        <v>454</v>
      </c>
      <c r="K30" s="275" t="s">
        <v>455</v>
      </c>
      <c r="L30" s="201">
        <v>421919188236</v>
      </c>
      <c r="M30" s="199" t="s">
        <v>456</v>
      </c>
      <c r="N30" s="199"/>
      <c r="O30" s="200"/>
      <c r="P30" s="199"/>
      <c r="Q30" s="213"/>
      <c r="R30" s="276" t="str">
        <f t="shared" si="0"/>
        <v>00631655</v>
      </c>
    </row>
    <row r="31" spans="1:18" x14ac:dyDescent="0.2">
      <c r="A31" s="198" t="s">
        <v>457</v>
      </c>
      <c r="B31" s="199" t="s">
        <v>458</v>
      </c>
      <c r="C31" s="200" t="s">
        <v>423</v>
      </c>
      <c r="D31" s="199" t="s">
        <v>459</v>
      </c>
      <c r="E31" s="199" t="s">
        <v>430</v>
      </c>
      <c r="F31" s="199" t="s">
        <v>460</v>
      </c>
      <c r="G31" s="265" t="s">
        <v>461</v>
      </c>
      <c r="H31" s="265" t="s">
        <v>462</v>
      </c>
      <c r="I31" s="275" t="s">
        <v>463</v>
      </c>
      <c r="J31" s="199" t="s">
        <v>427</v>
      </c>
      <c r="K31" s="275" t="s">
        <v>463</v>
      </c>
      <c r="L31" s="201">
        <v>421905948422</v>
      </c>
      <c r="M31" s="199" t="s">
        <v>464</v>
      </c>
      <c r="N31" s="199"/>
      <c r="O31" s="199"/>
      <c r="P31" s="199"/>
      <c r="Q31" s="213"/>
      <c r="R31" s="276" t="str">
        <f t="shared" si="0"/>
        <v>42019541</v>
      </c>
    </row>
    <row r="32" spans="1:18" x14ac:dyDescent="0.2">
      <c r="A32" s="198" t="s">
        <v>465</v>
      </c>
      <c r="B32" s="199" t="s">
        <v>466</v>
      </c>
      <c r="C32" s="200" t="s">
        <v>423</v>
      </c>
      <c r="D32" s="199" t="s">
        <v>467</v>
      </c>
      <c r="E32" s="199" t="s">
        <v>434</v>
      </c>
      <c r="F32" s="199" t="s">
        <v>435</v>
      </c>
      <c r="G32" s="265" t="s">
        <v>468</v>
      </c>
      <c r="H32" s="265" t="s">
        <v>469</v>
      </c>
      <c r="I32" s="275" t="s">
        <v>470</v>
      </c>
      <c r="J32" s="199" t="s">
        <v>427</v>
      </c>
      <c r="K32" s="275" t="s">
        <v>470</v>
      </c>
      <c r="L32" s="201">
        <v>421915184709</v>
      </c>
      <c r="M32" s="199" t="s">
        <v>471</v>
      </c>
      <c r="N32" s="199"/>
      <c r="O32" s="199"/>
      <c r="P32" s="199"/>
      <c r="Q32" s="213"/>
      <c r="R32" s="276" t="str">
        <f t="shared" si="0"/>
        <v>30810108</v>
      </c>
    </row>
    <row r="33" spans="1:18" x14ac:dyDescent="0.2">
      <c r="A33" s="198" t="s">
        <v>472</v>
      </c>
      <c r="B33" s="199" t="s">
        <v>473</v>
      </c>
      <c r="C33" s="200" t="s">
        <v>423</v>
      </c>
      <c r="D33" s="199" t="s">
        <v>474</v>
      </c>
      <c r="E33" s="199" t="s">
        <v>430</v>
      </c>
      <c r="F33" s="199" t="s">
        <v>475</v>
      </c>
      <c r="G33" s="265" t="s">
        <v>476</v>
      </c>
      <c r="H33" s="265" t="s">
        <v>477</v>
      </c>
      <c r="I33" s="275" t="s">
        <v>478</v>
      </c>
      <c r="J33" s="199" t="s">
        <v>427</v>
      </c>
      <c r="K33" s="275" t="s">
        <v>1408</v>
      </c>
      <c r="L33" s="201">
        <v>421908965156</v>
      </c>
      <c r="M33" s="199" t="s">
        <v>479</v>
      </c>
      <c r="N33" s="200"/>
      <c r="O33" s="200"/>
      <c r="P33" s="200"/>
      <c r="Q33" s="213"/>
      <c r="R33" s="276" t="str">
        <f t="shared" si="0"/>
        <v>30842069</v>
      </c>
    </row>
    <row r="34" spans="1:18" x14ac:dyDescent="0.2">
      <c r="A34" s="178" t="s">
        <v>480</v>
      </c>
      <c r="B34" s="199" t="s">
        <v>481</v>
      </c>
      <c r="C34" s="279" t="s">
        <v>423</v>
      </c>
      <c r="D34" s="199" t="s">
        <v>1377</v>
      </c>
      <c r="E34" s="199" t="s">
        <v>1378</v>
      </c>
      <c r="F34" s="199" t="s">
        <v>1379</v>
      </c>
      <c r="G34" s="265" t="s">
        <v>482</v>
      </c>
      <c r="H34" s="265" t="s">
        <v>483</v>
      </c>
      <c r="I34" s="275" t="s">
        <v>1898</v>
      </c>
      <c r="J34" s="199" t="s">
        <v>425</v>
      </c>
      <c r="K34" s="275" t="s">
        <v>484</v>
      </c>
      <c r="L34" s="201">
        <v>421905998953</v>
      </c>
      <c r="M34" s="199" t="s">
        <v>485</v>
      </c>
      <c r="N34" s="279"/>
      <c r="O34" s="279"/>
      <c r="P34" s="279"/>
      <c r="Q34" s="213"/>
      <c r="R34" s="276" t="str">
        <f t="shared" si="0"/>
        <v>31749852</v>
      </c>
    </row>
    <row r="35" spans="1:18" x14ac:dyDescent="0.2">
      <c r="A35" s="198" t="s">
        <v>486</v>
      </c>
      <c r="B35" s="199" t="s">
        <v>487</v>
      </c>
      <c r="C35" s="200" t="s">
        <v>423</v>
      </c>
      <c r="D35" s="199" t="s">
        <v>474</v>
      </c>
      <c r="E35" s="199" t="s">
        <v>430</v>
      </c>
      <c r="F35" s="199" t="s">
        <v>475</v>
      </c>
      <c r="G35" s="265" t="s">
        <v>488</v>
      </c>
      <c r="H35" s="265" t="s">
        <v>489</v>
      </c>
      <c r="I35" s="275" t="s">
        <v>490</v>
      </c>
      <c r="J35" s="199" t="s">
        <v>427</v>
      </c>
      <c r="K35" s="275" t="s">
        <v>1409</v>
      </c>
      <c r="L35" s="201" t="s">
        <v>1410</v>
      </c>
      <c r="M35" s="199" t="s">
        <v>491</v>
      </c>
      <c r="N35" s="199"/>
      <c r="O35" s="199"/>
      <c r="P35" s="199"/>
      <c r="Q35" s="213"/>
      <c r="R35" s="276" t="str">
        <f t="shared" si="0"/>
        <v>30844711</v>
      </c>
    </row>
    <row r="36" spans="1:18" x14ac:dyDescent="0.2">
      <c r="A36" s="198" t="s">
        <v>492</v>
      </c>
      <c r="B36" s="199" t="s">
        <v>493</v>
      </c>
      <c r="C36" s="200" t="s">
        <v>423</v>
      </c>
      <c r="D36" s="199" t="s">
        <v>1899</v>
      </c>
      <c r="E36" s="199" t="s">
        <v>436</v>
      </c>
      <c r="F36" s="199" t="s">
        <v>494</v>
      </c>
      <c r="G36" s="265" t="s">
        <v>495</v>
      </c>
      <c r="H36" s="265" t="s">
        <v>496</v>
      </c>
      <c r="I36" s="275" t="s">
        <v>497</v>
      </c>
      <c r="J36" s="199" t="s">
        <v>427</v>
      </c>
      <c r="K36" s="275" t="s">
        <v>497</v>
      </c>
      <c r="L36" s="201">
        <v>421911361044</v>
      </c>
      <c r="M36" s="199" t="s">
        <v>498</v>
      </c>
      <c r="N36" s="199"/>
      <c r="O36" s="199"/>
      <c r="P36" s="199"/>
      <c r="Q36" s="213"/>
      <c r="R36" s="276" t="str">
        <f t="shared" si="0"/>
        <v>31940668</v>
      </c>
    </row>
    <row r="37" spans="1:18" x14ac:dyDescent="0.2">
      <c r="A37" s="198" t="s">
        <v>499</v>
      </c>
      <c r="B37" s="199" t="s">
        <v>500</v>
      </c>
      <c r="C37" s="200" t="s">
        <v>423</v>
      </c>
      <c r="D37" s="199" t="s">
        <v>501</v>
      </c>
      <c r="E37" s="199" t="s">
        <v>502</v>
      </c>
      <c r="F37" s="199" t="s">
        <v>503</v>
      </c>
      <c r="G37" s="265" t="s">
        <v>504</v>
      </c>
      <c r="H37" s="265" t="s">
        <v>505</v>
      </c>
      <c r="I37" s="275" t="s">
        <v>506</v>
      </c>
      <c r="J37" s="199" t="s">
        <v>427</v>
      </c>
      <c r="K37" s="275" t="s">
        <v>507</v>
      </c>
      <c r="L37" s="201">
        <v>421903403105</v>
      </c>
      <c r="M37" s="199" t="s">
        <v>508</v>
      </c>
      <c r="N37" s="199"/>
      <c r="O37" s="200"/>
      <c r="P37" s="199"/>
      <c r="Q37" s="213"/>
      <c r="R37" s="276" t="str">
        <f t="shared" si="0"/>
        <v>31824021</v>
      </c>
    </row>
    <row r="38" spans="1:18" x14ac:dyDescent="0.2">
      <c r="A38" s="198" t="s">
        <v>1900</v>
      </c>
      <c r="B38" s="199" t="s">
        <v>1901</v>
      </c>
      <c r="C38" s="200" t="s">
        <v>423</v>
      </c>
      <c r="D38" s="199" t="s">
        <v>1902</v>
      </c>
      <c r="E38" s="199" t="s">
        <v>1903</v>
      </c>
      <c r="F38" s="199" t="s">
        <v>1904</v>
      </c>
      <c r="G38" s="265" t="s">
        <v>1905</v>
      </c>
      <c r="H38" s="265" t="s">
        <v>1906</v>
      </c>
      <c r="I38" s="275" t="s">
        <v>1907</v>
      </c>
      <c r="J38" s="199" t="s">
        <v>427</v>
      </c>
      <c r="K38" s="275" t="s">
        <v>1907</v>
      </c>
      <c r="L38" s="201">
        <v>421917812810</v>
      </c>
      <c r="M38" s="199" t="s">
        <v>1908</v>
      </c>
      <c r="N38" s="199"/>
      <c r="O38" s="200"/>
      <c r="P38" s="199"/>
      <c r="Q38" s="213"/>
      <c r="R38" s="276" t="str">
        <f t="shared" si="0"/>
        <v>45009660</v>
      </c>
    </row>
    <row r="39" spans="1:18" x14ac:dyDescent="0.2">
      <c r="A39" s="198" t="s">
        <v>510</v>
      </c>
      <c r="B39" s="199" t="s">
        <v>511</v>
      </c>
      <c r="C39" s="200" t="s">
        <v>423</v>
      </c>
      <c r="D39" s="199" t="s">
        <v>512</v>
      </c>
      <c r="E39" s="199" t="s">
        <v>513</v>
      </c>
      <c r="F39" s="199" t="s">
        <v>514</v>
      </c>
      <c r="G39" s="265" t="s">
        <v>515</v>
      </c>
      <c r="H39" s="265" t="s">
        <v>516</v>
      </c>
      <c r="I39" s="275" t="s">
        <v>1909</v>
      </c>
      <c r="J39" s="199" t="s">
        <v>427</v>
      </c>
      <c r="K39" s="275" t="s">
        <v>517</v>
      </c>
      <c r="L39" s="201">
        <v>421905162424</v>
      </c>
      <c r="M39" s="199" t="s">
        <v>518</v>
      </c>
      <c r="N39" s="199"/>
      <c r="O39" s="200"/>
      <c r="P39" s="199"/>
      <c r="Q39" s="213"/>
      <c r="R39" s="276" t="str">
        <f t="shared" si="0"/>
        <v>30811686</v>
      </c>
    </row>
    <row r="40" spans="1:18" ht="20" x14ac:dyDescent="0.2">
      <c r="A40" s="198" t="s">
        <v>519</v>
      </c>
      <c r="B40" s="199" t="s">
        <v>1910</v>
      </c>
      <c r="C40" s="200" t="s">
        <v>423</v>
      </c>
      <c r="D40" s="199" t="s">
        <v>1380</v>
      </c>
      <c r="E40" s="199" t="s">
        <v>434</v>
      </c>
      <c r="F40" s="199" t="s">
        <v>435</v>
      </c>
      <c r="G40" s="265" t="s">
        <v>520</v>
      </c>
      <c r="H40" s="265" t="s">
        <v>521</v>
      </c>
      <c r="I40" s="275" t="s">
        <v>522</v>
      </c>
      <c r="J40" s="199" t="s">
        <v>427</v>
      </c>
      <c r="K40" s="275" t="s">
        <v>1411</v>
      </c>
      <c r="L40" s="201" t="s">
        <v>1412</v>
      </c>
      <c r="M40" s="199" t="s">
        <v>523</v>
      </c>
      <c r="N40" s="200"/>
      <c r="O40" s="200"/>
      <c r="P40" s="199"/>
      <c r="Q40" s="213"/>
      <c r="R40" s="276" t="str">
        <f t="shared" si="0"/>
        <v>30814910</v>
      </c>
    </row>
    <row r="41" spans="1:18" x14ac:dyDescent="0.2">
      <c r="A41" s="198" t="s">
        <v>1413</v>
      </c>
      <c r="B41" s="199" t="s">
        <v>1414</v>
      </c>
      <c r="C41" s="200" t="s">
        <v>423</v>
      </c>
      <c r="D41" s="199" t="s">
        <v>524</v>
      </c>
      <c r="E41" s="199" t="s">
        <v>430</v>
      </c>
      <c r="F41" s="199" t="s">
        <v>525</v>
      </c>
      <c r="G41" s="265" t="s">
        <v>1415</v>
      </c>
      <c r="H41" s="265" t="s">
        <v>1416</v>
      </c>
      <c r="I41" s="275" t="s">
        <v>1417</v>
      </c>
      <c r="J41" s="199" t="s">
        <v>427</v>
      </c>
      <c r="K41" s="275" t="s">
        <v>1418</v>
      </c>
      <c r="L41" s="201">
        <v>421907696186</v>
      </c>
      <c r="M41" s="199" t="s">
        <v>1419</v>
      </c>
      <c r="N41" s="199"/>
      <c r="O41" s="199"/>
      <c r="P41" s="199"/>
      <c r="Q41" s="213"/>
      <c r="R41" s="276" t="str">
        <f t="shared" si="0"/>
        <v>17316731</v>
      </c>
    </row>
    <row r="42" spans="1:18" x14ac:dyDescent="0.2">
      <c r="A42" s="198" t="s">
        <v>1911</v>
      </c>
      <c r="B42" s="199" t="s">
        <v>1912</v>
      </c>
      <c r="C42" s="200" t="s">
        <v>423</v>
      </c>
      <c r="D42" s="199" t="s">
        <v>1913</v>
      </c>
      <c r="E42" s="199" t="s">
        <v>436</v>
      </c>
      <c r="F42" s="199" t="s">
        <v>494</v>
      </c>
      <c r="G42" s="265" t="s">
        <v>1914</v>
      </c>
      <c r="H42" s="265" t="s">
        <v>1915</v>
      </c>
      <c r="I42" s="275" t="s">
        <v>1916</v>
      </c>
      <c r="J42" s="199" t="s">
        <v>427</v>
      </c>
      <c r="K42" s="275" t="s">
        <v>1916</v>
      </c>
      <c r="L42" s="201">
        <v>421918478290</v>
      </c>
      <c r="M42" s="199" t="s">
        <v>1917</v>
      </c>
      <c r="N42" s="199"/>
      <c r="O42" s="199"/>
      <c r="P42" s="199"/>
      <c r="Q42" s="213"/>
      <c r="R42" s="276" t="str">
        <f t="shared" si="0"/>
        <v>31929931</v>
      </c>
    </row>
    <row r="43" spans="1:18" x14ac:dyDescent="0.2">
      <c r="A43" s="198" t="s">
        <v>1420</v>
      </c>
      <c r="B43" s="199" t="s">
        <v>1421</v>
      </c>
      <c r="C43" s="200" t="s">
        <v>423</v>
      </c>
      <c r="D43" s="199" t="s">
        <v>1918</v>
      </c>
      <c r="E43" s="199" t="s">
        <v>1919</v>
      </c>
      <c r="F43" s="199" t="s">
        <v>1920</v>
      </c>
      <c r="G43" s="265" t="s">
        <v>1422</v>
      </c>
      <c r="H43" s="265" t="s">
        <v>1423</v>
      </c>
      <c r="I43" s="275" t="s">
        <v>1921</v>
      </c>
      <c r="J43" s="199" t="s">
        <v>425</v>
      </c>
      <c r="K43" s="275" t="s">
        <v>1921</v>
      </c>
      <c r="L43" s="201">
        <v>421907448837</v>
      </c>
      <c r="M43" s="199" t="s">
        <v>1424</v>
      </c>
      <c r="N43" s="280"/>
      <c r="O43" s="199"/>
      <c r="P43" s="199"/>
      <c r="Q43" s="213"/>
      <c r="R43" s="276" t="str">
        <f t="shared" si="0"/>
        <v>30841798</v>
      </c>
    </row>
    <row r="44" spans="1:18" x14ac:dyDescent="0.2">
      <c r="A44" s="198" t="s">
        <v>526</v>
      </c>
      <c r="B44" s="199" t="s">
        <v>527</v>
      </c>
      <c r="C44" s="200" t="s">
        <v>423</v>
      </c>
      <c r="D44" s="199" t="s">
        <v>474</v>
      </c>
      <c r="E44" s="199" t="s">
        <v>430</v>
      </c>
      <c r="F44" s="199" t="s">
        <v>525</v>
      </c>
      <c r="G44" s="265" t="s">
        <v>528</v>
      </c>
      <c r="H44" s="265" t="s">
        <v>529</v>
      </c>
      <c r="I44" s="275" t="s">
        <v>530</v>
      </c>
      <c r="J44" s="199" t="s">
        <v>427</v>
      </c>
      <c r="K44" s="275" t="s">
        <v>531</v>
      </c>
      <c r="L44" s="201">
        <v>421905294239</v>
      </c>
      <c r="M44" s="199" t="s">
        <v>532</v>
      </c>
      <c r="N44" s="199"/>
      <c r="O44" s="199"/>
      <c r="P44" s="199"/>
      <c r="Q44" s="213"/>
      <c r="R44" s="276" t="str">
        <f t="shared" si="0"/>
        <v>30844568</v>
      </c>
    </row>
    <row r="45" spans="1:18" x14ac:dyDescent="0.2">
      <c r="A45" s="198" t="s">
        <v>533</v>
      </c>
      <c r="B45" s="199" t="s">
        <v>534</v>
      </c>
      <c r="C45" s="200" t="s">
        <v>423</v>
      </c>
      <c r="D45" s="199" t="s">
        <v>524</v>
      </c>
      <c r="E45" s="199" t="s">
        <v>430</v>
      </c>
      <c r="F45" s="199" t="s">
        <v>525</v>
      </c>
      <c r="G45" s="265" t="s">
        <v>535</v>
      </c>
      <c r="H45" s="265" t="s">
        <v>536</v>
      </c>
      <c r="I45" s="275" t="s">
        <v>537</v>
      </c>
      <c r="J45" s="199" t="s">
        <v>427</v>
      </c>
      <c r="K45" s="275" t="s">
        <v>538</v>
      </c>
      <c r="L45" s="201">
        <v>421905504810</v>
      </c>
      <c r="M45" s="199" t="s">
        <v>539</v>
      </c>
      <c r="N45" s="199"/>
      <c r="O45" s="199"/>
      <c r="P45" s="199"/>
      <c r="Q45" s="213"/>
      <c r="R45" s="276" t="str">
        <f t="shared" ref="R45:R70" si="1">A45</f>
        <v>17315166</v>
      </c>
    </row>
    <row r="46" spans="1:18" x14ac:dyDescent="0.2">
      <c r="A46" s="198" t="s">
        <v>540</v>
      </c>
      <c r="B46" s="199" t="s">
        <v>541</v>
      </c>
      <c r="C46" s="200" t="s">
        <v>423</v>
      </c>
      <c r="D46" s="199" t="s">
        <v>542</v>
      </c>
      <c r="E46" s="199" t="s">
        <v>430</v>
      </c>
      <c r="F46" s="199" t="s">
        <v>543</v>
      </c>
      <c r="G46" s="265" t="s">
        <v>544</v>
      </c>
      <c r="H46" s="265" t="s">
        <v>545</v>
      </c>
      <c r="I46" s="275" t="s">
        <v>546</v>
      </c>
      <c r="J46" s="199" t="s">
        <v>427</v>
      </c>
      <c r="K46" s="275" t="s">
        <v>547</v>
      </c>
      <c r="L46" s="201">
        <v>421949246786</v>
      </c>
      <c r="M46" s="199" t="s">
        <v>548</v>
      </c>
      <c r="N46" s="199"/>
      <c r="O46" s="199" t="s">
        <v>1425</v>
      </c>
      <c r="P46" s="312"/>
      <c r="Q46" s="213"/>
      <c r="R46" s="276" t="str">
        <f t="shared" si="1"/>
        <v>31744621</v>
      </c>
    </row>
    <row r="47" spans="1:18" x14ac:dyDescent="0.2">
      <c r="A47" s="198" t="s">
        <v>1922</v>
      </c>
      <c r="B47" s="199" t="s">
        <v>1923</v>
      </c>
      <c r="C47" s="200" t="s">
        <v>423</v>
      </c>
      <c r="D47" s="199" t="s">
        <v>1924</v>
      </c>
      <c r="E47" s="199" t="s">
        <v>1925</v>
      </c>
      <c r="F47" s="199" t="s">
        <v>1926</v>
      </c>
      <c r="G47" s="265" t="s">
        <v>1927</v>
      </c>
      <c r="H47" s="265" t="s">
        <v>1928</v>
      </c>
      <c r="I47" s="275" t="s">
        <v>1929</v>
      </c>
      <c r="J47" s="199" t="s">
        <v>427</v>
      </c>
      <c r="K47" s="275" t="s">
        <v>1929</v>
      </c>
      <c r="L47" s="201">
        <v>421905607646</v>
      </c>
      <c r="M47" s="199" t="s">
        <v>1930</v>
      </c>
      <c r="N47" s="199"/>
      <c r="O47" s="199"/>
      <c r="P47" s="199"/>
      <c r="Q47" s="213"/>
      <c r="R47" s="276" t="str">
        <f t="shared" si="1"/>
        <v>34056939</v>
      </c>
    </row>
    <row r="48" spans="1:18" x14ac:dyDescent="0.2">
      <c r="A48" s="198" t="s">
        <v>1931</v>
      </c>
      <c r="B48" s="199" t="s">
        <v>1932</v>
      </c>
      <c r="C48" s="200" t="s">
        <v>423</v>
      </c>
      <c r="D48" s="199" t="s">
        <v>1933</v>
      </c>
      <c r="E48" s="199" t="s">
        <v>1934</v>
      </c>
      <c r="F48" s="199" t="s">
        <v>1935</v>
      </c>
      <c r="G48" s="265" t="s">
        <v>1936</v>
      </c>
      <c r="H48" s="265" t="s">
        <v>1937</v>
      </c>
      <c r="I48" s="275" t="s">
        <v>1938</v>
      </c>
      <c r="J48" s="199" t="s">
        <v>425</v>
      </c>
      <c r="K48" s="275" t="s">
        <v>1939</v>
      </c>
      <c r="L48" s="201">
        <v>421907344996</v>
      </c>
      <c r="M48" s="199" t="s">
        <v>1940</v>
      </c>
      <c r="N48" s="199"/>
      <c r="O48" s="199"/>
      <c r="P48" s="199"/>
      <c r="Q48" s="213"/>
      <c r="R48" s="276" t="str">
        <f t="shared" si="1"/>
        <v>37824465</v>
      </c>
    </row>
    <row r="49" spans="1:18" x14ac:dyDescent="0.2">
      <c r="A49" s="198" t="s">
        <v>1941</v>
      </c>
      <c r="B49" s="199" t="s">
        <v>1942</v>
      </c>
      <c r="C49" s="200" t="s">
        <v>423</v>
      </c>
      <c r="D49" s="199" t="s">
        <v>1943</v>
      </c>
      <c r="E49" s="199" t="s">
        <v>430</v>
      </c>
      <c r="F49" s="199" t="s">
        <v>437</v>
      </c>
      <c r="G49" s="265" t="s">
        <v>1944</v>
      </c>
      <c r="H49" s="265" t="s">
        <v>1945</v>
      </c>
      <c r="I49" s="275" t="s">
        <v>1946</v>
      </c>
      <c r="J49" s="199" t="s">
        <v>427</v>
      </c>
      <c r="K49" s="275" t="s">
        <v>1946</v>
      </c>
      <c r="L49" s="201">
        <v>421903919943</v>
      </c>
      <c r="M49" s="199" t="s">
        <v>1947</v>
      </c>
      <c r="N49" s="199"/>
      <c r="O49" s="199"/>
      <c r="P49" s="199"/>
      <c r="Q49" s="213"/>
      <c r="R49" s="276" t="str">
        <f t="shared" si="1"/>
        <v>34003975</v>
      </c>
    </row>
    <row r="50" spans="1:18" x14ac:dyDescent="0.2">
      <c r="A50" s="198" t="s">
        <v>549</v>
      </c>
      <c r="B50" s="199" t="s">
        <v>550</v>
      </c>
      <c r="C50" s="200" t="s">
        <v>423</v>
      </c>
      <c r="D50" s="199" t="s">
        <v>551</v>
      </c>
      <c r="E50" s="199" t="s">
        <v>430</v>
      </c>
      <c r="F50" s="199" t="s">
        <v>552</v>
      </c>
      <c r="G50" s="265" t="s">
        <v>553</v>
      </c>
      <c r="H50" s="265" t="s">
        <v>554</v>
      </c>
      <c r="I50" s="275" t="s">
        <v>555</v>
      </c>
      <c r="J50" s="199" t="s">
        <v>427</v>
      </c>
      <c r="K50" s="275" t="s">
        <v>555</v>
      </c>
      <c r="L50" s="201">
        <v>421903421644</v>
      </c>
      <c r="M50" s="199" t="s">
        <v>556</v>
      </c>
      <c r="N50" s="199"/>
      <c r="O50" s="199"/>
      <c r="P50" s="199"/>
      <c r="Q50" s="213"/>
      <c r="R50" s="276" t="str">
        <f t="shared" si="1"/>
        <v>36064742</v>
      </c>
    </row>
    <row r="51" spans="1:18" x14ac:dyDescent="0.2">
      <c r="A51" s="198" t="s">
        <v>1948</v>
      </c>
      <c r="B51" s="199" t="s">
        <v>1949</v>
      </c>
      <c r="C51" s="200" t="s">
        <v>423</v>
      </c>
      <c r="D51" s="199" t="s">
        <v>1950</v>
      </c>
      <c r="E51" s="199" t="s">
        <v>430</v>
      </c>
      <c r="F51" s="199" t="s">
        <v>1951</v>
      </c>
      <c r="G51" s="265" t="s">
        <v>1952</v>
      </c>
      <c r="H51" s="265" t="s">
        <v>1953</v>
      </c>
      <c r="I51" s="275" t="s">
        <v>1954</v>
      </c>
      <c r="J51" s="199" t="s">
        <v>427</v>
      </c>
      <c r="K51" s="275" t="s">
        <v>1955</v>
      </c>
      <c r="L51" s="201">
        <v>421903204367</v>
      </c>
      <c r="M51" s="199" t="s">
        <v>1956</v>
      </c>
      <c r="N51" s="199"/>
      <c r="O51" s="199"/>
      <c r="P51" s="199"/>
      <c r="Q51" s="213"/>
      <c r="R51" s="276" t="str">
        <f t="shared" si="1"/>
        <v>42361885</v>
      </c>
    </row>
    <row r="52" spans="1:18" x14ac:dyDescent="0.2">
      <c r="A52" s="198" t="s">
        <v>557</v>
      </c>
      <c r="B52" s="199" t="s">
        <v>558</v>
      </c>
      <c r="C52" s="200" t="s">
        <v>423</v>
      </c>
      <c r="D52" s="199" t="s">
        <v>559</v>
      </c>
      <c r="E52" s="199" t="s">
        <v>430</v>
      </c>
      <c r="F52" s="199" t="s">
        <v>560</v>
      </c>
      <c r="G52" s="265" t="s">
        <v>561</v>
      </c>
      <c r="H52" s="265" t="s">
        <v>562</v>
      </c>
      <c r="I52" s="275" t="s">
        <v>1957</v>
      </c>
      <c r="J52" s="199" t="s">
        <v>563</v>
      </c>
      <c r="K52" s="275" t="s">
        <v>1958</v>
      </c>
      <c r="L52" s="201">
        <v>421911865045</v>
      </c>
      <c r="M52" s="199" t="s">
        <v>564</v>
      </c>
      <c r="N52" s="199"/>
      <c r="O52" s="199"/>
      <c r="P52" s="199" t="s">
        <v>1426</v>
      </c>
      <c r="Q52" s="213"/>
      <c r="R52" s="276" t="str">
        <f t="shared" si="1"/>
        <v>50284363</v>
      </c>
    </row>
    <row r="53" spans="1:18" x14ac:dyDescent="0.2">
      <c r="A53" s="198" t="s">
        <v>565</v>
      </c>
      <c r="B53" s="199" t="s">
        <v>566</v>
      </c>
      <c r="C53" s="200" t="s">
        <v>423</v>
      </c>
      <c r="D53" s="199" t="s">
        <v>474</v>
      </c>
      <c r="E53" s="199" t="s">
        <v>430</v>
      </c>
      <c r="F53" s="199" t="s">
        <v>525</v>
      </c>
      <c r="G53" s="265" t="s">
        <v>567</v>
      </c>
      <c r="H53" s="265" t="s">
        <v>568</v>
      </c>
      <c r="I53" s="275" t="s">
        <v>1381</v>
      </c>
      <c r="J53" s="199" t="s">
        <v>844</v>
      </c>
      <c r="K53" s="275" t="s">
        <v>569</v>
      </c>
      <c r="L53" s="201">
        <v>421915177492</v>
      </c>
      <c r="M53" s="199" t="s">
        <v>570</v>
      </c>
      <c r="N53" s="199"/>
      <c r="O53" s="199"/>
      <c r="P53" s="199"/>
      <c r="Q53" s="213"/>
      <c r="R53" s="276" t="str">
        <f t="shared" si="1"/>
        <v>00688321</v>
      </c>
    </row>
    <row r="54" spans="1:18" x14ac:dyDescent="0.2">
      <c r="A54" s="198" t="s">
        <v>1959</v>
      </c>
      <c r="B54" s="199" t="s">
        <v>1960</v>
      </c>
      <c r="C54" s="200" t="s">
        <v>423</v>
      </c>
      <c r="D54" s="199" t="s">
        <v>474</v>
      </c>
      <c r="E54" s="199" t="s">
        <v>430</v>
      </c>
      <c r="F54" s="199" t="s">
        <v>525</v>
      </c>
      <c r="G54" s="265" t="s">
        <v>1961</v>
      </c>
      <c r="H54" s="265" t="s">
        <v>1962</v>
      </c>
      <c r="I54" s="275" t="s">
        <v>1963</v>
      </c>
      <c r="J54" s="199" t="s">
        <v>427</v>
      </c>
      <c r="K54" s="275" t="s">
        <v>1963</v>
      </c>
      <c r="L54" s="201">
        <v>421908145184</v>
      </c>
      <c r="M54" s="199" t="s">
        <v>1964</v>
      </c>
      <c r="N54" s="199"/>
      <c r="O54" s="199"/>
      <c r="P54" s="199"/>
      <c r="Q54" s="213"/>
      <c r="R54" s="276" t="str">
        <f t="shared" si="1"/>
        <v>00603091</v>
      </c>
    </row>
    <row r="55" spans="1:18" x14ac:dyDescent="0.2">
      <c r="A55" s="198" t="s">
        <v>571</v>
      </c>
      <c r="B55" s="199" t="s">
        <v>572</v>
      </c>
      <c r="C55" s="200" t="s">
        <v>423</v>
      </c>
      <c r="D55" s="199" t="s">
        <v>573</v>
      </c>
      <c r="E55" s="199" t="s">
        <v>428</v>
      </c>
      <c r="F55" s="199" t="s">
        <v>429</v>
      </c>
      <c r="G55" s="265" t="s">
        <v>574</v>
      </c>
      <c r="H55" s="265" t="s">
        <v>1427</v>
      </c>
      <c r="I55" s="275" t="s">
        <v>575</v>
      </c>
      <c r="J55" s="199" t="s">
        <v>509</v>
      </c>
      <c r="K55" s="275" t="s">
        <v>575</v>
      </c>
      <c r="L55" s="201">
        <v>421905380634</v>
      </c>
      <c r="M55" s="199" t="s">
        <v>576</v>
      </c>
      <c r="N55" s="199"/>
      <c r="O55" s="199"/>
      <c r="P55" s="199" t="s">
        <v>1428</v>
      </c>
      <c r="Q55" s="213"/>
      <c r="R55" s="276" t="str">
        <f t="shared" si="1"/>
        <v>54041368</v>
      </c>
    </row>
    <row r="56" spans="1:18" x14ac:dyDescent="0.2">
      <c r="A56" s="198" t="s">
        <v>577</v>
      </c>
      <c r="B56" s="199" t="s">
        <v>578</v>
      </c>
      <c r="C56" s="200" t="s">
        <v>423</v>
      </c>
      <c r="D56" s="199" t="s">
        <v>474</v>
      </c>
      <c r="E56" s="199" t="s">
        <v>430</v>
      </c>
      <c r="F56" s="199" t="s">
        <v>475</v>
      </c>
      <c r="G56" s="265" t="s">
        <v>579</v>
      </c>
      <c r="H56" s="265" t="s">
        <v>580</v>
      </c>
      <c r="I56" s="275" t="s">
        <v>581</v>
      </c>
      <c r="J56" s="199" t="s">
        <v>425</v>
      </c>
      <c r="K56" s="275" t="s">
        <v>582</v>
      </c>
      <c r="L56" s="201">
        <v>421907100191</v>
      </c>
      <c r="M56" s="199" t="s">
        <v>583</v>
      </c>
      <c r="N56" s="200"/>
      <c r="O56" s="200"/>
      <c r="P56" s="200"/>
      <c r="R56" s="276" t="str">
        <f t="shared" si="1"/>
        <v>31787801</v>
      </c>
    </row>
    <row r="57" spans="1:18" x14ac:dyDescent="0.2">
      <c r="A57" s="198" t="s">
        <v>584</v>
      </c>
      <c r="B57" s="199" t="s">
        <v>585</v>
      </c>
      <c r="C57" s="200" t="s">
        <v>423</v>
      </c>
      <c r="D57" s="199" t="s">
        <v>474</v>
      </c>
      <c r="E57" s="199" t="s">
        <v>430</v>
      </c>
      <c r="F57" s="199" t="s">
        <v>525</v>
      </c>
      <c r="G57" s="265" t="s">
        <v>586</v>
      </c>
      <c r="H57" s="265" t="s">
        <v>1965</v>
      </c>
      <c r="I57" s="275" t="s">
        <v>1966</v>
      </c>
      <c r="J57" s="199" t="s">
        <v>427</v>
      </c>
      <c r="K57" s="275" t="s">
        <v>587</v>
      </c>
      <c r="L57" s="201">
        <v>421905659739</v>
      </c>
      <c r="M57" s="199" t="s">
        <v>588</v>
      </c>
      <c r="N57" s="199"/>
      <c r="O57" s="199"/>
      <c r="P57" s="199"/>
      <c r="R57" s="276" t="str">
        <f t="shared" si="1"/>
        <v>50434101</v>
      </c>
    </row>
    <row r="58" spans="1:18" x14ac:dyDescent="0.2">
      <c r="A58" s="198" t="s">
        <v>589</v>
      </c>
      <c r="B58" s="199" t="s">
        <v>590</v>
      </c>
      <c r="C58" s="200" t="s">
        <v>423</v>
      </c>
      <c r="D58" s="199" t="s">
        <v>591</v>
      </c>
      <c r="E58" s="199" t="s">
        <v>430</v>
      </c>
      <c r="F58" s="199" t="s">
        <v>592</v>
      </c>
      <c r="G58" s="265" t="s">
        <v>593</v>
      </c>
      <c r="H58" s="265" t="s">
        <v>594</v>
      </c>
      <c r="I58" s="275" t="s">
        <v>595</v>
      </c>
      <c r="J58" s="199" t="s">
        <v>427</v>
      </c>
      <c r="K58" s="275" t="s">
        <v>595</v>
      </c>
      <c r="L58" s="201">
        <v>421905620961</v>
      </c>
      <c r="M58" s="199" t="s">
        <v>596</v>
      </c>
      <c r="N58" s="199"/>
      <c r="O58" s="199"/>
      <c r="P58" s="199"/>
      <c r="R58" s="276" t="str">
        <f t="shared" si="1"/>
        <v>30853427</v>
      </c>
    </row>
    <row r="59" spans="1:18" x14ac:dyDescent="0.2">
      <c r="A59" s="198" t="s">
        <v>1967</v>
      </c>
      <c r="B59" s="199" t="s">
        <v>1968</v>
      </c>
      <c r="C59" s="200" t="s">
        <v>423</v>
      </c>
      <c r="D59" s="199" t="s">
        <v>1969</v>
      </c>
      <c r="E59" s="199" t="s">
        <v>1970</v>
      </c>
      <c r="F59" s="199" t="s">
        <v>1971</v>
      </c>
      <c r="G59" s="265" t="s">
        <v>1972</v>
      </c>
      <c r="H59" s="265" t="s">
        <v>1973</v>
      </c>
      <c r="I59" s="275" t="s">
        <v>1974</v>
      </c>
      <c r="J59" s="199" t="s">
        <v>425</v>
      </c>
      <c r="K59" s="275" t="s">
        <v>1974</v>
      </c>
      <c r="L59" s="201">
        <v>421908737634</v>
      </c>
      <c r="M59" s="199" t="s">
        <v>1975</v>
      </c>
      <c r="N59" s="199"/>
      <c r="O59" s="199"/>
      <c r="P59" s="199"/>
      <c r="R59" s="276" t="str">
        <f t="shared" si="1"/>
        <v>36075809</v>
      </c>
    </row>
    <row r="60" spans="1:18" x14ac:dyDescent="0.2">
      <c r="A60" s="198" t="s">
        <v>597</v>
      </c>
      <c r="B60" s="199" t="s">
        <v>598</v>
      </c>
      <c r="C60" s="200" t="s">
        <v>423</v>
      </c>
      <c r="D60" s="199" t="s">
        <v>599</v>
      </c>
      <c r="E60" s="199" t="s">
        <v>600</v>
      </c>
      <c r="F60" s="199" t="s">
        <v>601</v>
      </c>
      <c r="G60" s="265" t="s">
        <v>602</v>
      </c>
      <c r="H60" s="265" t="s">
        <v>603</v>
      </c>
      <c r="I60" s="275" t="s">
        <v>604</v>
      </c>
      <c r="J60" s="199" t="s">
        <v>427</v>
      </c>
      <c r="K60" s="275" t="s">
        <v>605</v>
      </c>
      <c r="L60" s="201">
        <v>421905601243</v>
      </c>
      <c r="M60" s="199" t="s">
        <v>606</v>
      </c>
      <c r="N60" s="200"/>
      <c r="O60" s="200"/>
      <c r="P60" s="200"/>
      <c r="R60" s="276" t="str">
        <f t="shared" si="1"/>
        <v>30813883</v>
      </c>
    </row>
    <row r="61" spans="1:18" x14ac:dyDescent="0.2">
      <c r="A61" s="198" t="s">
        <v>607</v>
      </c>
      <c r="B61" s="199" t="s">
        <v>608</v>
      </c>
      <c r="C61" s="200" t="s">
        <v>423</v>
      </c>
      <c r="D61" s="199" t="s">
        <v>609</v>
      </c>
      <c r="E61" s="199" t="s">
        <v>430</v>
      </c>
      <c r="F61" s="199" t="s">
        <v>426</v>
      </c>
      <c r="G61" s="265" t="s">
        <v>610</v>
      </c>
      <c r="H61" s="265" t="s">
        <v>611</v>
      </c>
      <c r="I61" s="275" t="s">
        <v>612</v>
      </c>
      <c r="J61" s="199" t="s">
        <v>427</v>
      </c>
      <c r="K61" s="275" t="s">
        <v>612</v>
      </c>
      <c r="L61" s="201">
        <v>421903584555</v>
      </c>
      <c r="M61" s="199" t="s">
        <v>613</v>
      </c>
      <c r="N61" s="199"/>
      <c r="O61" s="199"/>
      <c r="P61" s="199"/>
      <c r="R61" s="276" t="str">
        <f t="shared" si="1"/>
        <v>34057587</v>
      </c>
    </row>
    <row r="62" spans="1:18" x14ac:dyDescent="0.2">
      <c r="A62" s="198" t="s">
        <v>1429</v>
      </c>
      <c r="B62" s="199" t="s">
        <v>1430</v>
      </c>
      <c r="C62" s="200" t="s">
        <v>423</v>
      </c>
      <c r="D62" s="199" t="s">
        <v>474</v>
      </c>
      <c r="E62" s="199" t="s">
        <v>430</v>
      </c>
      <c r="F62" s="199" t="s">
        <v>525</v>
      </c>
      <c r="G62" s="265" t="s">
        <v>1431</v>
      </c>
      <c r="H62" s="265" t="s">
        <v>1432</v>
      </c>
      <c r="I62" s="275" t="s">
        <v>1433</v>
      </c>
      <c r="J62" s="199" t="s">
        <v>427</v>
      </c>
      <c r="K62" s="275" t="s">
        <v>1433</v>
      </c>
      <c r="L62" s="201">
        <v>421917800004</v>
      </c>
      <c r="M62" s="199" t="s">
        <v>1434</v>
      </c>
      <c r="N62" s="200"/>
      <c r="O62" s="200"/>
      <c r="P62" s="200"/>
      <c r="R62" s="276" t="str">
        <f t="shared" si="1"/>
        <v>30806887</v>
      </c>
    </row>
    <row r="63" spans="1:18" x14ac:dyDescent="0.2">
      <c r="A63" s="198" t="s">
        <v>1976</v>
      </c>
      <c r="B63" s="199" t="s">
        <v>1977</v>
      </c>
      <c r="C63" s="200" t="s">
        <v>423</v>
      </c>
      <c r="D63" s="199" t="s">
        <v>1978</v>
      </c>
      <c r="E63" s="199" t="s">
        <v>430</v>
      </c>
      <c r="F63" s="199" t="s">
        <v>1979</v>
      </c>
      <c r="G63" s="265" t="s">
        <v>1980</v>
      </c>
      <c r="H63" s="265" t="s">
        <v>1981</v>
      </c>
      <c r="I63" s="275" t="s">
        <v>1982</v>
      </c>
      <c r="J63" s="199" t="s">
        <v>427</v>
      </c>
      <c r="K63" s="275" t="s">
        <v>1982</v>
      </c>
      <c r="L63" s="201">
        <v>421918796233</v>
      </c>
      <c r="M63" s="199" t="s">
        <v>1983</v>
      </c>
      <c r="N63" s="199"/>
      <c r="O63" s="200"/>
      <c r="P63" s="199"/>
      <c r="R63" s="276" t="str">
        <f t="shared" si="1"/>
        <v>51852179</v>
      </c>
    </row>
    <row r="64" spans="1:18" x14ac:dyDescent="0.2">
      <c r="A64" s="198" t="s">
        <v>614</v>
      </c>
      <c r="B64" s="199" t="s">
        <v>615</v>
      </c>
      <c r="C64" s="200" t="s">
        <v>423</v>
      </c>
      <c r="D64" s="199" t="s">
        <v>616</v>
      </c>
      <c r="E64" s="199" t="s">
        <v>430</v>
      </c>
      <c r="F64" s="199" t="s">
        <v>432</v>
      </c>
      <c r="G64" s="265" t="s">
        <v>617</v>
      </c>
      <c r="H64" s="265" t="s">
        <v>618</v>
      </c>
      <c r="I64" s="275" t="s">
        <v>619</v>
      </c>
      <c r="J64" s="199" t="s">
        <v>427</v>
      </c>
      <c r="K64" s="275" t="s">
        <v>619</v>
      </c>
      <c r="L64" s="201">
        <v>421905297832</v>
      </c>
      <c r="M64" s="199" t="s">
        <v>620</v>
      </c>
      <c r="N64" s="199"/>
      <c r="O64" s="278"/>
      <c r="P64" s="199"/>
      <c r="R64" s="276" t="str">
        <f t="shared" si="1"/>
        <v>36068764</v>
      </c>
    </row>
    <row r="65" spans="1:18" x14ac:dyDescent="0.2">
      <c r="A65" s="178" t="s">
        <v>621</v>
      </c>
      <c r="B65" s="199" t="s">
        <v>622</v>
      </c>
      <c r="C65" s="200" t="s">
        <v>423</v>
      </c>
      <c r="D65" s="199" t="s">
        <v>623</v>
      </c>
      <c r="E65" s="199" t="s">
        <v>430</v>
      </c>
      <c r="F65" s="199" t="s">
        <v>624</v>
      </c>
      <c r="G65" s="265" t="s">
        <v>1382</v>
      </c>
      <c r="H65" s="265" t="s">
        <v>1383</v>
      </c>
      <c r="I65" s="275" t="s">
        <v>625</v>
      </c>
      <c r="J65" s="199" t="s">
        <v>427</v>
      </c>
      <c r="K65" s="275" t="s">
        <v>626</v>
      </c>
      <c r="L65" s="201">
        <v>421911977728</v>
      </c>
      <c r="M65" s="199" t="s">
        <v>627</v>
      </c>
      <c r="N65" s="279"/>
      <c r="O65" s="277"/>
      <c r="P65" s="279"/>
      <c r="R65" s="276" t="str">
        <f t="shared" si="1"/>
        <v>30851459</v>
      </c>
    </row>
    <row r="66" spans="1:18" x14ac:dyDescent="0.2">
      <c r="A66" s="178" t="s">
        <v>628</v>
      </c>
      <c r="B66" s="199" t="s">
        <v>629</v>
      </c>
      <c r="C66" s="200" t="s">
        <v>423</v>
      </c>
      <c r="D66" s="199" t="s">
        <v>630</v>
      </c>
      <c r="E66" s="199" t="s">
        <v>631</v>
      </c>
      <c r="F66" s="199" t="s">
        <v>632</v>
      </c>
      <c r="G66" s="265" t="s">
        <v>633</v>
      </c>
      <c r="H66" s="265" t="s">
        <v>634</v>
      </c>
      <c r="I66" s="275" t="s">
        <v>635</v>
      </c>
      <c r="J66" s="199" t="s">
        <v>438</v>
      </c>
      <c r="K66" s="275" t="s">
        <v>635</v>
      </c>
      <c r="L66" s="201">
        <v>421915156717</v>
      </c>
      <c r="M66" s="199" t="s">
        <v>636</v>
      </c>
      <c r="N66" s="279"/>
      <c r="O66" s="280"/>
      <c r="P66" s="279"/>
      <c r="R66" s="276" t="str">
        <f t="shared" si="1"/>
        <v>37998919</v>
      </c>
    </row>
    <row r="67" spans="1:18" x14ac:dyDescent="0.2">
      <c r="A67" s="198" t="s">
        <v>637</v>
      </c>
      <c r="B67" s="199" t="s">
        <v>638</v>
      </c>
      <c r="C67" s="200" t="s">
        <v>423</v>
      </c>
      <c r="D67" s="199" t="s">
        <v>474</v>
      </c>
      <c r="E67" s="199" t="s">
        <v>430</v>
      </c>
      <c r="F67" s="199" t="s">
        <v>525</v>
      </c>
      <c r="G67" s="265" t="s">
        <v>639</v>
      </c>
      <c r="H67" s="265" t="s">
        <v>640</v>
      </c>
      <c r="I67" s="275" t="s">
        <v>641</v>
      </c>
      <c r="J67" s="199" t="s">
        <v>427</v>
      </c>
      <c r="K67" s="275" t="s">
        <v>531</v>
      </c>
      <c r="L67" s="201">
        <v>421905294239</v>
      </c>
      <c r="M67" s="199" t="s">
        <v>642</v>
      </c>
      <c r="N67" s="199"/>
      <c r="O67" s="200"/>
      <c r="P67" s="199"/>
      <c r="R67" s="276" t="str">
        <f t="shared" si="1"/>
        <v>17316723</v>
      </c>
    </row>
    <row r="68" spans="1:18" x14ac:dyDescent="0.2">
      <c r="A68" s="198" t="s">
        <v>643</v>
      </c>
      <c r="B68" s="199" t="s">
        <v>644</v>
      </c>
      <c r="C68" s="200" t="s">
        <v>423</v>
      </c>
      <c r="D68" s="199" t="s">
        <v>474</v>
      </c>
      <c r="E68" s="199" t="s">
        <v>430</v>
      </c>
      <c r="F68" s="199" t="s">
        <v>525</v>
      </c>
      <c r="G68" s="265" t="s">
        <v>645</v>
      </c>
      <c r="H68" s="265" t="s">
        <v>646</v>
      </c>
      <c r="I68" s="275" t="s">
        <v>647</v>
      </c>
      <c r="J68" s="199" t="s">
        <v>648</v>
      </c>
      <c r="K68" s="275" t="s">
        <v>647</v>
      </c>
      <c r="L68" s="201">
        <v>421908447934</v>
      </c>
      <c r="M68" s="199" t="s">
        <v>649</v>
      </c>
      <c r="N68" s="199"/>
      <c r="O68" s="199"/>
      <c r="P68" s="199"/>
      <c r="R68" s="276" t="str">
        <f t="shared" si="1"/>
        <v>30807018</v>
      </c>
    </row>
    <row r="69" spans="1:18" x14ac:dyDescent="0.2">
      <c r="A69" s="198" t="s">
        <v>650</v>
      </c>
      <c r="B69" s="199" t="s">
        <v>651</v>
      </c>
      <c r="C69" s="200" t="s">
        <v>423</v>
      </c>
      <c r="D69" s="199" t="s">
        <v>474</v>
      </c>
      <c r="E69" s="199" t="s">
        <v>430</v>
      </c>
      <c r="F69" s="199" t="s">
        <v>525</v>
      </c>
      <c r="G69" s="265" t="s">
        <v>652</v>
      </c>
      <c r="H69" s="265" t="s">
        <v>653</v>
      </c>
      <c r="I69" s="275" t="s">
        <v>654</v>
      </c>
      <c r="J69" s="199" t="s">
        <v>427</v>
      </c>
      <c r="K69" s="275" t="s">
        <v>655</v>
      </c>
      <c r="L69" s="201">
        <v>421918234840</v>
      </c>
      <c r="M69" s="199" t="s">
        <v>656</v>
      </c>
      <c r="N69" s="199"/>
      <c r="O69" s="199"/>
      <c r="P69" s="199"/>
      <c r="R69" s="276" t="str">
        <f t="shared" si="1"/>
        <v>31745466</v>
      </c>
    </row>
    <row r="70" spans="1:18" x14ac:dyDescent="0.2">
      <c r="A70" s="198" t="s">
        <v>657</v>
      </c>
      <c r="B70" s="199" t="s">
        <v>658</v>
      </c>
      <c r="C70" s="200" t="s">
        <v>423</v>
      </c>
      <c r="D70" s="199" t="s">
        <v>659</v>
      </c>
      <c r="E70" s="199" t="s">
        <v>430</v>
      </c>
      <c r="F70" s="199" t="s">
        <v>525</v>
      </c>
      <c r="G70" s="265" t="s">
        <v>660</v>
      </c>
      <c r="H70" s="265" t="s">
        <v>661</v>
      </c>
      <c r="I70" s="275" t="s">
        <v>662</v>
      </c>
      <c r="J70" s="199" t="s">
        <v>427</v>
      </c>
      <c r="K70" s="275" t="s">
        <v>663</v>
      </c>
      <c r="L70" s="201">
        <v>421911427222</v>
      </c>
      <c r="M70" s="199" t="s">
        <v>664</v>
      </c>
      <c r="N70" s="199"/>
      <c r="O70" s="199"/>
      <c r="P70" s="199"/>
      <c r="R70" s="276" t="str">
        <f t="shared" si="1"/>
        <v>00688819</v>
      </c>
    </row>
    <row r="71" spans="1:18" x14ac:dyDescent="0.2">
      <c r="A71" s="203" t="s">
        <v>665</v>
      </c>
      <c r="B71" s="199" t="s">
        <v>666</v>
      </c>
      <c r="C71" s="287" t="s">
        <v>423</v>
      </c>
      <c r="D71" s="199" t="s">
        <v>474</v>
      </c>
      <c r="E71" s="199" t="s">
        <v>430</v>
      </c>
      <c r="F71" s="199" t="s">
        <v>525</v>
      </c>
      <c r="G71" s="265" t="s">
        <v>667</v>
      </c>
      <c r="H71" s="265" t="s">
        <v>668</v>
      </c>
      <c r="I71" s="275" t="s">
        <v>669</v>
      </c>
      <c r="J71" s="199" t="s">
        <v>670</v>
      </c>
      <c r="K71" s="275" t="s">
        <v>671</v>
      </c>
      <c r="L71" s="201">
        <v>421905278836</v>
      </c>
      <c r="M71" s="199" t="s">
        <v>672</v>
      </c>
      <c r="N71" s="287" t="s">
        <v>672</v>
      </c>
      <c r="O71" s="287" t="s">
        <v>1435</v>
      </c>
      <c r="P71" s="287" t="s">
        <v>1436</v>
      </c>
      <c r="R71" s="276" t="str">
        <f t="shared" ref="R71:R93" si="2">A71</f>
        <v>36063835</v>
      </c>
    </row>
    <row r="72" spans="1:18" x14ac:dyDescent="0.2">
      <c r="A72" s="203" t="s">
        <v>1984</v>
      </c>
      <c r="B72" s="287" t="s">
        <v>1985</v>
      </c>
      <c r="C72" s="287" t="s">
        <v>423</v>
      </c>
      <c r="D72" s="287" t="s">
        <v>474</v>
      </c>
      <c r="E72" s="287" t="s">
        <v>430</v>
      </c>
      <c r="F72" s="287" t="s">
        <v>475</v>
      </c>
      <c r="G72" s="287" t="s">
        <v>1986</v>
      </c>
      <c r="H72" s="287" t="s">
        <v>1987</v>
      </c>
      <c r="I72" s="287" t="s">
        <v>1988</v>
      </c>
      <c r="J72" s="287" t="s">
        <v>425</v>
      </c>
      <c r="K72" s="287" t="s">
        <v>1989</v>
      </c>
      <c r="L72" s="288">
        <v>421904260194</v>
      </c>
      <c r="M72" s="287" t="s">
        <v>1990</v>
      </c>
      <c r="N72" s="287"/>
      <c r="O72" s="287"/>
      <c r="P72" s="287"/>
      <c r="R72" s="276" t="str">
        <f t="shared" si="2"/>
        <v>30845688</v>
      </c>
    </row>
    <row r="73" spans="1:18" x14ac:dyDescent="0.2">
      <c r="A73" s="203" t="s">
        <v>673</v>
      </c>
      <c r="B73" s="287" t="s">
        <v>674</v>
      </c>
      <c r="C73" s="287" t="s">
        <v>423</v>
      </c>
      <c r="D73" s="287" t="s">
        <v>474</v>
      </c>
      <c r="E73" s="287" t="s">
        <v>430</v>
      </c>
      <c r="F73" s="287" t="s">
        <v>525</v>
      </c>
      <c r="G73" s="287" t="s">
        <v>675</v>
      </c>
      <c r="H73" s="287" t="s">
        <v>1437</v>
      </c>
      <c r="I73" s="287" t="s">
        <v>1438</v>
      </c>
      <c r="J73" s="287" t="s">
        <v>425</v>
      </c>
      <c r="K73" s="287" t="s">
        <v>1438</v>
      </c>
      <c r="L73" s="288">
        <v>421907194669</v>
      </c>
      <c r="M73" s="287" t="s">
        <v>676</v>
      </c>
      <c r="N73" s="287"/>
      <c r="O73" s="287"/>
      <c r="P73" s="287"/>
      <c r="R73" s="276" t="str">
        <f t="shared" si="2"/>
        <v>31753825</v>
      </c>
    </row>
    <row r="74" spans="1:18" x14ac:dyDescent="0.2">
      <c r="A74" s="203" t="s">
        <v>677</v>
      </c>
      <c r="B74" s="287" t="s">
        <v>678</v>
      </c>
      <c r="C74" s="287" t="s">
        <v>423</v>
      </c>
      <c r="D74" s="287" t="s">
        <v>679</v>
      </c>
      <c r="E74" s="287" t="s">
        <v>434</v>
      </c>
      <c r="F74" s="287" t="s">
        <v>433</v>
      </c>
      <c r="G74" s="287" t="s">
        <v>680</v>
      </c>
      <c r="H74" s="287" t="s">
        <v>681</v>
      </c>
      <c r="I74" s="287" t="s">
        <v>682</v>
      </c>
      <c r="J74" s="287" t="s">
        <v>427</v>
      </c>
      <c r="K74" s="287" t="s">
        <v>682</v>
      </c>
      <c r="L74" s="288">
        <v>421903712927</v>
      </c>
      <c r="M74" s="287" t="s">
        <v>683</v>
      </c>
      <c r="N74" s="287"/>
      <c r="O74" s="287"/>
      <c r="P74" s="287"/>
      <c r="R74" s="276" t="str">
        <f t="shared" si="2"/>
        <v>36128147</v>
      </c>
    </row>
    <row r="75" spans="1:18" x14ac:dyDescent="0.2">
      <c r="A75" s="203" t="s">
        <v>684</v>
      </c>
      <c r="B75" s="287" t="s">
        <v>685</v>
      </c>
      <c r="C75" s="287" t="s">
        <v>423</v>
      </c>
      <c r="D75" s="287" t="s">
        <v>1991</v>
      </c>
      <c r="E75" s="287" t="s">
        <v>1992</v>
      </c>
      <c r="F75" s="287" t="s">
        <v>1993</v>
      </c>
      <c r="G75" s="287" t="s">
        <v>686</v>
      </c>
      <c r="H75" s="287" t="s">
        <v>687</v>
      </c>
      <c r="I75" s="287" t="s">
        <v>1994</v>
      </c>
      <c r="J75" s="287" t="s">
        <v>427</v>
      </c>
      <c r="K75" s="287" t="s">
        <v>688</v>
      </c>
      <c r="L75" s="288">
        <v>421908672270</v>
      </c>
      <c r="M75" s="287" t="s">
        <v>689</v>
      </c>
      <c r="N75" s="287"/>
      <c r="O75" s="287"/>
      <c r="P75" s="287"/>
      <c r="R75" s="276" t="str">
        <f t="shared" si="2"/>
        <v>31770908</v>
      </c>
    </row>
    <row r="76" spans="1:18" x14ac:dyDescent="0.2">
      <c r="A76" s="203" t="s">
        <v>690</v>
      </c>
      <c r="B76" s="287" t="s">
        <v>691</v>
      </c>
      <c r="C76" s="287" t="s">
        <v>423</v>
      </c>
      <c r="D76" s="287" t="s">
        <v>692</v>
      </c>
      <c r="E76" s="287" t="s">
        <v>430</v>
      </c>
      <c r="F76" s="287" t="s">
        <v>693</v>
      </c>
      <c r="G76" s="287" t="s">
        <v>694</v>
      </c>
      <c r="H76" s="287" t="s">
        <v>695</v>
      </c>
      <c r="I76" s="287" t="s">
        <v>696</v>
      </c>
      <c r="J76" s="287" t="s">
        <v>425</v>
      </c>
      <c r="K76" s="287" t="s">
        <v>697</v>
      </c>
      <c r="L76" s="288">
        <v>421918824449</v>
      </c>
      <c r="M76" s="287" t="s">
        <v>698</v>
      </c>
      <c r="N76" s="287"/>
      <c r="O76" s="287"/>
      <c r="P76" s="287"/>
      <c r="R76" s="276" t="str">
        <f t="shared" si="2"/>
        <v>37841866</v>
      </c>
    </row>
    <row r="77" spans="1:18" x14ac:dyDescent="0.2">
      <c r="A77" s="203" t="s">
        <v>1439</v>
      </c>
      <c r="B77" s="287" t="s">
        <v>1440</v>
      </c>
      <c r="C77" s="287" t="s">
        <v>423</v>
      </c>
      <c r="D77" s="287" t="s">
        <v>1441</v>
      </c>
      <c r="E77" s="287" t="s">
        <v>1442</v>
      </c>
      <c r="F77" s="287" t="s">
        <v>1443</v>
      </c>
      <c r="G77" s="287" t="s">
        <v>1444</v>
      </c>
      <c r="H77" s="287" t="s">
        <v>1445</v>
      </c>
      <c r="I77" s="287" t="s">
        <v>1446</v>
      </c>
      <c r="J77" s="287" t="s">
        <v>425</v>
      </c>
      <c r="K77" s="287" t="s">
        <v>1446</v>
      </c>
      <c r="L77" s="288">
        <v>421903996977</v>
      </c>
      <c r="M77" s="287" t="s">
        <v>1447</v>
      </c>
      <c r="N77" s="287"/>
      <c r="O77" s="287"/>
      <c r="P77" s="287"/>
      <c r="R77" s="276" t="str">
        <f t="shared" si="2"/>
        <v>34009388</v>
      </c>
    </row>
    <row r="78" spans="1:18" x14ac:dyDescent="0.2">
      <c r="A78" s="203" t="s">
        <v>699</v>
      </c>
      <c r="B78" s="287" t="s">
        <v>700</v>
      </c>
      <c r="C78" s="287" t="s">
        <v>423</v>
      </c>
      <c r="D78" s="287" t="s">
        <v>701</v>
      </c>
      <c r="E78" s="287" t="s">
        <v>430</v>
      </c>
      <c r="F78" s="287" t="s">
        <v>441</v>
      </c>
      <c r="G78" s="287" t="s">
        <v>702</v>
      </c>
      <c r="H78" s="287" t="s">
        <v>703</v>
      </c>
      <c r="I78" s="287" t="s">
        <v>704</v>
      </c>
      <c r="J78" s="287" t="s">
        <v>427</v>
      </c>
      <c r="K78" s="287" t="s">
        <v>705</v>
      </c>
      <c r="L78" s="288">
        <v>421907984638</v>
      </c>
      <c r="M78" s="287" t="s">
        <v>706</v>
      </c>
      <c r="N78" s="287"/>
      <c r="O78" s="287"/>
      <c r="P78" s="287"/>
      <c r="R78" s="276" t="str">
        <f t="shared" si="2"/>
        <v>00687308</v>
      </c>
    </row>
    <row r="79" spans="1:18" x14ac:dyDescent="0.2">
      <c r="A79" s="203" t="s">
        <v>707</v>
      </c>
      <c r="B79" s="287" t="s">
        <v>708</v>
      </c>
      <c r="C79" s="287" t="s">
        <v>423</v>
      </c>
      <c r="D79" s="287" t="s">
        <v>474</v>
      </c>
      <c r="E79" s="287" t="s">
        <v>430</v>
      </c>
      <c r="F79" s="287" t="s">
        <v>525</v>
      </c>
      <c r="G79" s="287" t="s">
        <v>709</v>
      </c>
      <c r="H79" s="287" t="s">
        <v>710</v>
      </c>
      <c r="I79" s="287" t="s">
        <v>711</v>
      </c>
      <c r="J79" s="287" t="s">
        <v>425</v>
      </c>
      <c r="K79" s="287" t="s">
        <v>711</v>
      </c>
      <c r="L79" s="288">
        <v>421911597705</v>
      </c>
      <c r="M79" s="287" t="s">
        <v>712</v>
      </c>
      <c r="N79" s="287"/>
      <c r="O79" s="287" t="s">
        <v>1448</v>
      </c>
      <c r="P79" s="287"/>
      <c r="R79" s="276" t="str">
        <f t="shared" si="2"/>
        <v>00586455</v>
      </c>
    </row>
    <row r="80" spans="1:18" x14ac:dyDescent="0.2">
      <c r="A80" s="203" t="s">
        <v>1995</v>
      </c>
      <c r="B80" s="287" t="s">
        <v>1996</v>
      </c>
      <c r="C80" s="287" t="s">
        <v>423</v>
      </c>
      <c r="D80" s="287" t="s">
        <v>1997</v>
      </c>
      <c r="E80" s="287" t="s">
        <v>1442</v>
      </c>
      <c r="F80" s="287" t="s">
        <v>1443</v>
      </c>
      <c r="G80" s="287" t="s">
        <v>1998</v>
      </c>
      <c r="H80" s="287" t="s">
        <v>1999</v>
      </c>
      <c r="I80" s="287" t="s">
        <v>2000</v>
      </c>
      <c r="J80" s="287" t="s">
        <v>427</v>
      </c>
      <c r="K80" s="287" t="s">
        <v>2001</v>
      </c>
      <c r="L80" s="288">
        <v>421905762340</v>
      </c>
      <c r="M80" s="287" t="s">
        <v>2002</v>
      </c>
      <c r="N80" s="287"/>
      <c r="O80" s="287"/>
      <c r="P80" s="287"/>
      <c r="R80" s="276" t="str">
        <f t="shared" si="2"/>
        <v>31771688</v>
      </c>
    </row>
    <row r="81" spans="1:18" x14ac:dyDescent="0.2">
      <c r="A81" s="203" t="s">
        <v>713</v>
      </c>
      <c r="B81" s="287" t="s">
        <v>714</v>
      </c>
      <c r="C81" s="287" t="s">
        <v>423</v>
      </c>
      <c r="D81" s="287" t="s">
        <v>715</v>
      </c>
      <c r="E81" s="287" t="s">
        <v>430</v>
      </c>
      <c r="F81" s="287" t="s">
        <v>437</v>
      </c>
      <c r="G81" s="287" t="s">
        <v>716</v>
      </c>
      <c r="H81" s="287" t="s">
        <v>717</v>
      </c>
      <c r="I81" s="287" t="s">
        <v>718</v>
      </c>
      <c r="J81" s="287" t="s">
        <v>425</v>
      </c>
      <c r="K81" s="287" t="s">
        <v>719</v>
      </c>
      <c r="L81" s="288">
        <v>421905504040</v>
      </c>
      <c r="M81" s="287" t="s">
        <v>720</v>
      </c>
      <c r="N81" s="287"/>
      <c r="O81" s="287"/>
      <c r="P81" s="287"/>
      <c r="R81" s="276" t="str">
        <f t="shared" si="2"/>
        <v>31805540</v>
      </c>
    </row>
    <row r="82" spans="1:18" x14ac:dyDescent="0.2">
      <c r="A82" s="203" t="s">
        <v>721</v>
      </c>
      <c r="B82" s="287" t="s">
        <v>722</v>
      </c>
      <c r="C82" s="287" t="s">
        <v>423</v>
      </c>
      <c r="D82" s="287" t="s">
        <v>474</v>
      </c>
      <c r="E82" s="287" t="s">
        <v>430</v>
      </c>
      <c r="F82" s="287" t="s">
        <v>525</v>
      </c>
      <c r="G82" s="287" t="s">
        <v>723</v>
      </c>
      <c r="H82" s="287" t="s">
        <v>724</v>
      </c>
      <c r="I82" s="287" t="s">
        <v>725</v>
      </c>
      <c r="J82" s="287" t="s">
        <v>425</v>
      </c>
      <c r="K82" s="287" t="s">
        <v>725</v>
      </c>
      <c r="L82" s="288">
        <v>421903202270</v>
      </c>
      <c r="M82" s="287" t="s">
        <v>726</v>
      </c>
      <c r="N82" s="287"/>
      <c r="O82" s="287"/>
      <c r="P82" s="287"/>
      <c r="R82" s="276" t="str">
        <f t="shared" si="2"/>
        <v>30793009</v>
      </c>
    </row>
    <row r="83" spans="1:18" x14ac:dyDescent="0.2">
      <c r="A83" s="203" t="s">
        <v>727</v>
      </c>
      <c r="B83" s="287" t="s">
        <v>728</v>
      </c>
      <c r="C83" s="287" t="s">
        <v>423</v>
      </c>
      <c r="D83" s="287" t="s">
        <v>729</v>
      </c>
      <c r="E83" s="287" t="s">
        <v>431</v>
      </c>
      <c r="F83" s="287" t="s">
        <v>730</v>
      </c>
      <c r="G83" s="287" t="s">
        <v>731</v>
      </c>
      <c r="H83" s="287" t="s">
        <v>732</v>
      </c>
      <c r="I83" s="287" t="s">
        <v>733</v>
      </c>
      <c r="J83" s="287" t="s">
        <v>427</v>
      </c>
      <c r="K83" s="287" t="s">
        <v>734</v>
      </c>
      <c r="L83" s="288">
        <v>421911928826</v>
      </c>
      <c r="M83" s="287" t="s">
        <v>735</v>
      </c>
      <c r="N83" s="287"/>
      <c r="O83" s="287"/>
      <c r="P83" s="287"/>
      <c r="R83" s="276" t="str">
        <f t="shared" si="2"/>
        <v>00677604</v>
      </c>
    </row>
    <row r="84" spans="1:18" x14ac:dyDescent="0.2">
      <c r="A84" s="203" t="s">
        <v>736</v>
      </c>
      <c r="B84" s="287" t="s">
        <v>737</v>
      </c>
      <c r="C84" s="287" t="s">
        <v>423</v>
      </c>
      <c r="D84" s="287" t="s">
        <v>474</v>
      </c>
      <c r="E84" s="287" t="s">
        <v>430</v>
      </c>
      <c r="F84" s="287" t="s">
        <v>525</v>
      </c>
      <c r="G84" s="287" t="s">
        <v>738</v>
      </c>
      <c r="H84" s="287" t="s">
        <v>739</v>
      </c>
      <c r="I84" s="287" t="s">
        <v>740</v>
      </c>
      <c r="J84" s="287" t="s">
        <v>427</v>
      </c>
      <c r="K84" s="287" t="s">
        <v>741</v>
      </c>
      <c r="L84" s="288" t="s">
        <v>742</v>
      </c>
      <c r="M84" s="287" t="s">
        <v>743</v>
      </c>
      <c r="N84" s="287" t="s">
        <v>2003</v>
      </c>
      <c r="O84" s="287"/>
      <c r="P84" s="287"/>
      <c r="R84" s="276" t="str">
        <f t="shared" si="2"/>
        <v>30811082</v>
      </c>
    </row>
    <row r="85" spans="1:18" x14ac:dyDescent="0.2">
      <c r="A85" s="203" t="s">
        <v>1449</v>
      </c>
      <c r="B85" s="287" t="s">
        <v>1450</v>
      </c>
      <c r="C85" s="287" t="s">
        <v>423</v>
      </c>
      <c r="D85" s="287" t="s">
        <v>1451</v>
      </c>
      <c r="E85" s="287" t="s">
        <v>430</v>
      </c>
      <c r="F85" s="287" t="s">
        <v>426</v>
      </c>
      <c r="G85" s="287" t="s">
        <v>1452</v>
      </c>
      <c r="H85" s="287" t="s">
        <v>1453</v>
      </c>
      <c r="I85" s="287" t="s">
        <v>1454</v>
      </c>
      <c r="J85" s="287" t="s">
        <v>425</v>
      </c>
      <c r="K85" s="287" t="s">
        <v>1455</v>
      </c>
      <c r="L85" s="288" t="s">
        <v>1456</v>
      </c>
      <c r="M85" s="287" t="s">
        <v>1457</v>
      </c>
      <c r="N85" s="287"/>
      <c r="O85" s="287"/>
      <c r="P85" s="287"/>
      <c r="R85" s="276" t="str">
        <f t="shared" si="2"/>
        <v>31745661</v>
      </c>
    </row>
    <row r="86" spans="1:18" x14ac:dyDescent="0.2">
      <c r="A86" s="203" t="s">
        <v>744</v>
      </c>
      <c r="B86" s="287" t="s">
        <v>745</v>
      </c>
      <c r="C86" s="287" t="s">
        <v>423</v>
      </c>
      <c r="D86" s="287" t="s">
        <v>1384</v>
      </c>
      <c r="E86" s="287" t="s">
        <v>430</v>
      </c>
      <c r="F86" s="287" t="s">
        <v>901</v>
      </c>
      <c r="G86" s="287" t="s">
        <v>746</v>
      </c>
      <c r="H86" s="287" t="s">
        <v>747</v>
      </c>
      <c r="I86" s="287" t="s">
        <v>748</v>
      </c>
      <c r="J86" s="287" t="s">
        <v>425</v>
      </c>
      <c r="K86" s="287" t="s">
        <v>749</v>
      </c>
      <c r="L86" s="288">
        <v>421903601379</v>
      </c>
      <c r="M86" s="287" t="s">
        <v>750</v>
      </c>
      <c r="N86" s="287"/>
      <c r="O86" s="287"/>
      <c r="P86" s="287"/>
      <c r="R86" s="276" t="str">
        <f t="shared" si="2"/>
        <v>30688060</v>
      </c>
    </row>
    <row r="87" spans="1:18" x14ac:dyDescent="0.2">
      <c r="A87" s="203" t="s">
        <v>751</v>
      </c>
      <c r="B87" s="287" t="s">
        <v>752</v>
      </c>
      <c r="C87" s="287" t="s">
        <v>423</v>
      </c>
      <c r="D87" s="287" t="s">
        <v>753</v>
      </c>
      <c r="E87" s="287" t="s">
        <v>430</v>
      </c>
      <c r="F87" s="287" t="s">
        <v>754</v>
      </c>
      <c r="G87" s="287" t="s">
        <v>755</v>
      </c>
      <c r="H87" s="287" t="s">
        <v>756</v>
      </c>
      <c r="I87" s="287" t="s">
        <v>757</v>
      </c>
      <c r="J87" s="287" t="s">
        <v>425</v>
      </c>
      <c r="K87" s="287" t="s">
        <v>758</v>
      </c>
      <c r="L87" s="288">
        <v>421903370792</v>
      </c>
      <c r="M87" s="287" t="s">
        <v>759</v>
      </c>
      <c r="N87" s="287"/>
      <c r="O87" s="287"/>
      <c r="P87" s="287" t="s">
        <v>1458</v>
      </c>
      <c r="R87" s="276" t="str">
        <f t="shared" si="2"/>
        <v>30806836</v>
      </c>
    </row>
    <row r="88" spans="1:18" x14ac:dyDescent="0.2">
      <c r="A88" s="203" t="s">
        <v>760</v>
      </c>
      <c r="B88" s="287" t="s">
        <v>761</v>
      </c>
      <c r="C88" s="287" t="s">
        <v>423</v>
      </c>
      <c r="D88" s="287" t="s">
        <v>762</v>
      </c>
      <c r="E88" s="287" t="s">
        <v>430</v>
      </c>
      <c r="F88" s="287" t="s">
        <v>763</v>
      </c>
      <c r="G88" s="287" t="s">
        <v>764</v>
      </c>
      <c r="H88" s="287" t="s">
        <v>765</v>
      </c>
      <c r="I88" s="287" t="s">
        <v>766</v>
      </c>
      <c r="J88" s="287" t="s">
        <v>427</v>
      </c>
      <c r="K88" s="287" t="s">
        <v>767</v>
      </c>
      <c r="L88" s="288">
        <v>421905795511</v>
      </c>
      <c r="M88" s="287" t="s">
        <v>768</v>
      </c>
      <c r="N88" s="287"/>
      <c r="O88" s="287"/>
      <c r="P88" s="287"/>
      <c r="R88" s="276" t="str">
        <f t="shared" si="2"/>
        <v>00603341</v>
      </c>
    </row>
    <row r="89" spans="1:18" x14ac:dyDescent="0.2">
      <c r="A89" s="203" t="s">
        <v>769</v>
      </c>
      <c r="B89" s="287" t="s">
        <v>770</v>
      </c>
      <c r="C89" s="287" t="s">
        <v>423</v>
      </c>
      <c r="D89" s="287" t="s">
        <v>771</v>
      </c>
      <c r="E89" s="287" t="s">
        <v>772</v>
      </c>
      <c r="F89" s="287" t="s">
        <v>773</v>
      </c>
      <c r="G89" s="287" t="s">
        <v>774</v>
      </c>
      <c r="H89" s="287" t="s">
        <v>775</v>
      </c>
      <c r="I89" s="287" t="s">
        <v>776</v>
      </c>
      <c r="J89" s="287" t="s">
        <v>427</v>
      </c>
      <c r="K89" s="287" t="s">
        <v>777</v>
      </c>
      <c r="L89" s="288">
        <v>421903363993</v>
      </c>
      <c r="M89" s="287" t="s">
        <v>778</v>
      </c>
      <c r="N89" s="287"/>
      <c r="O89" s="287"/>
      <c r="P89" s="287"/>
      <c r="R89" s="276" t="str">
        <f t="shared" si="2"/>
        <v>17310571</v>
      </c>
    </row>
    <row r="90" spans="1:18" x14ac:dyDescent="0.2">
      <c r="A90" s="203" t="s">
        <v>779</v>
      </c>
      <c r="B90" s="287" t="s">
        <v>780</v>
      </c>
      <c r="C90" s="287" t="s">
        <v>423</v>
      </c>
      <c r="D90" s="287" t="s">
        <v>781</v>
      </c>
      <c r="E90" s="287" t="s">
        <v>430</v>
      </c>
      <c r="F90" s="287" t="s">
        <v>525</v>
      </c>
      <c r="G90" s="287" t="s">
        <v>782</v>
      </c>
      <c r="H90" s="287" t="s">
        <v>783</v>
      </c>
      <c r="I90" s="287" t="s">
        <v>784</v>
      </c>
      <c r="J90" s="287" t="s">
        <v>427</v>
      </c>
      <c r="K90" s="287" t="s">
        <v>785</v>
      </c>
      <c r="L90" s="288">
        <v>421903740961</v>
      </c>
      <c r="M90" s="287" t="s">
        <v>786</v>
      </c>
      <c r="N90" s="287"/>
      <c r="O90" s="287"/>
      <c r="P90" s="287"/>
      <c r="R90" s="276" t="str">
        <f t="shared" si="2"/>
        <v>30806437</v>
      </c>
    </row>
    <row r="91" spans="1:18" x14ac:dyDescent="0.2">
      <c r="A91" s="203" t="s">
        <v>787</v>
      </c>
      <c r="B91" s="287" t="s">
        <v>788</v>
      </c>
      <c r="C91" s="287" t="s">
        <v>423</v>
      </c>
      <c r="D91" s="287" t="s">
        <v>789</v>
      </c>
      <c r="E91" s="287" t="s">
        <v>430</v>
      </c>
      <c r="F91" s="287" t="s">
        <v>432</v>
      </c>
      <c r="G91" s="287" t="s">
        <v>790</v>
      </c>
      <c r="H91" s="287" t="s">
        <v>791</v>
      </c>
      <c r="I91" s="287" t="s">
        <v>792</v>
      </c>
      <c r="J91" s="287" t="s">
        <v>427</v>
      </c>
      <c r="K91" s="287" t="s">
        <v>793</v>
      </c>
      <c r="L91" s="288">
        <v>421903714918</v>
      </c>
      <c r="M91" s="287" t="s">
        <v>794</v>
      </c>
      <c r="N91" s="287"/>
      <c r="O91" s="287"/>
      <c r="P91" s="287"/>
      <c r="R91" s="276" t="str">
        <f t="shared" si="2"/>
        <v>30811384</v>
      </c>
    </row>
    <row r="92" spans="1:18" x14ac:dyDescent="0.2">
      <c r="A92" s="203" t="s">
        <v>795</v>
      </c>
      <c r="B92" s="287" t="s">
        <v>796</v>
      </c>
      <c r="C92" s="287" t="s">
        <v>423</v>
      </c>
      <c r="D92" s="287" t="s">
        <v>797</v>
      </c>
      <c r="E92" s="287" t="s">
        <v>430</v>
      </c>
      <c r="F92" s="287" t="s">
        <v>798</v>
      </c>
      <c r="G92" s="287" t="s">
        <v>799</v>
      </c>
      <c r="H92" s="287" t="s">
        <v>800</v>
      </c>
      <c r="I92" s="287" t="s">
        <v>801</v>
      </c>
      <c r="J92" s="287" t="s">
        <v>425</v>
      </c>
      <c r="K92" s="287" t="s">
        <v>802</v>
      </c>
      <c r="L92" s="288">
        <v>421918882990</v>
      </c>
      <c r="M92" s="287" t="s">
        <v>803</v>
      </c>
      <c r="N92" s="287"/>
      <c r="O92" s="287"/>
      <c r="P92" s="287"/>
      <c r="R92" s="276" t="str">
        <f t="shared" si="2"/>
        <v>00688304</v>
      </c>
    </row>
    <row r="93" spans="1:18" x14ac:dyDescent="0.2">
      <c r="A93" s="203" t="s">
        <v>804</v>
      </c>
      <c r="B93" s="287" t="s">
        <v>805</v>
      </c>
      <c r="C93" s="287" t="s">
        <v>423</v>
      </c>
      <c r="D93" s="287" t="s">
        <v>474</v>
      </c>
      <c r="E93" s="287" t="s">
        <v>430</v>
      </c>
      <c r="F93" s="287" t="s">
        <v>525</v>
      </c>
      <c r="G93" s="287" t="s">
        <v>806</v>
      </c>
      <c r="H93" s="287" t="s">
        <v>807</v>
      </c>
      <c r="I93" s="287" t="s">
        <v>808</v>
      </c>
      <c r="J93" s="287" t="s">
        <v>809</v>
      </c>
      <c r="K93" s="287" t="s">
        <v>808</v>
      </c>
      <c r="L93" s="288">
        <v>421917476268</v>
      </c>
      <c r="M93" s="287" t="s">
        <v>810</v>
      </c>
      <c r="N93" s="287"/>
      <c r="O93" s="287"/>
      <c r="P93" s="287"/>
      <c r="R93" s="276" t="str">
        <f t="shared" si="2"/>
        <v>31791981</v>
      </c>
    </row>
    <row r="94" spans="1:18" x14ac:dyDescent="0.2">
      <c r="A94" s="203" t="s">
        <v>811</v>
      </c>
      <c r="B94" s="287" t="s">
        <v>812</v>
      </c>
      <c r="C94" s="287" t="s">
        <v>423</v>
      </c>
      <c r="D94" s="287" t="s">
        <v>813</v>
      </c>
      <c r="E94" s="287" t="s">
        <v>814</v>
      </c>
      <c r="F94" s="287" t="s">
        <v>815</v>
      </c>
      <c r="G94" s="287" t="s">
        <v>816</v>
      </c>
      <c r="H94" s="287" t="s">
        <v>817</v>
      </c>
      <c r="I94" s="287" t="s">
        <v>818</v>
      </c>
      <c r="J94" s="287" t="s">
        <v>809</v>
      </c>
      <c r="K94" s="287" t="s">
        <v>818</v>
      </c>
      <c r="L94" s="288">
        <v>421905193404</v>
      </c>
      <c r="M94" s="287" t="s">
        <v>819</v>
      </c>
      <c r="N94" s="287"/>
      <c r="O94" s="287"/>
      <c r="P94" s="287"/>
    </row>
    <row r="95" spans="1:18" x14ac:dyDescent="0.2">
      <c r="A95" s="203" t="s">
        <v>820</v>
      </c>
      <c r="B95" s="287" t="s">
        <v>821</v>
      </c>
      <c r="C95" s="287" t="s">
        <v>423</v>
      </c>
      <c r="D95" s="287" t="s">
        <v>822</v>
      </c>
      <c r="E95" s="287" t="s">
        <v>424</v>
      </c>
      <c r="F95" s="287" t="s">
        <v>823</v>
      </c>
      <c r="G95" s="287" t="s">
        <v>824</v>
      </c>
      <c r="H95" s="287" t="s">
        <v>825</v>
      </c>
      <c r="I95" s="287" t="s">
        <v>826</v>
      </c>
      <c r="J95" s="287" t="s">
        <v>427</v>
      </c>
      <c r="K95" s="287" t="s">
        <v>827</v>
      </c>
      <c r="L95" s="288">
        <v>421902902970</v>
      </c>
      <c r="M95" s="287" t="s">
        <v>828</v>
      </c>
      <c r="N95" s="287"/>
      <c r="O95" s="287"/>
      <c r="P95" s="287"/>
    </row>
    <row r="96" spans="1:18" x14ac:dyDescent="0.2">
      <c r="A96" s="203" t="s">
        <v>829</v>
      </c>
      <c r="B96" s="287" t="s">
        <v>830</v>
      </c>
      <c r="C96" s="287" t="s">
        <v>423</v>
      </c>
      <c r="D96" s="287" t="s">
        <v>831</v>
      </c>
      <c r="E96" s="287" t="s">
        <v>430</v>
      </c>
      <c r="F96" s="287" t="s">
        <v>832</v>
      </c>
      <c r="G96" s="287" t="s">
        <v>833</v>
      </c>
      <c r="H96" s="287" t="s">
        <v>834</v>
      </c>
      <c r="I96" s="287" t="s">
        <v>835</v>
      </c>
      <c r="J96" s="287" t="s">
        <v>425</v>
      </c>
      <c r="K96" s="287" t="s">
        <v>836</v>
      </c>
      <c r="L96" s="288">
        <v>421903262626</v>
      </c>
      <c r="M96" s="287" t="s">
        <v>837</v>
      </c>
      <c r="N96" s="287"/>
      <c r="O96" s="287"/>
      <c r="P96" s="287"/>
    </row>
    <row r="97" spans="1:16" x14ac:dyDescent="0.2">
      <c r="A97" s="203" t="s">
        <v>838</v>
      </c>
      <c r="B97" s="287" t="s">
        <v>839</v>
      </c>
      <c r="C97" s="287" t="s">
        <v>423</v>
      </c>
      <c r="D97" s="287" t="s">
        <v>840</v>
      </c>
      <c r="E97" s="287" t="s">
        <v>430</v>
      </c>
      <c r="F97" s="287" t="s">
        <v>432</v>
      </c>
      <c r="G97" s="287" t="s">
        <v>841</v>
      </c>
      <c r="H97" s="287" t="s">
        <v>842</v>
      </c>
      <c r="I97" s="287" t="s">
        <v>843</v>
      </c>
      <c r="J97" s="287" t="s">
        <v>844</v>
      </c>
      <c r="K97" s="287" t="s">
        <v>845</v>
      </c>
      <c r="L97" s="288">
        <v>421902228191</v>
      </c>
      <c r="M97" s="287" t="s">
        <v>846</v>
      </c>
      <c r="N97" s="287"/>
      <c r="O97" s="287"/>
      <c r="P97" s="287"/>
    </row>
    <row r="98" spans="1:16" x14ac:dyDescent="0.2">
      <c r="A98" s="203" t="s">
        <v>847</v>
      </c>
      <c r="B98" s="287" t="s">
        <v>848</v>
      </c>
      <c r="C98" s="287" t="s">
        <v>423</v>
      </c>
      <c r="D98" s="287" t="s">
        <v>474</v>
      </c>
      <c r="E98" s="287" t="s">
        <v>430</v>
      </c>
      <c r="F98" s="287" t="s">
        <v>525</v>
      </c>
      <c r="G98" s="287" t="s">
        <v>849</v>
      </c>
      <c r="H98" s="287" t="s">
        <v>850</v>
      </c>
      <c r="I98" s="287" t="s">
        <v>851</v>
      </c>
      <c r="J98" s="287" t="s">
        <v>427</v>
      </c>
      <c r="K98" s="287" t="s">
        <v>852</v>
      </c>
      <c r="L98" s="288">
        <v>421905305338</v>
      </c>
      <c r="M98" s="287" t="s">
        <v>853</v>
      </c>
      <c r="N98" s="287"/>
      <c r="O98" s="287"/>
      <c r="P98" s="287"/>
    </row>
    <row r="99" spans="1:16" x14ac:dyDescent="0.2">
      <c r="A99" s="203" t="s">
        <v>854</v>
      </c>
      <c r="B99" s="287" t="s">
        <v>855</v>
      </c>
      <c r="C99" s="287" t="s">
        <v>423</v>
      </c>
      <c r="D99" s="287" t="s">
        <v>474</v>
      </c>
      <c r="E99" s="287" t="s">
        <v>430</v>
      </c>
      <c r="F99" s="287" t="s">
        <v>525</v>
      </c>
      <c r="G99" s="287" t="s">
        <v>856</v>
      </c>
      <c r="H99" s="287" t="s">
        <v>857</v>
      </c>
      <c r="I99" s="287" t="s">
        <v>858</v>
      </c>
      <c r="J99" s="287" t="s">
        <v>427</v>
      </c>
      <c r="K99" s="287" t="s">
        <v>859</v>
      </c>
      <c r="L99" s="288">
        <v>421908979442</v>
      </c>
      <c r="M99" s="287" t="s">
        <v>860</v>
      </c>
      <c r="N99" s="287"/>
      <c r="O99" s="287"/>
      <c r="P99" s="287"/>
    </row>
    <row r="100" spans="1:16" x14ac:dyDescent="0.2">
      <c r="A100" s="203" t="s">
        <v>2004</v>
      </c>
      <c r="B100" s="287" t="s">
        <v>2005</v>
      </c>
      <c r="C100" s="287" t="s">
        <v>423</v>
      </c>
      <c r="D100" s="287" t="s">
        <v>2006</v>
      </c>
      <c r="E100" s="287" t="s">
        <v>431</v>
      </c>
      <c r="F100" s="287" t="s">
        <v>730</v>
      </c>
      <c r="G100" s="287" t="s">
        <v>2007</v>
      </c>
      <c r="H100" s="287" t="s">
        <v>2008</v>
      </c>
      <c r="I100" s="287" t="s">
        <v>2009</v>
      </c>
      <c r="J100" s="287" t="s">
        <v>425</v>
      </c>
      <c r="K100" s="287" t="s">
        <v>2009</v>
      </c>
      <c r="L100" s="288">
        <v>421915802888</v>
      </c>
      <c r="M100" s="287" t="s">
        <v>2010</v>
      </c>
      <c r="N100" s="287"/>
      <c r="O100" s="287"/>
      <c r="P100" s="287"/>
    </row>
    <row r="101" spans="1:16" x14ac:dyDescent="0.2">
      <c r="A101" s="203" t="s">
        <v>861</v>
      </c>
      <c r="B101" s="287" t="s">
        <v>862</v>
      </c>
      <c r="C101" s="287" t="s">
        <v>423</v>
      </c>
      <c r="D101" s="287" t="s">
        <v>474</v>
      </c>
      <c r="E101" s="287" t="s">
        <v>430</v>
      </c>
      <c r="F101" s="287" t="s">
        <v>525</v>
      </c>
      <c r="G101" s="287" t="s">
        <v>863</v>
      </c>
      <c r="H101" s="287" t="s">
        <v>864</v>
      </c>
      <c r="I101" s="287" t="s">
        <v>865</v>
      </c>
      <c r="J101" s="287" t="s">
        <v>427</v>
      </c>
      <c r="K101" s="287" t="s">
        <v>866</v>
      </c>
      <c r="L101" s="288">
        <v>421903708275</v>
      </c>
      <c r="M101" s="287" t="s">
        <v>867</v>
      </c>
      <c r="N101" s="287"/>
      <c r="O101" s="287"/>
      <c r="P101" s="287" t="s">
        <v>1459</v>
      </c>
    </row>
    <row r="102" spans="1:16" x14ac:dyDescent="0.2">
      <c r="A102" s="203" t="s">
        <v>2011</v>
      </c>
      <c r="B102" s="287" t="s">
        <v>2012</v>
      </c>
      <c r="C102" s="287" t="s">
        <v>423</v>
      </c>
      <c r="D102" s="287" t="s">
        <v>2013</v>
      </c>
      <c r="E102" s="287" t="s">
        <v>430</v>
      </c>
      <c r="F102" s="287" t="s">
        <v>2014</v>
      </c>
      <c r="G102" s="287" t="s">
        <v>2015</v>
      </c>
      <c r="H102" s="287" t="s">
        <v>2016</v>
      </c>
      <c r="I102" s="287" t="s">
        <v>2017</v>
      </c>
      <c r="J102" s="287" t="s">
        <v>2018</v>
      </c>
      <c r="K102" s="287" t="s">
        <v>2017</v>
      </c>
      <c r="L102" s="288">
        <v>421905343077</v>
      </c>
      <c r="M102" s="287" t="s">
        <v>2019</v>
      </c>
      <c r="N102" s="287"/>
      <c r="O102" s="287"/>
      <c r="P102" s="287"/>
    </row>
    <row r="103" spans="1:16" x14ac:dyDescent="0.2">
      <c r="A103" s="203" t="s">
        <v>868</v>
      </c>
      <c r="B103" s="287" t="s">
        <v>869</v>
      </c>
      <c r="C103" s="287" t="s">
        <v>423</v>
      </c>
      <c r="D103" s="287" t="s">
        <v>474</v>
      </c>
      <c r="E103" s="287" t="s">
        <v>430</v>
      </c>
      <c r="F103" s="287" t="s">
        <v>525</v>
      </c>
      <c r="G103" s="287" t="s">
        <v>870</v>
      </c>
      <c r="H103" s="287" t="s">
        <v>871</v>
      </c>
      <c r="I103" s="287" t="s">
        <v>872</v>
      </c>
      <c r="J103" s="287" t="s">
        <v>427</v>
      </c>
      <c r="K103" s="287" t="s">
        <v>873</v>
      </c>
      <c r="L103" s="288">
        <v>421918529304</v>
      </c>
      <c r="M103" s="287" t="s">
        <v>874</v>
      </c>
      <c r="N103" s="287"/>
      <c r="O103" s="287"/>
      <c r="P103" s="287"/>
    </row>
    <row r="104" spans="1:16" x14ac:dyDescent="0.2">
      <c r="A104" s="203" t="s">
        <v>875</v>
      </c>
      <c r="B104" s="287" t="s">
        <v>876</v>
      </c>
      <c r="C104" s="287" t="s">
        <v>423</v>
      </c>
      <c r="D104" s="287" t="s">
        <v>474</v>
      </c>
      <c r="E104" s="287" t="s">
        <v>430</v>
      </c>
      <c r="F104" s="287" t="s">
        <v>525</v>
      </c>
      <c r="G104" s="287" t="s">
        <v>877</v>
      </c>
      <c r="H104" s="287" t="s">
        <v>878</v>
      </c>
      <c r="I104" s="287" t="s">
        <v>2020</v>
      </c>
      <c r="J104" s="287" t="s">
        <v>879</v>
      </c>
      <c r="K104" s="287" t="s">
        <v>880</v>
      </c>
      <c r="L104" s="288">
        <v>421944318444</v>
      </c>
      <c r="M104" s="287" t="s">
        <v>881</v>
      </c>
      <c r="N104" s="287"/>
      <c r="O104" s="287"/>
      <c r="P104" s="287"/>
    </row>
    <row r="105" spans="1:16" x14ac:dyDescent="0.2">
      <c r="A105" s="203" t="s">
        <v>882</v>
      </c>
      <c r="B105" s="287" t="s">
        <v>883</v>
      </c>
      <c r="C105" s="287" t="s">
        <v>423</v>
      </c>
      <c r="D105" s="287" t="s">
        <v>474</v>
      </c>
      <c r="E105" s="287" t="s">
        <v>430</v>
      </c>
      <c r="F105" s="287" t="s">
        <v>475</v>
      </c>
      <c r="G105" s="287" t="s">
        <v>884</v>
      </c>
      <c r="H105" s="287" t="s">
        <v>885</v>
      </c>
      <c r="I105" s="287" t="s">
        <v>886</v>
      </c>
      <c r="J105" s="287" t="s">
        <v>427</v>
      </c>
      <c r="K105" s="287" t="s">
        <v>887</v>
      </c>
      <c r="L105" s="288">
        <v>421903692095</v>
      </c>
      <c r="M105" s="287" t="s">
        <v>888</v>
      </c>
      <c r="N105" s="287"/>
      <c r="O105" s="287"/>
      <c r="P105" s="287"/>
    </row>
    <row r="106" spans="1:16" x14ac:dyDescent="0.2">
      <c r="A106" s="203" t="s">
        <v>889</v>
      </c>
      <c r="B106" s="287" t="s">
        <v>890</v>
      </c>
      <c r="C106" s="287" t="s">
        <v>423</v>
      </c>
      <c r="D106" s="287" t="s">
        <v>474</v>
      </c>
      <c r="E106" s="287" t="s">
        <v>430</v>
      </c>
      <c r="F106" s="287" t="s">
        <v>525</v>
      </c>
      <c r="G106" s="287" t="s">
        <v>891</v>
      </c>
      <c r="H106" s="287" t="s">
        <v>2021</v>
      </c>
      <c r="I106" s="287" t="s">
        <v>892</v>
      </c>
      <c r="J106" s="287" t="s">
        <v>427</v>
      </c>
      <c r="K106" s="287" t="s">
        <v>1460</v>
      </c>
      <c r="L106" s="288">
        <v>421915499077</v>
      </c>
      <c r="M106" s="287" t="s">
        <v>893</v>
      </c>
      <c r="N106" s="287"/>
      <c r="O106" s="287"/>
      <c r="P106" s="287"/>
    </row>
    <row r="107" spans="1:16" x14ac:dyDescent="0.2">
      <c r="A107" s="203" t="s">
        <v>894</v>
      </c>
      <c r="B107" s="287" t="s">
        <v>895</v>
      </c>
      <c r="C107" s="287" t="s">
        <v>423</v>
      </c>
      <c r="D107" s="287" t="s">
        <v>2022</v>
      </c>
      <c r="E107" s="287" t="s">
        <v>430</v>
      </c>
      <c r="F107" s="287" t="s">
        <v>525</v>
      </c>
      <c r="G107" s="287" t="s">
        <v>896</v>
      </c>
      <c r="H107" s="287" t="s">
        <v>897</v>
      </c>
      <c r="I107" s="287" t="s">
        <v>898</v>
      </c>
      <c r="J107" s="287" t="s">
        <v>648</v>
      </c>
      <c r="K107" s="287" t="s">
        <v>899</v>
      </c>
      <c r="L107" s="288">
        <v>421905234323</v>
      </c>
      <c r="M107" s="287" t="s">
        <v>900</v>
      </c>
      <c r="N107" s="287"/>
      <c r="O107" s="287"/>
      <c r="P107" s="287"/>
    </row>
    <row r="108" spans="1:16" x14ac:dyDescent="0.2">
      <c r="A108" s="203" t="s">
        <v>2023</v>
      </c>
      <c r="B108" s="287" t="s">
        <v>2024</v>
      </c>
      <c r="C108" s="287" t="s">
        <v>423</v>
      </c>
      <c r="D108" s="287" t="s">
        <v>2025</v>
      </c>
      <c r="E108" s="287" t="s">
        <v>430</v>
      </c>
      <c r="F108" s="287" t="s">
        <v>901</v>
      </c>
      <c r="G108" s="287" t="s">
        <v>2026</v>
      </c>
      <c r="H108" s="287" t="s">
        <v>2027</v>
      </c>
      <c r="I108" s="287" t="s">
        <v>2028</v>
      </c>
      <c r="J108" s="287" t="s">
        <v>427</v>
      </c>
      <c r="K108" s="287" t="s">
        <v>2028</v>
      </c>
      <c r="L108" s="288">
        <v>421915902632</v>
      </c>
      <c r="M108" s="287" t="s">
        <v>2029</v>
      </c>
      <c r="N108" s="287"/>
      <c r="O108" s="287"/>
      <c r="P108" s="287"/>
    </row>
    <row r="109" spans="1:16" x14ac:dyDescent="0.2">
      <c r="A109" s="203" t="s">
        <v>902</v>
      </c>
      <c r="B109" s="287" t="s">
        <v>903</v>
      </c>
      <c r="C109" s="287" t="s">
        <v>423</v>
      </c>
      <c r="D109" s="287" t="s">
        <v>474</v>
      </c>
      <c r="E109" s="287" t="s">
        <v>430</v>
      </c>
      <c r="F109" s="287" t="s">
        <v>525</v>
      </c>
      <c r="G109" s="287" t="s">
        <v>904</v>
      </c>
      <c r="H109" s="287" t="s">
        <v>905</v>
      </c>
      <c r="I109" s="287" t="s">
        <v>906</v>
      </c>
      <c r="J109" s="287" t="s">
        <v>425</v>
      </c>
      <c r="K109" s="287" t="s">
        <v>907</v>
      </c>
      <c r="L109" s="288">
        <v>421905650170</v>
      </c>
      <c r="M109" s="287" t="s">
        <v>908</v>
      </c>
      <c r="N109" s="287"/>
      <c r="O109" s="287"/>
      <c r="P109" s="287"/>
    </row>
    <row r="110" spans="1:16" x14ac:dyDescent="0.2">
      <c r="A110" s="203" t="s">
        <v>909</v>
      </c>
      <c r="B110" s="287" t="s">
        <v>910</v>
      </c>
      <c r="C110" s="287" t="s">
        <v>423</v>
      </c>
      <c r="D110" s="287" t="s">
        <v>474</v>
      </c>
      <c r="E110" s="287" t="s">
        <v>430</v>
      </c>
      <c r="F110" s="287" t="s">
        <v>525</v>
      </c>
      <c r="G110" s="287" t="s">
        <v>911</v>
      </c>
      <c r="H110" s="287" t="s">
        <v>912</v>
      </c>
      <c r="I110" s="287" t="s">
        <v>913</v>
      </c>
      <c r="J110" s="287" t="s">
        <v>425</v>
      </c>
      <c r="K110" s="287" t="s">
        <v>914</v>
      </c>
      <c r="L110" s="288">
        <v>421903636503</v>
      </c>
      <c r="M110" s="287" t="s">
        <v>915</v>
      </c>
      <c r="N110" s="287"/>
      <c r="O110" s="287"/>
      <c r="P110" s="287"/>
    </row>
    <row r="111" spans="1:16" x14ac:dyDescent="0.2">
      <c r="A111" s="203" t="s">
        <v>916</v>
      </c>
      <c r="B111" s="287" t="s">
        <v>917</v>
      </c>
      <c r="C111" s="287" t="s">
        <v>423</v>
      </c>
      <c r="D111" s="287" t="s">
        <v>918</v>
      </c>
      <c r="E111" s="287" t="s">
        <v>430</v>
      </c>
      <c r="F111" s="287" t="s">
        <v>552</v>
      </c>
      <c r="G111" s="287" t="s">
        <v>919</v>
      </c>
      <c r="H111" s="287" t="s">
        <v>920</v>
      </c>
      <c r="I111" s="287" t="s">
        <v>921</v>
      </c>
      <c r="J111" s="287" t="s">
        <v>425</v>
      </c>
      <c r="K111" s="287" t="s">
        <v>922</v>
      </c>
      <c r="L111" s="288">
        <v>421917263316</v>
      </c>
      <c r="M111" s="287" t="s">
        <v>923</v>
      </c>
      <c r="N111" s="287"/>
      <c r="O111" s="287"/>
      <c r="P111" s="287"/>
    </row>
    <row r="112" spans="1:16" x14ac:dyDescent="0.2">
      <c r="A112" s="203" t="s">
        <v>924</v>
      </c>
      <c r="B112" s="287" t="s">
        <v>925</v>
      </c>
      <c r="C112" s="287" t="s">
        <v>423</v>
      </c>
      <c r="D112" s="287" t="s">
        <v>926</v>
      </c>
      <c r="E112" s="287" t="s">
        <v>927</v>
      </c>
      <c r="F112" s="287" t="s">
        <v>928</v>
      </c>
      <c r="G112" s="287" t="s">
        <v>929</v>
      </c>
      <c r="H112" s="287" t="s">
        <v>930</v>
      </c>
      <c r="I112" s="287" t="s">
        <v>931</v>
      </c>
      <c r="J112" s="287" t="s">
        <v>427</v>
      </c>
      <c r="K112" s="287" t="s">
        <v>931</v>
      </c>
      <c r="L112" s="288">
        <v>421905486716</v>
      </c>
      <c r="M112" s="287" t="s">
        <v>932</v>
      </c>
      <c r="N112" s="287"/>
      <c r="O112" s="287" t="s">
        <v>1461</v>
      </c>
      <c r="P112" s="287"/>
    </row>
    <row r="113" spans="1:16" x14ac:dyDescent="0.2">
      <c r="A113" s="203" t="s">
        <v>2030</v>
      </c>
      <c r="B113" s="287" t="s">
        <v>2031</v>
      </c>
      <c r="C113" s="287" t="s">
        <v>423</v>
      </c>
      <c r="D113" s="287" t="s">
        <v>2032</v>
      </c>
      <c r="E113" s="287" t="s">
        <v>2033</v>
      </c>
      <c r="F113" s="287" t="s">
        <v>2034</v>
      </c>
      <c r="G113" s="287" t="s">
        <v>2035</v>
      </c>
      <c r="H113" s="287" t="s">
        <v>2036</v>
      </c>
      <c r="I113" s="287" t="s">
        <v>2037</v>
      </c>
      <c r="J113" s="287" t="s">
        <v>427</v>
      </c>
      <c r="K113" s="287" t="s">
        <v>2037</v>
      </c>
      <c r="L113" s="288">
        <v>421905533719</v>
      </c>
      <c r="M113" s="287" t="s">
        <v>2038</v>
      </c>
      <c r="N113" s="287"/>
      <c r="O113" s="287"/>
      <c r="P113" s="287"/>
    </row>
    <row r="114" spans="1:16" x14ac:dyDescent="0.2">
      <c r="A114" s="203" t="s">
        <v>933</v>
      </c>
      <c r="B114" s="287" t="s">
        <v>934</v>
      </c>
      <c r="C114" s="287" t="s">
        <v>423</v>
      </c>
      <c r="D114" s="287" t="s">
        <v>935</v>
      </c>
      <c r="E114" s="287" t="s">
        <v>772</v>
      </c>
      <c r="F114" s="287" t="s">
        <v>936</v>
      </c>
      <c r="G114" s="287" t="s">
        <v>937</v>
      </c>
      <c r="H114" s="287" t="s">
        <v>938</v>
      </c>
      <c r="I114" s="287" t="s">
        <v>939</v>
      </c>
      <c r="J114" s="287" t="s">
        <v>427</v>
      </c>
      <c r="K114" s="287" t="s">
        <v>939</v>
      </c>
      <c r="L114" s="288">
        <v>421905235472</v>
      </c>
      <c r="M114" s="287" t="s">
        <v>940</v>
      </c>
      <c r="N114" s="287"/>
      <c r="O114" s="287"/>
      <c r="P114" s="287"/>
    </row>
    <row r="115" spans="1:16" x14ac:dyDescent="0.2">
      <c r="A115" s="203" t="s">
        <v>941</v>
      </c>
      <c r="B115" s="287" t="s">
        <v>942</v>
      </c>
      <c r="C115" s="287" t="s">
        <v>423</v>
      </c>
      <c r="D115" s="287" t="s">
        <v>943</v>
      </c>
      <c r="E115" s="287" t="s">
        <v>944</v>
      </c>
      <c r="F115" s="287" t="s">
        <v>945</v>
      </c>
      <c r="G115" s="287" t="s">
        <v>946</v>
      </c>
      <c r="H115" s="287" t="s">
        <v>947</v>
      </c>
      <c r="I115" s="287" t="s">
        <v>948</v>
      </c>
      <c r="J115" s="287" t="s">
        <v>425</v>
      </c>
      <c r="K115" s="287" t="s">
        <v>948</v>
      </c>
      <c r="L115" s="288">
        <v>421905970041</v>
      </c>
      <c r="M115" s="287" t="s">
        <v>949</v>
      </c>
      <c r="N115" s="287"/>
      <c r="O115" s="287"/>
      <c r="P115" s="287"/>
    </row>
    <row r="116" spans="1:16" x14ac:dyDescent="0.2">
      <c r="A116" s="203" t="s">
        <v>1462</v>
      </c>
      <c r="B116" s="287" t="s">
        <v>1463</v>
      </c>
      <c r="C116" s="287" t="s">
        <v>423</v>
      </c>
      <c r="D116" s="287" t="s">
        <v>1464</v>
      </c>
      <c r="E116" s="287" t="s">
        <v>434</v>
      </c>
      <c r="F116" s="287" t="s">
        <v>433</v>
      </c>
      <c r="G116" s="287" t="s">
        <v>1465</v>
      </c>
      <c r="H116" s="287" t="s">
        <v>1466</v>
      </c>
      <c r="I116" s="287" t="s">
        <v>1467</v>
      </c>
      <c r="J116" s="287" t="s">
        <v>425</v>
      </c>
      <c r="K116" s="287"/>
      <c r="L116" s="288">
        <v>421907953701</v>
      </c>
      <c r="M116" s="287" t="s">
        <v>2039</v>
      </c>
      <c r="N116" s="287"/>
      <c r="O116" s="287"/>
      <c r="P116" s="287"/>
    </row>
    <row r="117" spans="1:16" x14ac:dyDescent="0.2">
      <c r="A117" s="203" t="s">
        <v>950</v>
      </c>
      <c r="B117" s="287" t="s">
        <v>951</v>
      </c>
      <c r="C117" s="287" t="s">
        <v>423</v>
      </c>
      <c r="D117" s="287" t="s">
        <v>952</v>
      </c>
      <c r="E117" s="287" t="s">
        <v>953</v>
      </c>
      <c r="F117" s="287" t="s">
        <v>954</v>
      </c>
      <c r="G117" s="287" t="s">
        <v>955</v>
      </c>
      <c r="H117" s="287" t="s">
        <v>956</v>
      </c>
      <c r="I117" s="287" t="s">
        <v>957</v>
      </c>
      <c r="J117" s="287" t="s">
        <v>425</v>
      </c>
      <c r="K117" s="287" t="s">
        <v>957</v>
      </c>
      <c r="L117" s="288">
        <v>421915879583</v>
      </c>
      <c r="M117" s="287" t="s">
        <v>958</v>
      </c>
      <c r="N117" s="287"/>
      <c r="O117" s="287"/>
      <c r="P117" s="287"/>
    </row>
    <row r="118" spans="1:16" x14ac:dyDescent="0.2">
      <c r="A118" s="203" t="s">
        <v>959</v>
      </c>
      <c r="B118" s="287" t="s">
        <v>960</v>
      </c>
      <c r="C118" s="287" t="s">
        <v>423</v>
      </c>
      <c r="D118" s="287" t="s">
        <v>961</v>
      </c>
      <c r="E118" s="287" t="s">
        <v>431</v>
      </c>
      <c r="F118" s="287" t="s">
        <v>730</v>
      </c>
      <c r="G118" s="287" t="s">
        <v>962</v>
      </c>
      <c r="H118" s="287" t="s">
        <v>963</v>
      </c>
      <c r="I118" s="287" t="s">
        <v>964</v>
      </c>
      <c r="J118" s="287" t="s">
        <v>427</v>
      </c>
      <c r="K118" s="287" t="s">
        <v>965</v>
      </c>
      <c r="L118" s="288">
        <v>421918711548</v>
      </c>
      <c r="M118" s="287" t="s">
        <v>966</v>
      </c>
      <c r="N118" s="287"/>
      <c r="O118" s="287"/>
      <c r="P118" s="287"/>
    </row>
    <row r="119" spans="1:16" x14ac:dyDescent="0.2">
      <c r="A119" s="203" t="s">
        <v>2040</v>
      </c>
      <c r="B119" s="287" t="s">
        <v>2041</v>
      </c>
      <c r="C119" s="287" t="s">
        <v>423</v>
      </c>
      <c r="D119" s="287" t="s">
        <v>2042</v>
      </c>
      <c r="E119" s="287" t="s">
        <v>2043</v>
      </c>
      <c r="F119" s="287" t="s">
        <v>2044</v>
      </c>
      <c r="G119" s="287" t="s">
        <v>2045</v>
      </c>
      <c r="H119" s="287" t="s">
        <v>2046</v>
      </c>
      <c r="I119" s="287" t="s">
        <v>2047</v>
      </c>
      <c r="J119" s="287" t="s">
        <v>427</v>
      </c>
      <c r="K119" s="287" t="s">
        <v>2047</v>
      </c>
      <c r="L119" s="288">
        <v>421908553335</v>
      </c>
      <c r="M119" s="287" t="s">
        <v>2048</v>
      </c>
      <c r="N119" s="287"/>
      <c r="O119" s="287"/>
      <c r="P119" s="287"/>
    </row>
    <row r="120" spans="1:16" x14ac:dyDescent="0.2">
      <c r="A120" s="203" t="s">
        <v>967</v>
      </c>
      <c r="B120" s="287" t="s">
        <v>968</v>
      </c>
      <c r="C120" s="287" t="s">
        <v>423</v>
      </c>
      <c r="D120" s="287" t="s">
        <v>474</v>
      </c>
      <c r="E120" s="287" t="s">
        <v>430</v>
      </c>
      <c r="F120" s="287" t="s">
        <v>525</v>
      </c>
      <c r="G120" s="287" t="s">
        <v>969</v>
      </c>
      <c r="H120" s="287" t="s">
        <v>970</v>
      </c>
      <c r="I120" s="287" t="s">
        <v>971</v>
      </c>
      <c r="J120" s="287" t="s">
        <v>427</v>
      </c>
      <c r="K120" s="287" t="s">
        <v>971</v>
      </c>
      <c r="L120" s="288">
        <v>421905245008</v>
      </c>
      <c r="M120" s="287" t="s">
        <v>972</v>
      </c>
      <c r="N120" s="287"/>
      <c r="O120" s="287"/>
      <c r="P120" s="287"/>
    </row>
    <row r="121" spans="1:16" x14ac:dyDescent="0.2">
      <c r="A121" s="203" t="s">
        <v>1468</v>
      </c>
      <c r="B121" s="287" t="s">
        <v>1469</v>
      </c>
      <c r="C121" s="287" t="s">
        <v>423</v>
      </c>
      <c r="D121" s="287" t="s">
        <v>1451</v>
      </c>
      <c r="E121" s="287" t="s">
        <v>430</v>
      </c>
      <c r="F121" s="287" t="s">
        <v>426</v>
      </c>
      <c r="G121" s="287" t="s">
        <v>1470</v>
      </c>
      <c r="H121" s="287" t="s">
        <v>1471</v>
      </c>
      <c r="I121" s="287" t="s">
        <v>1454</v>
      </c>
      <c r="J121" s="287" t="s">
        <v>425</v>
      </c>
      <c r="K121" s="287" t="s">
        <v>2049</v>
      </c>
      <c r="L121" s="288" t="s">
        <v>1472</v>
      </c>
      <c r="M121" s="287" t="s">
        <v>1473</v>
      </c>
      <c r="N121" s="287"/>
      <c r="O121" s="287"/>
      <c r="P121" s="287"/>
    </row>
    <row r="122" spans="1:16" x14ac:dyDescent="0.2">
      <c r="A122" s="203" t="s">
        <v>973</v>
      </c>
      <c r="B122" s="287" t="s">
        <v>974</v>
      </c>
      <c r="C122" s="287" t="s">
        <v>423</v>
      </c>
      <c r="D122" s="287" t="s">
        <v>1474</v>
      </c>
      <c r="E122" s="287" t="s">
        <v>434</v>
      </c>
      <c r="F122" s="287" t="s">
        <v>435</v>
      </c>
      <c r="G122" s="287" t="s">
        <v>975</v>
      </c>
      <c r="H122" s="287" t="s">
        <v>976</v>
      </c>
      <c r="I122" s="287" t="s">
        <v>977</v>
      </c>
      <c r="J122" s="287" t="s">
        <v>425</v>
      </c>
      <c r="K122" s="287" t="s">
        <v>978</v>
      </c>
      <c r="L122" s="288">
        <v>421918808923</v>
      </c>
      <c r="M122" s="287" t="s">
        <v>979</v>
      </c>
      <c r="N122" s="287"/>
      <c r="O122" s="287"/>
      <c r="P122" s="287"/>
    </row>
    <row r="123" spans="1:16" x14ac:dyDescent="0.2">
      <c r="A123" s="203" t="s">
        <v>980</v>
      </c>
      <c r="B123" s="287" t="s">
        <v>981</v>
      </c>
      <c r="C123" s="287" t="s">
        <v>423</v>
      </c>
      <c r="D123" s="287" t="s">
        <v>982</v>
      </c>
      <c r="E123" s="287" t="s">
        <v>430</v>
      </c>
      <c r="F123" s="287" t="s">
        <v>983</v>
      </c>
      <c r="G123" s="287" t="s">
        <v>984</v>
      </c>
      <c r="H123" s="287" t="s">
        <v>985</v>
      </c>
      <c r="I123" s="287" t="s">
        <v>986</v>
      </c>
      <c r="J123" s="287" t="s">
        <v>425</v>
      </c>
      <c r="K123" s="287" t="s">
        <v>986</v>
      </c>
      <c r="L123" s="288">
        <v>421905418010</v>
      </c>
      <c r="M123" s="287" t="s">
        <v>987</v>
      </c>
      <c r="N123" s="287"/>
      <c r="O123" s="287"/>
      <c r="P123" s="287"/>
    </row>
    <row r="124" spans="1:16" x14ac:dyDescent="0.2">
      <c r="A124" s="203" t="s">
        <v>988</v>
      </c>
      <c r="B124" s="287" t="s">
        <v>989</v>
      </c>
      <c r="C124" s="287" t="s">
        <v>423</v>
      </c>
      <c r="D124" s="287" t="s">
        <v>474</v>
      </c>
      <c r="E124" s="287" t="s">
        <v>430</v>
      </c>
      <c r="F124" s="287" t="s">
        <v>525</v>
      </c>
      <c r="G124" s="287" t="s">
        <v>990</v>
      </c>
      <c r="H124" s="287" t="s">
        <v>991</v>
      </c>
      <c r="I124" s="287" t="s">
        <v>992</v>
      </c>
      <c r="J124" s="287" t="s">
        <v>425</v>
      </c>
      <c r="K124" s="287" t="s">
        <v>992</v>
      </c>
      <c r="L124" s="288">
        <v>421915282858</v>
      </c>
      <c r="M124" s="287" t="s">
        <v>993</v>
      </c>
      <c r="N124" s="287"/>
      <c r="O124" s="287"/>
      <c r="P124" s="287"/>
    </row>
    <row r="125" spans="1:16" x14ac:dyDescent="0.2">
      <c r="A125" s="203" t="s">
        <v>2050</v>
      </c>
      <c r="B125" s="287" t="s">
        <v>2051</v>
      </c>
      <c r="C125" s="287" t="s">
        <v>423</v>
      </c>
      <c r="D125" s="287" t="s">
        <v>2052</v>
      </c>
      <c r="E125" s="287" t="s">
        <v>430</v>
      </c>
      <c r="F125" s="287" t="s">
        <v>2053</v>
      </c>
      <c r="G125" s="287" t="s">
        <v>2054</v>
      </c>
      <c r="H125" s="287" t="s">
        <v>2055</v>
      </c>
      <c r="I125" s="287" t="s">
        <v>2056</v>
      </c>
      <c r="J125" s="287" t="s">
        <v>2057</v>
      </c>
      <c r="K125" s="287" t="s">
        <v>2058</v>
      </c>
      <c r="L125" s="288">
        <v>421905283021</v>
      </c>
      <c r="M125" s="287" t="s">
        <v>2059</v>
      </c>
      <c r="N125" s="287"/>
      <c r="O125" s="287"/>
      <c r="P125" s="287"/>
    </row>
    <row r="126" spans="1:16" x14ac:dyDescent="0.2">
      <c r="A126" s="203" t="s">
        <v>2060</v>
      </c>
      <c r="B126" s="287" t="s">
        <v>2061</v>
      </c>
      <c r="C126" s="287" t="s">
        <v>2062</v>
      </c>
      <c r="D126" s="287" t="s">
        <v>2063</v>
      </c>
      <c r="E126" s="287" t="s">
        <v>430</v>
      </c>
      <c r="F126" s="287" t="s">
        <v>525</v>
      </c>
      <c r="G126" s="287" t="s">
        <v>2064</v>
      </c>
      <c r="H126" s="287" t="s">
        <v>2065</v>
      </c>
      <c r="I126" s="287" t="s">
        <v>2066</v>
      </c>
      <c r="J126" s="287" t="s">
        <v>1724</v>
      </c>
      <c r="K126" s="287" t="s">
        <v>2067</v>
      </c>
      <c r="L126" s="288">
        <v>421917905248</v>
      </c>
      <c r="M126" s="287" t="s">
        <v>2068</v>
      </c>
      <c r="N126" s="287"/>
      <c r="O126" s="287"/>
      <c r="P126" s="287"/>
    </row>
    <row r="127" spans="1:16" x14ac:dyDescent="0.2">
      <c r="A127" s="203" t="s">
        <v>2069</v>
      </c>
      <c r="B127" s="287" t="s">
        <v>2070</v>
      </c>
      <c r="C127" s="287" t="s">
        <v>423</v>
      </c>
      <c r="D127" s="287" t="s">
        <v>2071</v>
      </c>
      <c r="E127" s="287" t="s">
        <v>430</v>
      </c>
      <c r="F127" s="287" t="s">
        <v>552</v>
      </c>
      <c r="G127" s="287" t="s">
        <v>2072</v>
      </c>
      <c r="H127" s="287" t="s">
        <v>2073</v>
      </c>
      <c r="I127" s="287" t="s">
        <v>757</v>
      </c>
      <c r="J127" s="287" t="s">
        <v>425</v>
      </c>
      <c r="K127" s="287" t="s">
        <v>757</v>
      </c>
      <c r="L127" s="288">
        <v>421905245825</v>
      </c>
      <c r="M127" s="287" t="s">
        <v>2074</v>
      </c>
      <c r="N127" s="287"/>
      <c r="O127" s="287"/>
      <c r="P127" s="287"/>
    </row>
    <row r="128" spans="1:16" x14ac:dyDescent="0.2">
      <c r="A128" s="203" t="s">
        <v>2284</v>
      </c>
      <c r="B128" s="287" t="s">
        <v>2285</v>
      </c>
      <c r="C128" s="287" t="s">
        <v>423</v>
      </c>
      <c r="D128" s="287" t="s">
        <v>2286</v>
      </c>
      <c r="E128" s="287" t="s">
        <v>430</v>
      </c>
      <c r="F128" s="287" t="s">
        <v>2287</v>
      </c>
      <c r="G128" s="287" t="s">
        <v>2288</v>
      </c>
      <c r="H128" s="287" t="s">
        <v>2289</v>
      </c>
      <c r="I128" s="287" t="s">
        <v>2290</v>
      </c>
      <c r="J128" s="287" t="s">
        <v>427</v>
      </c>
      <c r="K128" s="287"/>
      <c r="L128" s="288"/>
      <c r="M128" s="287" t="s">
        <v>2291</v>
      </c>
      <c r="N128" s="287"/>
      <c r="O128" s="287"/>
      <c r="P128" s="287"/>
    </row>
    <row r="129" spans="1:16" x14ac:dyDescent="0.2">
      <c r="A129" s="203" t="s">
        <v>1475</v>
      </c>
      <c r="B129" s="287" t="s">
        <v>1476</v>
      </c>
      <c r="C129" s="287" t="s">
        <v>423</v>
      </c>
      <c r="D129" s="287" t="s">
        <v>524</v>
      </c>
      <c r="E129" s="287" t="s">
        <v>430</v>
      </c>
      <c r="F129" s="287" t="s">
        <v>525</v>
      </c>
      <c r="G129" s="287" t="s">
        <v>1477</v>
      </c>
      <c r="H129" s="287" t="s">
        <v>1478</v>
      </c>
      <c r="I129" s="287" t="s">
        <v>1479</v>
      </c>
      <c r="J129" s="287" t="s">
        <v>1480</v>
      </c>
      <c r="K129" s="287" t="s">
        <v>1479</v>
      </c>
      <c r="L129" s="288">
        <v>421917176673</v>
      </c>
      <c r="M129" s="287" t="s">
        <v>1481</v>
      </c>
      <c r="N129" s="287"/>
      <c r="O129" s="287"/>
      <c r="P129" s="287"/>
    </row>
    <row r="130" spans="1:16" x14ac:dyDescent="0.2">
      <c r="A130" s="203" t="s">
        <v>2075</v>
      </c>
      <c r="B130" s="287" t="s">
        <v>2076</v>
      </c>
      <c r="C130" s="287" t="s">
        <v>423</v>
      </c>
      <c r="D130" s="287" t="s">
        <v>2077</v>
      </c>
      <c r="E130" s="287" t="s">
        <v>434</v>
      </c>
      <c r="F130" s="287" t="s">
        <v>435</v>
      </c>
      <c r="G130" s="287" t="s">
        <v>2078</v>
      </c>
      <c r="H130" s="287" t="s">
        <v>2079</v>
      </c>
      <c r="I130" s="287" t="s">
        <v>2080</v>
      </c>
      <c r="J130" s="287" t="s">
        <v>425</v>
      </c>
      <c r="K130" s="287" t="s">
        <v>2081</v>
      </c>
      <c r="L130" s="288">
        <v>421908689948</v>
      </c>
      <c r="M130" s="287" t="s">
        <v>2082</v>
      </c>
      <c r="N130" s="287"/>
      <c r="O130" s="287"/>
      <c r="P130" s="287"/>
    </row>
    <row r="131" spans="1:16" x14ac:dyDescent="0.2">
      <c r="A131" s="203" t="s">
        <v>2083</v>
      </c>
      <c r="B131" s="287" t="s">
        <v>2084</v>
      </c>
      <c r="C131" s="287" t="s">
        <v>423</v>
      </c>
      <c r="D131" s="287" t="s">
        <v>2085</v>
      </c>
      <c r="E131" s="287" t="s">
        <v>1903</v>
      </c>
      <c r="F131" s="287" t="s">
        <v>1904</v>
      </c>
      <c r="G131" s="287" t="s">
        <v>2086</v>
      </c>
      <c r="H131" s="287" t="s">
        <v>2087</v>
      </c>
      <c r="I131" s="287" t="s">
        <v>2088</v>
      </c>
      <c r="J131" s="287" t="s">
        <v>425</v>
      </c>
      <c r="K131" s="287" t="s">
        <v>2089</v>
      </c>
      <c r="L131" s="288">
        <v>421949335971</v>
      </c>
      <c r="M131" s="287" t="s">
        <v>2090</v>
      </c>
      <c r="N131" s="287"/>
      <c r="O131" s="287"/>
      <c r="P131" s="287"/>
    </row>
    <row r="132" spans="1:16" x14ac:dyDescent="0.2">
      <c r="A132" s="203" t="s">
        <v>2091</v>
      </c>
      <c r="B132" s="287" t="s">
        <v>2092</v>
      </c>
      <c r="C132" s="287" t="s">
        <v>423</v>
      </c>
      <c r="D132" s="287" t="s">
        <v>2093</v>
      </c>
      <c r="E132" s="287" t="s">
        <v>2094</v>
      </c>
      <c r="F132" s="287" t="s">
        <v>2095</v>
      </c>
      <c r="G132" s="287"/>
      <c r="H132" s="287" t="s">
        <v>2096</v>
      </c>
      <c r="I132" s="287" t="s">
        <v>2097</v>
      </c>
      <c r="J132" s="287" t="s">
        <v>2098</v>
      </c>
      <c r="K132" s="287" t="s">
        <v>2097</v>
      </c>
      <c r="L132" s="288">
        <v>421905264228</v>
      </c>
      <c r="M132" s="287" t="s">
        <v>2099</v>
      </c>
      <c r="N132" s="287"/>
      <c r="O132" s="287"/>
      <c r="P132" s="287"/>
    </row>
    <row r="133" spans="1:16" x14ac:dyDescent="0.2">
      <c r="A133" s="203" t="s">
        <v>2100</v>
      </c>
      <c r="B133" s="287" t="s">
        <v>2101</v>
      </c>
      <c r="C133" s="287" t="s">
        <v>423</v>
      </c>
      <c r="D133" s="287" t="s">
        <v>2102</v>
      </c>
      <c r="E133" s="287" t="s">
        <v>430</v>
      </c>
      <c r="F133" s="287" t="s">
        <v>543</v>
      </c>
      <c r="G133" s="287" t="s">
        <v>2103</v>
      </c>
      <c r="H133" s="287" t="s">
        <v>2104</v>
      </c>
      <c r="I133" s="287" t="s">
        <v>2105</v>
      </c>
      <c r="J133" s="287" t="s">
        <v>425</v>
      </c>
      <c r="K133" s="287"/>
      <c r="L133" s="288"/>
      <c r="M133" s="287" t="s">
        <v>2106</v>
      </c>
      <c r="N133" s="287"/>
      <c r="O133" s="287"/>
      <c r="P133" s="287"/>
    </row>
    <row r="134" spans="1:16" x14ac:dyDescent="0.2">
      <c r="A134" s="203" t="s">
        <v>2107</v>
      </c>
      <c r="B134" s="287" t="s">
        <v>2108</v>
      </c>
      <c r="C134" s="287" t="s">
        <v>423</v>
      </c>
      <c r="D134" s="287" t="s">
        <v>2109</v>
      </c>
      <c r="E134" s="287" t="s">
        <v>1442</v>
      </c>
      <c r="F134" s="287" t="s">
        <v>1443</v>
      </c>
      <c r="G134" s="287" t="s">
        <v>2110</v>
      </c>
      <c r="H134" s="287" t="s">
        <v>2111</v>
      </c>
      <c r="I134" s="287" t="s">
        <v>2112</v>
      </c>
      <c r="J134" s="287" t="s">
        <v>425</v>
      </c>
      <c r="K134" s="287" t="s">
        <v>2113</v>
      </c>
      <c r="L134" s="288">
        <v>421907641634</v>
      </c>
      <c r="M134" s="287" t="s">
        <v>2114</v>
      </c>
      <c r="N134" s="287"/>
      <c r="O134" s="287"/>
      <c r="P134" s="287"/>
    </row>
    <row r="135" spans="1:16" x14ac:dyDescent="0.2">
      <c r="A135" s="203" t="s">
        <v>2115</v>
      </c>
      <c r="B135" s="287" t="s">
        <v>2116</v>
      </c>
      <c r="C135" s="287" t="s">
        <v>423</v>
      </c>
      <c r="D135" s="287" t="s">
        <v>2117</v>
      </c>
      <c r="E135" s="287" t="s">
        <v>2118</v>
      </c>
      <c r="F135" s="287" t="s">
        <v>2119</v>
      </c>
      <c r="G135" s="287" t="s">
        <v>2120</v>
      </c>
      <c r="H135" s="287" t="s">
        <v>2121</v>
      </c>
      <c r="I135" s="287" t="s">
        <v>2122</v>
      </c>
      <c r="J135" s="287" t="s">
        <v>425</v>
      </c>
      <c r="K135" s="287" t="s">
        <v>2123</v>
      </c>
      <c r="L135" s="288">
        <v>421911466881</v>
      </c>
      <c r="M135" s="287" t="s">
        <v>2124</v>
      </c>
      <c r="N135" s="287"/>
      <c r="O135" s="287"/>
      <c r="P135" s="287"/>
    </row>
    <row r="136" spans="1:16" x14ac:dyDescent="0.2">
      <c r="A136" s="203" t="s">
        <v>2125</v>
      </c>
      <c r="B136" s="287" t="s">
        <v>2126</v>
      </c>
      <c r="C136" s="287" t="s">
        <v>423</v>
      </c>
      <c r="D136" s="287" t="s">
        <v>2127</v>
      </c>
      <c r="E136" s="287" t="s">
        <v>2128</v>
      </c>
      <c r="F136" s="287" t="s">
        <v>2129</v>
      </c>
      <c r="G136" s="287" t="s">
        <v>2130</v>
      </c>
      <c r="H136" s="287" t="s">
        <v>2131</v>
      </c>
      <c r="I136" s="287" t="s">
        <v>2132</v>
      </c>
      <c r="J136" s="287" t="s">
        <v>425</v>
      </c>
      <c r="K136" s="287" t="s">
        <v>2132</v>
      </c>
      <c r="L136" s="288">
        <v>421904435321</v>
      </c>
      <c r="M136" s="287" t="s">
        <v>2133</v>
      </c>
      <c r="N136" s="287"/>
      <c r="O136" s="287"/>
      <c r="P136" s="287"/>
    </row>
    <row r="137" spans="1:16" x14ac:dyDescent="0.2">
      <c r="A137" s="203" t="s">
        <v>2134</v>
      </c>
      <c r="B137" s="287" t="s">
        <v>2135</v>
      </c>
      <c r="C137" s="287" t="s">
        <v>423</v>
      </c>
      <c r="D137" s="287" t="s">
        <v>2136</v>
      </c>
      <c r="E137" s="287" t="s">
        <v>2137</v>
      </c>
      <c r="F137" s="287" t="s">
        <v>2138</v>
      </c>
      <c r="G137" s="287" t="s">
        <v>2139</v>
      </c>
      <c r="H137" s="287" t="s">
        <v>2140</v>
      </c>
      <c r="I137" s="287" t="s">
        <v>2141</v>
      </c>
      <c r="J137" s="287" t="s">
        <v>425</v>
      </c>
      <c r="K137" s="287" t="s">
        <v>2142</v>
      </c>
      <c r="L137" s="288">
        <v>421910690922</v>
      </c>
      <c r="M137" s="287" t="s">
        <v>2143</v>
      </c>
      <c r="N137" s="287"/>
      <c r="O137" s="287"/>
      <c r="P137" s="287"/>
    </row>
    <row r="138" spans="1:16" x14ac:dyDescent="0.2">
      <c r="A138" s="203" t="s">
        <v>2144</v>
      </c>
      <c r="B138" s="287" t="s">
        <v>2145</v>
      </c>
      <c r="C138" s="287" t="s">
        <v>423</v>
      </c>
      <c r="D138" s="287" t="s">
        <v>2146</v>
      </c>
      <c r="E138" s="287" t="s">
        <v>2147</v>
      </c>
      <c r="F138" s="287" t="s">
        <v>2148</v>
      </c>
      <c r="G138" s="287"/>
      <c r="H138" s="287" t="s">
        <v>2149</v>
      </c>
      <c r="I138" s="287" t="s">
        <v>2150</v>
      </c>
      <c r="J138" s="287" t="s">
        <v>425</v>
      </c>
      <c r="K138" s="287" t="s">
        <v>2150</v>
      </c>
      <c r="L138" s="288">
        <v>421903543319</v>
      </c>
      <c r="M138" s="287" t="s">
        <v>2151</v>
      </c>
      <c r="N138" s="287"/>
      <c r="O138" s="287"/>
      <c r="P138" s="287"/>
    </row>
    <row r="139" spans="1:16" x14ac:dyDescent="0.2">
      <c r="A139" s="203" t="s">
        <v>2152</v>
      </c>
      <c r="B139" s="287" t="s">
        <v>2153</v>
      </c>
      <c r="C139" s="287" t="s">
        <v>423</v>
      </c>
      <c r="D139" s="287" t="s">
        <v>2154</v>
      </c>
      <c r="E139" s="287" t="s">
        <v>2155</v>
      </c>
      <c r="F139" s="287" t="s">
        <v>2156</v>
      </c>
      <c r="G139" s="287" t="s">
        <v>2157</v>
      </c>
      <c r="H139" s="287" t="s">
        <v>2158</v>
      </c>
      <c r="I139" s="287" t="s">
        <v>2159</v>
      </c>
      <c r="J139" s="287" t="s">
        <v>425</v>
      </c>
      <c r="K139" s="287" t="s">
        <v>2159</v>
      </c>
      <c r="L139" s="288">
        <v>421904823578</v>
      </c>
      <c r="M139" s="287" t="s">
        <v>2160</v>
      </c>
      <c r="N139" s="287"/>
      <c r="O139" s="287"/>
      <c r="P139" s="287"/>
    </row>
    <row r="140" spans="1:16" x14ac:dyDescent="0.2">
      <c r="A140" s="203" t="s">
        <v>994</v>
      </c>
      <c r="B140" s="287" t="s">
        <v>995</v>
      </c>
      <c r="C140" s="287" t="s">
        <v>423</v>
      </c>
      <c r="D140" s="287" t="s">
        <v>2161</v>
      </c>
      <c r="E140" s="287" t="s">
        <v>814</v>
      </c>
      <c r="F140" s="287" t="s">
        <v>996</v>
      </c>
      <c r="G140" s="287" t="s">
        <v>997</v>
      </c>
      <c r="H140" s="287" t="s">
        <v>998</v>
      </c>
      <c r="I140" s="287" t="s">
        <v>999</v>
      </c>
      <c r="J140" s="287" t="s">
        <v>427</v>
      </c>
      <c r="K140" s="287" t="s">
        <v>999</v>
      </c>
      <c r="L140" s="288">
        <v>421918648073</v>
      </c>
      <c r="M140" s="287" t="s">
        <v>1000</v>
      </c>
      <c r="N140" s="287"/>
      <c r="O140" s="287"/>
      <c r="P140" s="287"/>
    </row>
    <row r="141" spans="1:16" x14ac:dyDescent="0.2">
      <c r="A141" s="203" t="s">
        <v>2162</v>
      </c>
      <c r="B141" s="287" t="s">
        <v>2163</v>
      </c>
      <c r="C141" s="287" t="s">
        <v>423</v>
      </c>
      <c r="D141" s="287" t="s">
        <v>2164</v>
      </c>
      <c r="E141" s="287" t="s">
        <v>430</v>
      </c>
      <c r="F141" s="287" t="s">
        <v>437</v>
      </c>
      <c r="G141" s="287" t="s">
        <v>2165</v>
      </c>
      <c r="H141" s="287" t="s">
        <v>2166</v>
      </c>
      <c r="I141" s="287" t="s">
        <v>2028</v>
      </c>
      <c r="J141" s="287" t="s">
        <v>427</v>
      </c>
      <c r="K141" s="287" t="s">
        <v>2028</v>
      </c>
      <c r="L141" s="288">
        <v>421905706999</v>
      </c>
      <c r="M141" s="287" t="s">
        <v>2167</v>
      </c>
      <c r="N141" s="287"/>
      <c r="O141" s="287"/>
      <c r="P141" s="287"/>
    </row>
    <row r="142" spans="1:16" x14ac:dyDescent="0.2">
      <c r="A142" s="203" t="s">
        <v>2168</v>
      </c>
      <c r="B142" s="287" t="s">
        <v>2169</v>
      </c>
      <c r="C142" s="287" t="s">
        <v>423</v>
      </c>
      <c r="D142" s="287" t="s">
        <v>2170</v>
      </c>
      <c r="E142" s="287" t="s">
        <v>434</v>
      </c>
      <c r="F142" s="287" t="s">
        <v>435</v>
      </c>
      <c r="G142" s="287" t="s">
        <v>2171</v>
      </c>
      <c r="H142" s="287"/>
      <c r="I142" s="287" t="s">
        <v>2172</v>
      </c>
      <c r="J142" s="287" t="s">
        <v>425</v>
      </c>
      <c r="K142" s="287"/>
      <c r="L142" s="288"/>
      <c r="M142" s="287" t="s">
        <v>2173</v>
      </c>
      <c r="N142" s="287"/>
      <c r="O142" s="287"/>
      <c r="P142" s="287"/>
    </row>
    <row r="143" spans="1:16" x14ac:dyDescent="0.2">
      <c r="A143" s="203" t="s">
        <v>2174</v>
      </c>
      <c r="B143" s="287" t="s">
        <v>2175</v>
      </c>
      <c r="C143" s="287" t="s">
        <v>423</v>
      </c>
      <c r="D143" s="287" t="s">
        <v>2176</v>
      </c>
      <c r="E143" s="287" t="s">
        <v>436</v>
      </c>
      <c r="F143" s="287" t="s">
        <v>494</v>
      </c>
      <c r="G143" s="287" t="s">
        <v>2177</v>
      </c>
      <c r="H143" s="287" t="s">
        <v>2178</v>
      </c>
      <c r="I143" s="287" t="s">
        <v>2179</v>
      </c>
      <c r="J143" s="287" t="s">
        <v>427</v>
      </c>
      <c r="K143" s="287" t="s">
        <v>2180</v>
      </c>
      <c r="L143" s="288">
        <v>421915867076</v>
      </c>
      <c r="M143" s="287" t="s">
        <v>2181</v>
      </c>
      <c r="N143" s="287"/>
      <c r="O143" s="287"/>
      <c r="P143" s="287"/>
    </row>
    <row r="144" spans="1:16" x14ac:dyDescent="0.2">
      <c r="A144" s="203" t="s">
        <v>1001</v>
      </c>
      <c r="B144" s="287" t="s">
        <v>1002</v>
      </c>
      <c r="C144" s="287" t="s">
        <v>423</v>
      </c>
      <c r="D144" s="287" t="s">
        <v>2182</v>
      </c>
      <c r="E144" s="287" t="s">
        <v>434</v>
      </c>
      <c r="F144" s="287" t="s">
        <v>435</v>
      </c>
      <c r="G144" s="287" t="s">
        <v>1003</v>
      </c>
      <c r="H144" s="287" t="s">
        <v>1004</v>
      </c>
      <c r="I144" s="287" t="s">
        <v>1005</v>
      </c>
      <c r="J144" s="287" t="s">
        <v>425</v>
      </c>
      <c r="K144" s="287" t="s">
        <v>1005</v>
      </c>
      <c r="L144" s="288">
        <v>421905700790</v>
      </c>
      <c r="M144" s="287" t="s">
        <v>1006</v>
      </c>
      <c r="N144" s="287"/>
      <c r="O144" s="287"/>
      <c r="P144" s="287"/>
    </row>
    <row r="145" spans="1:16" x14ac:dyDescent="0.2">
      <c r="A145" s="203" t="s">
        <v>1007</v>
      </c>
      <c r="B145" s="287" t="s">
        <v>1008</v>
      </c>
      <c r="C145" s="287" t="s">
        <v>423</v>
      </c>
      <c r="D145" s="287" t="s">
        <v>2183</v>
      </c>
      <c r="E145" s="287" t="s">
        <v>430</v>
      </c>
      <c r="F145" s="287" t="s">
        <v>763</v>
      </c>
      <c r="G145" s="287" t="s">
        <v>1009</v>
      </c>
      <c r="H145" s="287" t="s">
        <v>1010</v>
      </c>
      <c r="I145" s="287" t="s">
        <v>1011</v>
      </c>
      <c r="J145" s="287" t="s">
        <v>427</v>
      </c>
      <c r="K145" s="287" t="s">
        <v>1012</v>
      </c>
      <c r="L145" s="288">
        <v>421918737877</v>
      </c>
      <c r="M145" s="287" t="s">
        <v>1013</v>
      </c>
      <c r="N145" s="287"/>
      <c r="O145" s="287"/>
      <c r="P145" s="287"/>
    </row>
    <row r="146" spans="1:16" x14ac:dyDescent="0.2">
      <c r="A146" s="203" t="s">
        <v>1014</v>
      </c>
      <c r="B146" s="287" t="s">
        <v>1015</v>
      </c>
      <c r="C146" s="287" t="s">
        <v>423</v>
      </c>
      <c r="D146" s="287" t="s">
        <v>1016</v>
      </c>
      <c r="E146" s="287" t="s">
        <v>430</v>
      </c>
      <c r="F146" s="287" t="s">
        <v>525</v>
      </c>
      <c r="G146" s="287" t="s">
        <v>1017</v>
      </c>
      <c r="H146" s="287" t="s">
        <v>1018</v>
      </c>
      <c r="I146" s="287" t="s">
        <v>1019</v>
      </c>
      <c r="J146" s="287" t="s">
        <v>425</v>
      </c>
      <c r="K146" s="287" t="s">
        <v>1019</v>
      </c>
      <c r="L146" s="288">
        <v>421903422249</v>
      </c>
      <c r="M146" s="287" t="s">
        <v>1020</v>
      </c>
      <c r="N146" s="287"/>
      <c r="O146" s="287"/>
      <c r="P146" s="287"/>
    </row>
    <row r="147" spans="1:16" x14ac:dyDescent="0.2">
      <c r="A147" s="203" t="s">
        <v>1021</v>
      </c>
      <c r="B147" s="287" t="s">
        <v>1022</v>
      </c>
      <c r="C147" s="287" t="s">
        <v>423</v>
      </c>
      <c r="D147" s="287" t="s">
        <v>1023</v>
      </c>
      <c r="E147" s="287" t="s">
        <v>430</v>
      </c>
      <c r="F147" s="287" t="s">
        <v>1024</v>
      </c>
      <c r="G147" s="287" t="s">
        <v>1025</v>
      </c>
      <c r="H147" s="287" t="s">
        <v>1026</v>
      </c>
      <c r="I147" s="287" t="s">
        <v>1027</v>
      </c>
      <c r="J147" s="287" t="s">
        <v>427</v>
      </c>
      <c r="K147" s="287" t="s">
        <v>1028</v>
      </c>
      <c r="L147" s="288">
        <v>421905641479</v>
      </c>
      <c r="M147" s="287" t="s">
        <v>1029</v>
      </c>
      <c r="N147" s="287"/>
      <c r="O147" s="287"/>
      <c r="P147" s="287"/>
    </row>
    <row r="148" spans="1:16" x14ac:dyDescent="0.2">
      <c r="A148" s="203" t="s">
        <v>2184</v>
      </c>
      <c r="B148" s="287" t="s">
        <v>2185</v>
      </c>
      <c r="C148" s="287" t="s">
        <v>423</v>
      </c>
      <c r="D148" s="287" t="s">
        <v>2186</v>
      </c>
      <c r="E148" s="287" t="s">
        <v>424</v>
      </c>
      <c r="F148" s="287" t="s">
        <v>823</v>
      </c>
      <c r="G148" s="287" t="s">
        <v>2187</v>
      </c>
      <c r="H148" s="287" t="s">
        <v>2188</v>
      </c>
      <c r="I148" s="287" t="s">
        <v>2189</v>
      </c>
      <c r="J148" s="287" t="s">
        <v>427</v>
      </c>
      <c r="K148" s="287" t="s">
        <v>2190</v>
      </c>
      <c r="L148" s="288">
        <v>421902821904</v>
      </c>
      <c r="M148" s="287" t="s">
        <v>2191</v>
      </c>
      <c r="N148" s="287"/>
      <c r="O148" s="287"/>
      <c r="P148" s="287"/>
    </row>
  </sheetData>
  <sheetProtection sheet="1" objects="1" scenarios="1"/>
  <sortState xmlns:xlrd2="http://schemas.microsoft.com/office/spreadsheetml/2017/richdata2" ref="A2:P70">
    <sortCondition ref="B2:B70"/>
  </sortState>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73"/>
  <sheetViews>
    <sheetView zoomScale="110" zoomScaleNormal="110" workbookViewId="0">
      <pane ySplit="1" topLeftCell="A2" activePane="bottomLeft" state="frozen"/>
      <selection activeCell="I2" sqref="I2:L73"/>
      <selection pane="bottomLeft" activeCell="B6" sqref="B6"/>
    </sheetView>
  </sheetViews>
  <sheetFormatPr defaultColWidth="9.1796875" defaultRowHeight="10" x14ac:dyDescent="0.2"/>
  <cols>
    <col min="1" max="1" width="11.81640625" style="183" bestFit="1" customWidth="1"/>
    <col min="2" max="2" width="47.453125" style="184" bestFit="1" customWidth="1"/>
    <col min="3" max="3" width="49.8164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1796875" style="3"/>
  </cols>
  <sheetData>
    <row r="1" spans="1:14" s="4" customFormat="1" ht="21" x14ac:dyDescent="0.25">
      <c r="A1" s="165" t="s">
        <v>409</v>
      </c>
      <c r="B1" s="168" t="s">
        <v>312</v>
      </c>
      <c r="C1" s="168" t="s">
        <v>1030</v>
      </c>
      <c r="D1" s="170" t="s">
        <v>1031</v>
      </c>
      <c r="E1" s="171" t="s">
        <v>1032</v>
      </c>
      <c r="F1" s="165" t="s">
        <v>336</v>
      </c>
      <c r="G1" s="165" t="s">
        <v>315</v>
      </c>
      <c r="H1" s="165" t="s">
        <v>1033</v>
      </c>
      <c r="I1" s="165" t="s">
        <v>1034</v>
      </c>
      <c r="J1" s="165" t="s">
        <v>1035</v>
      </c>
      <c r="K1" s="165" t="s">
        <v>1036</v>
      </c>
      <c r="L1" s="165" t="s">
        <v>1037</v>
      </c>
      <c r="M1" s="165" t="s">
        <v>1038</v>
      </c>
      <c r="N1" s="165" t="s">
        <v>1039</v>
      </c>
    </row>
    <row r="2" spans="1:14" x14ac:dyDescent="0.2">
      <c r="A2" s="198" t="s">
        <v>1691</v>
      </c>
      <c r="B2" s="204" t="str">
        <f>VLOOKUP(A2,Adr!A:B,2,FALSE)</f>
        <v>ASOCIÁCIA MAŽORETKOVÉHO ŠPORTU SLOVENSKO</v>
      </c>
      <c r="C2" s="196" t="s">
        <v>352</v>
      </c>
      <c r="D2" s="289">
        <v>16900</v>
      </c>
      <c r="E2" s="173">
        <v>0</v>
      </c>
      <c r="F2" s="166" t="s">
        <v>351</v>
      </c>
      <c r="G2" s="169" t="s">
        <v>321</v>
      </c>
      <c r="H2" s="169" t="s">
        <v>1040</v>
      </c>
      <c r="I2" s="192" t="str">
        <f t="shared" ref="I2:I63" si="0">A2&amp;F2</f>
        <v>37894021g</v>
      </c>
      <c r="J2" s="167" t="str">
        <f t="shared" ref="J2:J63" si="1">A2&amp;G2</f>
        <v>37894021026 03</v>
      </c>
      <c r="K2" s="5"/>
      <c r="L2" s="167" t="str">
        <f t="shared" ref="L2:L63" si="2">A2&amp;G2&amp;H2</f>
        <v>37894021026 03B</v>
      </c>
      <c r="M2" s="5" t="str">
        <f t="shared" ref="M2:M63" si="3">B2&amp;F2&amp;H2&amp;C2</f>
        <v>ASOCIÁCIA MAŽORETKOVÉHO ŠPORTU SLOVENSKOgBrozvoj športov, ktoré nie sú uznanými podľa zákona č. 440/2015 Z. z.</v>
      </c>
      <c r="N2" s="3" t="str">
        <f t="shared" ref="N2:N63" si="4">+I2&amp;H2</f>
        <v>37894021gB</v>
      </c>
    </row>
    <row r="3" spans="1:14" x14ac:dyDescent="0.2">
      <c r="A3" s="202" t="s">
        <v>1700</v>
      </c>
      <c r="B3" s="204" t="str">
        <f>VLOOKUP(A3,Adr!A:B,2,FALSE)</f>
        <v>Asociácia športových klubov Inter Bratislava</v>
      </c>
      <c r="C3" s="196" t="s">
        <v>2228</v>
      </c>
      <c r="D3" s="289">
        <v>3083</v>
      </c>
      <c r="E3" s="230">
        <v>0</v>
      </c>
      <c r="F3" s="166" t="s">
        <v>362</v>
      </c>
      <c r="G3" s="169" t="s">
        <v>321</v>
      </c>
      <c r="H3" s="169" t="s">
        <v>1040</v>
      </c>
      <c r="I3" s="192" t="str">
        <f t="shared" si="0"/>
        <v>00678457m</v>
      </c>
      <c r="J3" s="167" t="str">
        <f t="shared" si="1"/>
        <v>00678457026 03</v>
      </c>
      <c r="K3" s="5"/>
      <c r="L3" s="167" t="str">
        <f t="shared" si="2"/>
        <v>00678457026 03B</v>
      </c>
      <c r="M3" s="5" t="str">
        <f t="shared" si="3"/>
        <v>Asociácia športových klubov Inter BratislavamBPohár Interu</v>
      </c>
      <c r="N3" s="3" t="str">
        <f t="shared" si="4"/>
        <v>00678457mB</v>
      </c>
    </row>
    <row r="4" spans="1:14" x14ac:dyDescent="0.2">
      <c r="A4" s="166" t="s">
        <v>1709</v>
      </c>
      <c r="B4" s="204" t="str">
        <f>VLOOKUP(A4,Adr!A:B,2,FALSE)</f>
        <v>Asociácia športu pre všetkých Slovenskej republiky</v>
      </c>
      <c r="C4" s="196" t="s">
        <v>2265</v>
      </c>
      <c r="D4" s="291">
        <v>48000</v>
      </c>
      <c r="E4" s="173">
        <v>0</v>
      </c>
      <c r="F4" s="166" t="s">
        <v>349</v>
      </c>
      <c r="G4" s="169" t="s">
        <v>317</v>
      </c>
      <c r="H4" s="169" t="s">
        <v>1040</v>
      </c>
      <c r="I4" s="192" t="str">
        <f t="shared" si="0"/>
        <v>00681482f</v>
      </c>
      <c r="J4" s="167" t="str">
        <f t="shared" si="1"/>
        <v>00681482026 01</v>
      </c>
      <c r="K4" s="5"/>
      <c r="L4" s="167" t="str">
        <f t="shared" si="2"/>
        <v>00681482026 01B</v>
      </c>
      <c r="M4" s="5" t="str">
        <f t="shared" si="3"/>
        <v>Asociácia športu pre všetkých Slovenskej republikyfBpodpora a rozvoj športu pre všetkých</v>
      </c>
      <c r="N4" s="3" t="str">
        <f t="shared" si="4"/>
        <v>00681482fB</v>
      </c>
    </row>
    <row r="5" spans="1:14" x14ac:dyDescent="0.2">
      <c r="A5" s="202" t="s">
        <v>1386</v>
      </c>
      <c r="B5" s="204" t="str">
        <f>VLOOKUP(A5,Adr!A:B,2,FALSE)</f>
        <v>Deaflympijský výbor Slovenska</v>
      </c>
      <c r="C5" s="185" t="s">
        <v>1483</v>
      </c>
      <c r="D5" s="289">
        <v>337091</v>
      </c>
      <c r="E5" s="173">
        <v>0</v>
      </c>
      <c r="F5" s="166" t="s">
        <v>343</v>
      </c>
      <c r="G5" s="169" t="s">
        <v>321</v>
      </c>
      <c r="H5" s="169" t="s">
        <v>1040</v>
      </c>
      <c r="I5" s="192" t="str">
        <f t="shared" si="0"/>
        <v>42254388c</v>
      </c>
      <c r="J5" s="167" t="str">
        <f t="shared" si="1"/>
        <v>42254388026 03</v>
      </c>
      <c r="K5" s="5"/>
      <c r="L5" s="167" t="str">
        <f t="shared" si="2"/>
        <v>42254388026 03B</v>
      </c>
      <c r="M5" s="5" t="str">
        <f t="shared" si="3"/>
        <v>Deaflympijský výbor SlovenskacBzabezpečenie činnosti a úloh v roku 2025</v>
      </c>
      <c r="N5" s="3" t="str">
        <f t="shared" si="4"/>
        <v>42254388cB</v>
      </c>
    </row>
    <row r="6" spans="1:14" x14ac:dyDescent="0.2">
      <c r="A6" s="182" t="s">
        <v>1386</v>
      </c>
      <c r="B6" s="204" t="str">
        <f>VLOOKUP(A6,Adr!A:B,2,FALSE)</f>
        <v>Deaflympijský výbor Slovenska</v>
      </c>
      <c r="C6" s="185" t="s">
        <v>1497</v>
      </c>
      <c r="D6" s="289">
        <v>10000</v>
      </c>
      <c r="E6" s="173">
        <v>0</v>
      </c>
      <c r="F6" s="166" t="s">
        <v>345</v>
      </c>
      <c r="G6" s="169" t="s">
        <v>321</v>
      </c>
      <c r="H6" s="169" t="s">
        <v>1040</v>
      </c>
      <c r="I6" s="192" t="str">
        <f t="shared" si="0"/>
        <v>42254388d</v>
      </c>
      <c r="J6" s="167" t="str">
        <f t="shared" si="1"/>
        <v>42254388026 03</v>
      </c>
      <c r="K6" s="5"/>
      <c r="L6" s="167" t="str">
        <f t="shared" si="2"/>
        <v>42254388026 03B</v>
      </c>
      <c r="M6" s="5" t="str">
        <f t="shared" si="3"/>
        <v>Deaflympijský výbor SlovenskadBAntušeková Adela</v>
      </c>
      <c r="N6" s="3" t="str">
        <f t="shared" si="4"/>
        <v>42254388dB</v>
      </c>
    </row>
    <row r="7" spans="1:14" x14ac:dyDescent="0.2">
      <c r="A7" s="166" t="s">
        <v>1386</v>
      </c>
      <c r="B7" s="204" t="str">
        <f>VLOOKUP(A7,Adr!A:B,2,FALSE)</f>
        <v>Deaflympijský výbor Slovenska</v>
      </c>
      <c r="C7" s="196" t="s">
        <v>1498</v>
      </c>
      <c r="D7" s="291">
        <v>20000</v>
      </c>
      <c r="E7" s="230">
        <v>0</v>
      </c>
      <c r="F7" s="166" t="s">
        <v>345</v>
      </c>
      <c r="G7" s="169" t="s">
        <v>321</v>
      </c>
      <c r="H7" s="169" t="s">
        <v>1040</v>
      </c>
      <c r="I7" s="192" t="str">
        <f t="shared" si="0"/>
        <v>42254388d</v>
      </c>
      <c r="J7" s="167" t="str">
        <f t="shared" si="1"/>
        <v>42254388026 03</v>
      </c>
      <c r="K7" s="5"/>
      <c r="L7" s="167" t="str">
        <f t="shared" si="2"/>
        <v>42254388026 03B</v>
      </c>
      <c r="M7" s="5" t="str">
        <f t="shared" si="3"/>
        <v>Deaflympijský výbor SlovenskadBAntušeková Martina</v>
      </c>
      <c r="N7" s="3" t="str">
        <f t="shared" si="4"/>
        <v>42254388dB</v>
      </c>
    </row>
    <row r="8" spans="1:14" x14ac:dyDescent="0.2">
      <c r="A8" s="202" t="s">
        <v>1386</v>
      </c>
      <c r="B8" s="204" t="str">
        <f>VLOOKUP(A8,Adr!A:B,2,FALSE)</f>
        <v>Deaflympijský výbor Slovenska</v>
      </c>
      <c r="C8" s="196" t="s">
        <v>1499</v>
      </c>
      <c r="D8" s="289">
        <v>27500</v>
      </c>
      <c r="E8" s="173">
        <v>0</v>
      </c>
      <c r="F8" s="166" t="s">
        <v>345</v>
      </c>
      <c r="G8" s="169" t="s">
        <v>321</v>
      </c>
      <c r="H8" s="169" t="s">
        <v>1040</v>
      </c>
      <c r="I8" s="192" t="str">
        <f t="shared" si="0"/>
        <v>42254388d</v>
      </c>
      <c r="J8" s="167" t="str">
        <f t="shared" si="1"/>
        <v>42254388026 03</v>
      </c>
      <c r="K8" s="5"/>
      <c r="L8" s="167" t="str">
        <f t="shared" si="2"/>
        <v>42254388026 03B</v>
      </c>
      <c r="M8" s="5" t="str">
        <f t="shared" si="3"/>
        <v>Deaflympijský výbor SlovenskadBBirošová Tereza</v>
      </c>
      <c r="N8" s="3" t="str">
        <f t="shared" si="4"/>
        <v>42254388dB</v>
      </c>
    </row>
    <row r="9" spans="1:14" x14ac:dyDescent="0.2">
      <c r="A9" s="202" t="s">
        <v>1386</v>
      </c>
      <c r="B9" s="204" t="str">
        <f>VLOOKUP(A9,Adr!A:B,2,FALSE)</f>
        <v>Deaflympijský výbor Slovenska</v>
      </c>
      <c r="C9" s="169" t="s">
        <v>1500</v>
      </c>
      <c r="D9" s="291">
        <v>17500</v>
      </c>
      <c r="E9" s="230">
        <v>0</v>
      </c>
      <c r="F9" s="166" t="s">
        <v>345</v>
      </c>
      <c r="G9" s="169" t="s">
        <v>321</v>
      </c>
      <c r="H9" s="169" t="s">
        <v>1040</v>
      </c>
      <c r="I9" s="192" t="str">
        <f t="shared" si="0"/>
        <v>42254388d</v>
      </c>
      <c r="J9" s="167" t="str">
        <f t="shared" si="1"/>
        <v>42254388026 03</v>
      </c>
      <c r="K9" s="5"/>
      <c r="L9" s="167" t="str">
        <f t="shared" si="2"/>
        <v>42254388026 03B</v>
      </c>
      <c r="M9" s="5" t="str">
        <f t="shared" si="3"/>
        <v>Deaflympijský výbor SlovenskadBDebnár Šimon</v>
      </c>
      <c r="N9" s="3" t="str">
        <f t="shared" si="4"/>
        <v>42254388dB</v>
      </c>
    </row>
    <row r="10" spans="1:14" x14ac:dyDescent="0.2">
      <c r="A10" s="166" t="s">
        <v>1386</v>
      </c>
      <c r="B10" s="204" t="str">
        <f>VLOOKUP(A10,Adr!A:B,2,FALSE)</f>
        <v>Deaflympijský výbor Slovenska</v>
      </c>
      <c r="C10" s="196" t="s">
        <v>1501</v>
      </c>
      <c r="D10" s="291">
        <v>45000</v>
      </c>
      <c r="E10" s="173">
        <v>0</v>
      </c>
      <c r="F10" s="166" t="s">
        <v>345</v>
      </c>
      <c r="G10" s="169" t="s">
        <v>321</v>
      </c>
      <c r="H10" s="169" t="s">
        <v>1040</v>
      </c>
      <c r="I10" s="192" t="str">
        <f t="shared" si="0"/>
        <v>42254388d</v>
      </c>
      <c r="J10" s="167" t="str">
        <f t="shared" si="1"/>
        <v>42254388026 03</v>
      </c>
      <c r="K10" s="5"/>
      <c r="L10" s="167" t="str">
        <f t="shared" si="2"/>
        <v>42254388026 03B</v>
      </c>
      <c r="M10" s="5" t="str">
        <f t="shared" si="3"/>
        <v>Deaflympijský výbor SlovenskadBĎuriš Matúš</v>
      </c>
      <c r="N10" s="3" t="str">
        <f t="shared" si="4"/>
        <v>42254388dB</v>
      </c>
    </row>
    <row r="11" spans="1:14" x14ac:dyDescent="0.2">
      <c r="A11" s="202" t="s">
        <v>1386</v>
      </c>
      <c r="B11" s="204" t="str">
        <f>VLOOKUP(A11,Adr!A:B,2,FALSE)</f>
        <v>Deaflympijský výbor Slovenska</v>
      </c>
      <c r="C11" s="185" t="s">
        <v>1502</v>
      </c>
      <c r="D11" s="291">
        <v>20000</v>
      </c>
      <c r="E11" s="173">
        <v>0</v>
      </c>
      <c r="F11" s="166" t="s">
        <v>345</v>
      </c>
      <c r="G11" s="169" t="s">
        <v>321</v>
      </c>
      <c r="H11" s="169" t="s">
        <v>1040</v>
      </c>
      <c r="I11" s="192" t="str">
        <f t="shared" si="0"/>
        <v>42254388d</v>
      </c>
      <c r="J11" s="167" t="str">
        <f t="shared" si="1"/>
        <v>42254388026 03</v>
      </c>
      <c r="K11" s="5"/>
      <c r="L11" s="167" t="str">
        <f t="shared" si="2"/>
        <v>42254388026 03B</v>
      </c>
      <c r="M11" s="5" t="str">
        <f t="shared" si="3"/>
        <v>Deaflympijský výbor SlovenskadBJánošíková Jana</v>
      </c>
      <c r="N11" s="3" t="str">
        <f t="shared" si="4"/>
        <v>42254388dB</v>
      </c>
    </row>
    <row r="12" spans="1:14" x14ac:dyDescent="0.2">
      <c r="A12" s="202" t="s">
        <v>1386</v>
      </c>
      <c r="B12" s="204" t="str">
        <f>VLOOKUP(A12,Adr!A:B,2,FALSE)</f>
        <v>Deaflympijský výbor Slovenska</v>
      </c>
      <c r="C12" s="185" t="s">
        <v>1503</v>
      </c>
      <c r="D12" s="289">
        <v>32500</v>
      </c>
      <c r="E12" s="230">
        <v>0</v>
      </c>
      <c r="F12" s="166" t="s">
        <v>345</v>
      </c>
      <c r="G12" s="169" t="s">
        <v>321</v>
      </c>
      <c r="H12" s="169" t="s">
        <v>1040</v>
      </c>
      <c r="I12" s="192" t="str">
        <f t="shared" si="0"/>
        <v>42254388d</v>
      </c>
      <c r="J12" s="167" t="str">
        <f t="shared" si="1"/>
        <v>42254388026 03</v>
      </c>
      <c r="K12" s="5"/>
      <c r="L12" s="167" t="str">
        <f t="shared" si="2"/>
        <v>42254388026 03B</v>
      </c>
      <c r="M12" s="5" t="str">
        <f t="shared" si="3"/>
        <v>Deaflympijský výbor SlovenskadBJelínek Rastislav</v>
      </c>
      <c r="N12" s="3" t="str">
        <f t="shared" si="4"/>
        <v>42254388dB</v>
      </c>
    </row>
    <row r="13" spans="1:14" x14ac:dyDescent="0.2">
      <c r="A13" s="202" t="s">
        <v>1386</v>
      </c>
      <c r="B13" s="204" t="str">
        <f>VLOOKUP(A13,Adr!A:B,2,FALSE)</f>
        <v>Deaflympijský výbor Slovenska</v>
      </c>
      <c r="C13" s="185" t="s">
        <v>1504</v>
      </c>
      <c r="D13" s="289">
        <v>50000</v>
      </c>
      <c r="E13" s="230">
        <v>0</v>
      </c>
      <c r="F13" s="166" t="s">
        <v>345</v>
      </c>
      <c r="G13" s="169" t="s">
        <v>321</v>
      </c>
      <c r="H13" s="169" t="s">
        <v>1040</v>
      </c>
      <c r="I13" s="192" t="str">
        <f t="shared" si="0"/>
        <v>42254388d</v>
      </c>
      <c r="J13" s="167" t="str">
        <f t="shared" si="1"/>
        <v>42254388026 03</v>
      </c>
      <c r="K13" s="5"/>
      <c r="L13" s="167" t="str">
        <f t="shared" si="2"/>
        <v>42254388026 03B</v>
      </c>
      <c r="M13" s="5" t="str">
        <f t="shared" si="3"/>
        <v>Deaflympijský výbor SlovenskadBKeinath Thomas</v>
      </c>
      <c r="N13" s="3" t="str">
        <f t="shared" si="4"/>
        <v>42254388dB</v>
      </c>
    </row>
    <row r="14" spans="1:14" x14ac:dyDescent="0.2">
      <c r="A14" s="182" t="s">
        <v>1386</v>
      </c>
      <c r="B14" s="204" t="str">
        <f>VLOOKUP(A14,Adr!A:B,2,FALSE)</f>
        <v>Deaflympijský výbor Slovenska</v>
      </c>
      <c r="C14" s="185" t="s">
        <v>1505</v>
      </c>
      <c r="D14" s="289">
        <v>40000</v>
      </c>
      <c r="E14" s="173">
        <v>0</v>
      </c>
      <c r="F14" s="166" t="s">
        <v>345</v>
      </c>
      <c r="G14" s="169" t="s">
        <v>321</v>
      </c>
      <c r="H14" s="169" t="s">
        <v>1040</v>
      </c>
      <c r="I14" s="192" t="str">
        <f t="shared" si="0"/>
        <v>42254388d</v>
      </c>
      <c r="J14" s="167" t="str">
        <f t="shared" si="1"/>
        <v>42254388026 03</v>
      </c>
      <c r="K14" s="5"/>
      <c r="L14" s="167" t="str">
        <f t="shared" si="2"/>
        <v>42254388026 03B</v>
      </c>
      <c r="M14" s="5" t="str">
        <f t="shared" si="3"/>
        <v>Deaflympijský výbor SlovenskadBKrištofičová Ivana</v>
      </c>
      <c r="N14" s="3" t="str">
        <f t="shared" si="4"/>
        <v>42254388dB</v>
      </c>
    </row>
    <row r="15" spans="1:14" x14ac:dyDescent="0.2">
      <c r="A15" s="202" t="s">
        <v>1386</v>
      </c>
      <c r="B15" s="204" t="str">
        <f>VLOOKUP(A15,Adr!A:B,2,FALSE)</f>
        <v>Deaflympijský výbor Slovenska</v>
      </c>
      <c r="C15" s="190" t="s">
        <v>1506</v>
      </c>
      <c r="D15" s="290">
        <v>20000</v>
      </c>
      <c r="E15" s="173">
        <v>0</v>
      </c>
      <c r="F15" s="166" t="s">
        <v>345</v>
      </c>
      <c r="G15" s="169" t="s">
        <v>321</v>
      </c>
      <c r="H15" s="169" t="s">
        <v>1040</v>
      </c>
      <c r="I15" s="192" t="str">
        <f t="shared" si="0"/>
        <v>42254388d</v>
      </c>
      <c r="J15" s="167" t="str">
        <f t="shared" si="1"/>
        <v>42254388026 03</v>
      </c>
      <c r="K15" s="5"/>
      <c r="L15" s="167" t="str">
        <f t="shared" si="2"/>
        <v>42254388026 03B</v>
      </c>
      <c r="M15" s="5" t="str">
        <f t="shared" si="3"/>
        <v>Deaflympijský výbor SlovenskadBLepótová Amália</v>
      </c>
      <c r="N15" s="3" t="str">
        <f t="shared" si="4"/>
        <v>42254388dB</v>
      </c>
    </row>
    <row r="16" spans="1:14" x14ac:dyDescent="0.2">
      <c r="A16" s="202" t="s">
        <v>1386</v>
      </c>
      <c r="B16" s="204" t="str">
        <f>VLOOKUP(A16,Adr!A:B,2,FALSE)</f>
        <v>Deaflympijský výbor Slovenska</v>
      </c>
      <c r="C16" s="190" t="s">
        <v>1507</v>
      </c>
      <c r="D16" s="290">
        <v>50000</v>
      </c>
      <c r="E16" s="173">
        <v>0</v>
      </c>
      <c r="F16" s="166" t="s">
        <v>345</v>
      </c>
      <c r="G16" s="169" t="s">
        <v>321</v>
      </c>
      <c r="H16" s="169" t="s">
        <v>1040</v>
      </c>
      <c r="I16" s="192" t="str">
        <f t="shared" si="0"/>
        <v>42254388d</v>
      </c>
      <c r="J16" s="167" t="str">
        <f t="shared" si="1"/>
        <v>42254388026 03</v>
      </c>
      <c r="K16" s="5"/>
      <c r="L16" s="167" t="str">
        <f t="shared" si="2"/>
        <v>42254388026 03B</v>
      </c>
      <c r="M16" s="5" t="str">
        <f t="shared" si="3"/>
        <v>Deaflympijský výbor SlovenskadBNovotná Eva</v>
      </c>
      <c r="N16" s="3" t="str">
        <f t="shared" si="4"/>
        <v>42254388dB</v>
      </c>
    </row>
    <row r="17" spans="1:14" x14ac:dyDescent="0.2">
      <c r="A17" s="202" t="s">
        <v>1386</v>
      </c>
      <c r="B17" s="204" t="str">
        <f>VLOOKUP(A17,Adr!A:B,2,FALSE)</f>
        <v>Deaflympijský výbor Slovenska</v>
      </c>
      <c r="C17" s="196" t="s">
        <v>1508</v>
      </c>
      <c r="D17" s="291">
        <v>35000</v>
      </c>
      <c r="E17" s="173">
        <v>0</v>
      </c>
      <c r="F17" s="166" t="s">
        <v>345</v>
      </c>
      <c r="G17" s="169" t="s">
        <v>321</v>
      </c>
      <c r="H17" s="169" t="s">
        <v>1040</v>
      </c>
      <c r="I17" s="192" t="str">
        <f t="shared" si="0"/>
        <v>42254388d</v>
      </c>
      <c r="J17" s="167" t="str">
        <f t="shared" si="1"/>
        <v>42254388026 03</v>
      </c>
      <c r="K17" s="5"/>
      <c r="L17" s="167" t="str">
        <f t="shared" si="2"/>
        <v>42254388026 03B</v>
      </c>
      <c r="M17" s="5" t="str">
        <f t="shared" si="3"/>
        <v>Deaflympijský výbor SlovenskadBPristač Dávid</v>
      </c>
      <c r="N17" s="3" t="str">
        <f t="shared" si="4"/>
        <v>42254388dB</v>
      </c>
    </row>
    <row r="18" spans="1:14" x14ac:dyDescent="0.2">
      <c r="A18" s="198" t="s">
        <v>1386</v>
      </c>
      <c r="B18" s="204" t="str">
        <f>VLOOKUP(A18,Adr!A:B,2,FALSE)</f>
        <v>Deaflympijský výbor Slovenska</v>
      </c>
      <c r="C18" s="169" t="s">
        <v>1509</v>
      </c>
      <c r="D18" s="290">
        <v>26200</v>
      </c>
      <c r="E18" s="230">
        <v>0</v>
      </c>
      <c r="F18" s="166" t="s">
        <v>345</v>
      </c>
      <c r="G18" s="169" t="s">
        <v>321</v>
      </c>
      <c r="H18" s="169" t="s">
        <v>1040</v>
      </c>
      <c r="I18" s="192" t="str">
        <f t="shared" si="0"/>
        <v>42254388d</v>
      </c>
      <c r="J18" s="167" t="str">
        <f t="shared" si="1"/>
        <v>42254388026 03</v>
      </c>
      <c r="K18" s="5"/>
      <c r="L18" s="167" t="str">
        <f t="shared" si="2"/>
        <v>42254388026 03B</v>
      </c>
      <c r="M18" s="5" t="str">
        <f t="shared" si="3"/>
        <v>Deaflympijský výbor SlovenskadBTutura Marek</v>
      </c>
      <c r="N18" s="3" t="str">
        <f t="shared" si="4"/>
        <v>42254388dB</v>
      </c>
    </row>
    <row r="19" spans="1:14" x14ac:dyDescent="0.2">
      <c r="A19" s="166" t="s">
        <v>1386</v>
      </c>
      <c r="B19" s="204" t="str">
        <f>VLOOKUP(A19,Adr!A:B,2,FALSE)</f>
        <v>Deaflympijský výbor Slovenska</v>
      </c>
      <c r="C19" s="196" t="s">
        <v>1510</v>
      </c>
      <c r="D19" s="291">
        <v>15000</v>
      </c>
      <c r="E19" s="173">
        <v>0</v>
      </c>
      <c r="F19" s="166" t="s">
        <v>345</v>
      </c>
      <c r="G19" s="169" t="s">
        <v>321</v>
      </c>
      <c r="H19" s="169" t="s">
        <v>1040</v>
      </c>
      <c r="I19" s="192" t="str">
        <f t="shared" si="0"/>
        <v>42254388d</v>
      </c>
      <c r="J19" s="167" t="str">
        <f t="shared" si="1"/>
        <v>42254388026 03</v>
      </c>
      <c r="K19" s="5"/>
      <c r="L19" s="167" t="str">
        <f t="shared" si="2"/>
        <v>42254388026 03B</v>
      </c>
      <c r="M19" s="5" t="str">
        <f t="shared" si="3"/>
        <v>Deaflympijský výbor SlovenskadBVaco Marek</v>
      </c>
      <c r="N19" s="3" t="str">
        <f t="shared" si="4"/>
        <v>42254388dB</v>
      </c>
    </row>
    <row r="20" spans="1:14" ht="20" x14ac:dyDescent="0.2">
      <c r="A20" s="166" t="s">
        <v>1386</v>
      </c>
      <c r="B20" s="204" t="str">
        <f>VLOOKUP(A20,Adr!A:B,2,FALSE)</f>
        <v>Deaflympijský výbor Slovenska</v>
      </c>
      <c r="C20" s="196" t="s">
        <v>2227</v>
      </c>
      <c r="D20" s="291">
        <v>150000</v>
      </c>
      <c r="E20" s="230">
        <v>0</v>
      </c>
      <c r="F20" s="166" t="s">
        <v>351</v>
      </c>
      <c r="G20" s="169" t="s">
        <v>321</v>
      </c>
      <c r="H20" s="169" t="s">
        <v>1040</v>
      </c>
      <c r="I20" s="192" t="str">
        <f t="shared" si="0"/>
        <v>42254388g</v>
      </c>
      <c r="J20" s="167" t="str">
        <f t="shared" si="1"/>
        <v>42254388026 03</v>
      </c>
      <c r="K20" s="5"/>
      <c r="L20" s="167" t="str">
        <f t="shared" si="2"/>
        <v>42254388026 03B</v>
      </c>
      <c r="M20" s="5" t="str">
        <f t="shared" si="3"/>
        <v>Deaflympijský výbor SlovenskagBzabezpečenie účasti športovej reprezentácie SR na 25. letnej Deaflympiáde 2025 v Tokiu</v>
      </c>
      <c r="N20" s="3" t="str">
        <f t="shared" si="4"/>
        <v>42254388gB</v>
      </c>
    </row>
    <row r="21" spans="1:14" x14ac:dyDescent="0.2">
      <c r="A21" s="182" t="s">
        <v>1715</v>
      </c>
      <c r="B21" s="204" t="str">
        <f>VLOOKUP(A21,Adr!A:B,2,FALSE)</f>
        <v>Gladiators TnUAD Trenčín n.o</v>
      </c>
      <c r="C21" s="185" t="s">
        <v>2192</v>
      </c>
      <c r="D21" s="289">
        <v>25000</v>
      </c>
      <c r="E21" s="173">
        <v>0</v>
      </c>
      <c r="F21" s="166" t="s">
        <v>349</v>
      </c>
      <c r="G21" s="169" t="s">
        <v>321</v>
      </c>
      <c r="H21" s="169" t="s">
        <v>1040</v>
      </c>
      <c r="I21" s="192" t="str">
        <f t="shared" si="0"/>
        <v>53939042f</v>
      </c>
      <c r="J21" s="167" t="str">
        <f t="shared" si="1"/>
        <v>53939042026 03</v>
      </c>
      <c r="K21" s="5"/>
      <c r="L21" s="167" t="str">
        <f t="shared" si="2"/>
        <v>53939042026 03B</v>
      </c>
      <c r="M21" s="5" t="str">
        <f t="shared" si="3"/>
        <v xml:space="preserve">Gladiators TnUAD Trenčín n.ofBpodpora činnosti a účasť na medzinárodných univerzitných hokejových súťažiach </v>
      </c>
      <c r="N21" s="3" t="str">
        <f t="shared" si="4"/>
        <v>53939042fB</v>
      </c>
    </row>
    <row r="22" spans="1:14" ht="20" x14ac:dyDescent="0.2">
      <c r="A22" s="166" t="s">
        <v>1725</v>
      </c>
      <c r="B22" s="204" t="str">
        <f>VLOOKUP(A22,Adr!A:B,2,FALSE)</f>
        <v>HC UNIZA</v>
      </c>
      <c r="C22" s="196" t="s">
        <v>2192</v>
      </c>
      <c r="D22" s="291">
        <v>25000</v>
      </c>
      <c r="E22" s="230">
        <v>0</v>
      </c>
      <c r="F22" s="166" t="s">
        <v>349</v>
      </c>
      <c r="G22" s="169" t="s">
        <v>321</v>
      </c>
      <c r="H22" s="169" t="s">
        <v>1040</v>
      </c>
      <c r="I22" s="192" t="str">
        <f t="shared" si="0"/>
        <v>52489159f</v>
      </c>
      <c r="J22" s="167" t="str">
        <f t="shared" si="1"/>
        <v>52489159026 03</v>
      </c>
      <c r="K22" s="5"/>
      <c r="L22" s="167" t="str">
        <f t="shared" si="2"/>
        <v>52489159026 03B</v>
      </c>
      <c r="M22" s="5" t="str">
        <f t="shared" si="3"/>
        <v xml:space="preserve">HC UNIZAfBpodpora činnosti a účasť na medzinárodných univerzitných hokejových súťažiach </v>
      </c>
      <c r="N22" s="3" t="str">
        <f t="shared" si="4"/>
        <v>52489159fB</v>
      </c>
    </row>
    <row r="23" spans="1:14" x14ac:dyDescent="0.2">
      <c r="A23" s="198" t="s">
        <v>1734</v>
      </c>
      <c r="B23" s="204" t="str">
        <f>VLOOKUP(A23,Adr!A:B,2,FALSE)</f>
        <v>Hlavné mesto Slovenskej republiky Bratislava</v>
      </c>
      <c r="C23" s="185" t="s">
        <v>2229</v>
      </c>
      <c r="D23" s="289">
        <v>10000</v>
      </c>
      <c r="E23" s="173">
        <v>0</v>
      </c>
      <c r="F23" s="166" t="s">
        <v>362</v>
      </c>
      <c r="G23" s="169" t="s">
        <v>321</v>
      </c>
      <c r="H23" s="169" t="s">
        <v>1040</v>
      </c>
      <c r="I23" s="192" t="str">
        <f t="shared" si="0"/>
        <v>00603481m</v>
      </c>
      <c r="J23" s="167" t="str">
        <f t="shared" si="1"/>
        <v>00603481026 03</v>
      </c>
      <c r="K23" s="5"/>
      <c r="L23" s="167" t="str">
        <f t="shared" si="2"/>
        <v>00603481026 03B</v>
      </c>
      <c r="M23" s="5" t="str">
        <f t="shared" si="3"/>
        <v>Hlavné mesto Slovenskej republiky BratislavamBTIPOS NÁRODNÝ BEH DEVÍN BRATISLAVA (STARZ)</v>
      </c>
      <c r="N23" s="3" t="str">
        <f t="shared" si="4"/>
        <v>00603481mB</v>
      </c>
    </row>
    <row r="24" spans="1:14" ht="20" x14ac:dyDescent="0.2">
      <c r="A24" s="166" t="s">
        <v>1744</v>
      </c>
      <c r="B24" s="204" t="str">
        <f>VLOOKUP(A24,Adr!A:B,2,FALSE)</f>
        <v>Hokejový klub UMB</v>
      </c>
      <c r="C24" s="196" t="s">
        <v>2192</v>
      </c>
      <c r="D24" s="291">
        <v>25000</v>
      </c>
      <c r="E24" s="173">
        <v>0</v>
      </c>
      <c r="F24" s="166" t="s">
        <v>349</v>
      </c>
      <c r="G24" s="169" t="s">
        <v>321</v>
      </c>
      <c r="H24" s="169" t="s">
        <v>1040</v>
      </c>
      <c r="I24" s="192" t="str">
        <f t="shared" si="0"/>
        <v>50879391f</v>
      </c>
      <c r="J24" s="167" t="str">
        <f t="shared" si="1"/>
        <v>50879391026 03</v>
      </c>
      <c r="K24" s="5"/>
      <c r="L24" s="167" t="str">
        <f t="shared" si="2"/>
        <v>50879391026 03B</v>
      </c>
      <c r="M24" s="5" t="str">
        <f t="shared" si="3"/>
        <v xml:space="preserve">Hokejový klub UMBfBpodpora činnosti a účasť na medzinárodných univerzitných hokejových súťažiach </v>
      </c>
      <c r="N24" s="3" t="str">
        <f t="shared" si="4"/>
        <v>50879391fB</v>
      </c>
    </row>
    <row r="25" spans="1:14" x14ac:dyDescent="0.2">
      <c r="A25" s="198" t="s">
        <v>1751</v>
      </c>
      <c r="B25" s="204" t="str">
        <f>VLOOKUP(A25,Adr!A:B,2,FALSE)</f>
        <v>iCompete Natural Slovakia</v>
      </c>
      <c r="C25" s="185" t="s">
        <v>352</v>
      </c>
      <c r="D25" s="289">
        <v>39100</v>
      </c>
      <c r="E25" s="230">
        <v>0</v>
      </c>
      <c r="F25" s="166" t="s">
        <v>351</v>
      </c>
      <c r="G25" s="169" t="s">
        <v>321</v>
      </c>
      <c r="H25" s="169" t="s">
        <v>1040</v>
      </c>
      <c r="I25" s="192" t="str">
        <f t="shared" si="0"/>
        <v>50642804g</v>
      </c>
      <c r="J25" s="167" t="str">
        <f t="shared" si="1"/>
        <v>50642804026 03</v>
      </c>
      <c r="K25" s="5"/>
      <c r="L25" s="167" t="str">
        <f t="shared" si="2"/>
        <v>50642804026 03B</v>
      </c>
      <c r="M25" s="5" t="str">
        <f t="shared" si="3"/>
        <v>iCompete Natural SlovakiagBrozvoj športov, ktoré nie sú uznanými podľa zákona č. 440/2015 Z. z.</v>
      </c>
      <c r="N25" s="3" t="str">
        <f t="shared" si="4"/>
        <v>50642804gB</v>
      </c>
    </row>
    <row r="26" spans="1:14" x14ac:dyDescent="0.2">
      <c r="A26" s="166" t="s">
        <v>1759</v>
      </c>
      <c r="B26" s="204" t="str">
        <f>VLOOKUP(A26,Adr!A:B,2,FALSE)</f>
        <v>Jachtklub Akademik Technická univerzita Košice</v>
      </c>
      <c r="C26" s="196" t="s">
        <v>2230</v>
      </c>
      <c r="D26" s="291">
        <v>4270</v>
      </c>
      <c r="E26" s="230">
        <v>0</v>
      </c>
      <c r="F26" s="166" t="s">
        <v>362</v>
      </c>
      <c r="G26" s="169" t="s">
        <v>321</v>
      </c>
      <c r="H26" s="169" t="s">
        <v>1040</v>
      </c>
      <c r="I26" s="192" t="str">
        <f t="shared" si="0"/>
        <v>51285193m</v>
      </c>
      <c r="J26" s="167" t="str">
        <f t="shared" si="1"/>
        <v>51285193026 03</v>
      </c>
      <c r="K26" s="5"/>
      <c r="L26" s="167" t="str">
        <f t="shared" si="2"/>
        <v>51285193026 03B</v>
      </c>
      <c r="M26" s="5" t="str">
        <f t="shared" si="3"/>
        <v>Jachtklub Akademik Technická univerzita KošicemBSupercup Slovensko 2025</v>
      </c>
      <c r="N26" s="3" t="str">
        <f t="shared" si="4"/>
        <v>51285193mB</v>
      </c>
    </row>
    <row r="27" spans="1:14" x14ac:dyDescent="0.2">
      <c r="A27" s="166" t="s">
        <v>1767</v>
      </c>
      <c r="B27" s="204" t="str">
        <f>VLOOKUP(A27,Adr!A:B,2,FALSE)</f>
        <v>JUDO CLUB Bardejov o. z.</v>
      </c>
      <c r="C27" s="185" t="s">
        <v>2231</v>
      </c>
      <c r="D27" s="291">
        <v>4500</v>
      </c>
      <c r="E27" s="173">
        <v>0</v>
      </c>
      <c r="F27" s="166" t="s">
        <v>362</v>
      </c>
      <c r="G27" s="169" t="s">
        <v>321</v>
      </c>
      <c r="H27" s="169" t="s">
        <v>1040</v>
      </c>
      <c r="I27" s="192" t="str">
        <f t="shared" si="0"/>
        <v>42234425m</v>
      </c>
      <c r="J27" s="167" t="str">
        <f t="shared" si="1"/>
        <v>42234425026 03</v>
      </c>
      <c r="K27" s="5"/>
      <c r="L27" s="167" t="str">
        <f t="shared" si="2"/>
        <v>42234425026 03B</v>
      </c>
      <c r="M27" s="5" t="str">
        <f t="shared" si="3"/>
        <v>JUDO CLUB Bardejov o. z.mBSLOVAKIA CUP BARDEJOV JUDO OPEN 2025</v>
      </c>
      <c r="N27" s="3" t="str">
        <f t="shared" si="4"/>
        <v>42234425mB</v>
      </c>
    </row>
    <row r="28" spans="1:14" x14ac:dyDescent="0.2">
      <c r="A28" s="166" t="s">
        <v>1777</v>
      </c>
      <c r="B28" s="204" t="str">
        <f>VLOOKUP(A28,Adr!A:B,2,FALSE)</f>
        <v>Kajak &amp; kanoe klub Komárno, o.z.</v>
      </c>
      <c r="C28" s="196" t="s">
        <v>2232</v>
      </c>
      <c r="D28" s="291">
        <v>2600</v>
      </c>
      <c r="E28" s="230">
        <v>0</v>
      </c>
      <c r="F28" s="166" t="s">
        <v>362</v>
      </c>
      <c r="G28" s="169" t="s">
        <v>321</v>
      </c>
      <c r="H28" s="169" t="s">
        <v>1040</v>
      </c>
      <c r="I28" s="192" t="str">
        <f t="shared" si="0"/>
        <v>00609153m</v>
      </c>
      <c r="J28" s="167" t="str">
        <f t="shared" si="1"/>
        <v>00609153026 03</v>
      </c>
      <c r="K28" s="5"/>
      <c r="L28" s="167" t="str">
        <f t="shared" si="2"/>
        <v>00609153026 03B</v>
      </c>
      <c r="M28" s="5" t="str">
        <f t="shared" si="3"/>
        <v>Kajak &amp; kanoe klub Komárno, o.z.mB67. ročník Veľkej ceny Komárna v rýchlostnej kanoistik</v>
      </c>
      <c r="N28" s="3" t="str">
        <f t="shared" si="4"/>
        <v>00609153mB</v>
      </c>
    </row>
    <row r="29" spans="1:14" x14ac:dyDescent="0.2">
      <c r="A29" s="166" t="s">
        <v>1786</v>
      </c>
      <c r="B29" s="204" t="str">
        <f>VLOOKUP(A29,Adr!A:B,2,FALSE)</f>
        <v>Klub gymnastických športov Slávia Trnava</v>
      </c>
      <c r="C29" s="185" t="s">
        <v>2233</v>
      </c>
      <c r="D29" s="289">
        <v>2538</v>
      </c>
      <c r="E29" s="173">
        <v>0</v>
      </c>
      <c r="F29" s="166" t="s">
        <v>362</v>
      </c>
      <c r="G29" s="169" t="s">
        <v>321</v>
      </c>
      <c r="H29" s="169" t="s">
        <v>1040</v>
      </c>
      <c r="I29" s="192" t="str">
        <f t="shared" si="0"/>
        <v>45011893m</v>
      </c>
      <c r="J29" s="167" t="str">
        <f t="shared" si="1"/>
        <v>45011893026 03</v>
      </c>
      <c r="K29" s="5"/>
      <c r="L29" s="167" t="str">
        <f t="shared" si="2"/>
        <v>45011893026 03B</v>
      </c>
      <c r="M29" s="5" t="str">
        <f t="shared" si="3"/>
        <v>Klub gymnastických športov Slávia TrnavamBFestival pohybových sladieb</v>
      </c>
      <c r="N29" s="3" t="str">
        <f t="shared" si="4"/>
        <v>45011893mB</v>
      </c>
    </row>
    <row r="30" spans="1:14" x14ac:dyDescent="0.2">
      <c r="A30" s="202" t="s">
        <v>1796</v>
      </c>
      <c r="B30" s="204" t="str">
        <f>VLOOKUP(A30,Adr!A:B,2,FALSE)</f>
        <v>Klub orientačného behu ATU Košice</v>
      </c>
      <c r="C30" s="190" t="s">
        <v>2234</v>
      </c>
      <c r="D30" s="290">
        <v>7200</v>
      </c>
      <c r="E30" s="230">
        <v>0</v>
      </c>
      <c r="F30" s="166" t="s">
        <v>362</v>
      </c>
      <c r="G30" s="169" t="s">
        <v>321</v>
      </c>
      <c r="H30" s="169" t="s">
        <v>1040</v>
      </c>
      <c r="I30" s="192" t="str">
        <f t="shared" si="0"/>
        <v>51565153m</v>
      </c>
      <c r="J30" s="167" t="str">
        <f t="shared" si="1"/>
        <v>51565153026 03</v>
      </c>
      <c r="K30" s="5"/>
      <c r="L30" s="167" t="str">
        <f t="shared" si="2"/>
        <v>51565153026 03B</v>
      </c>
      <c r="M30" s="5" t="str">
        <f t="shared" si="3"/>
        <v>Klub orientačného behu ATU KošicemB21. Pohár Slovenského krasu v orientačnom behu/ Slovak Karst cup</v>
      </c>
      <c r="N30" s="3" t="str">
        <f t="shared" si="4"/>
        <v>51565153mB</v>
      </c>
    </row>
    <row r="31" spans="1:14" x14ac:dyDescent="0.2">
      <c r="A31" s="202" t="s">
        <v>1802</v>
      </c>
      <c r="B31" s="204" t="str">
        <f>VLOOKUP(A31,Adr!A:B,2,FALSE)</f>
        <v>Klub plaveckých športov Nereus Žilina, o. z.</v>
      </c>
      <c r="C31" s="185" t="s">
        <v>2235</v>
      </c>
      <c r="D31" s="289">
        <v>7000</v>
      </c>
      <c r="E31" s="173">
        <v>0</v>
      </c>
      <c r="F31" s="166" t="s">
        <v>362</v>
      </c>
      <c r="G31" s="169" t="s">
        <v>321</v>
      </c>
      <c r="H31" s="169" t="s">
        <v>1040</v>
      </c>
      <c r="I31" s="192" t="str">
        <f t="shared" si="0"/>
        <v>31940803m</v>
      </c>
      <c r="J31" s="167" t="str">
        <f t="shared" si="1"/>
        <v>31940803026 03</v>
      </c>
      <c r="K31" s="5"/>
      <c r="L31" s="167" t="str">
        <f t="shared" si="2"/>
        <v>31940803026 03B</v>
      </c>
      <c r="M31" s="5" t="str">
        <f t="shared" si="3"/>
        <v>Klub plaveckých športov Nereus Žilina, o. z.mBŽilinský triatlonový festival 2025</v>
      </c>
      <c r="N31" s="3" t="str">
        <f t="shared" si="4"/>
        <v>31940803mB</v>
      </c>
    </row>
    <row r="32" spans="1:14" ht="20" x14ac:dyDescent="0.2">
      <c r="A32" s="166" t="s">
        <v>1810</v>
      </c>
      <c r="B32" s="204" t="str">
        <f>VLOOKUP(A32,Adr!A:B,2,FALSE)</f>
        <v>Klub sálového futbalu Športový klub Prednádražie Trnava</v>
      </c>
      <c r="C32" s="196" t="s">
        <v>2236</v>
      </c>
      <c r="D32" s="291">
        <v>3849.9999999999995</v>
      </c>
      <c r="E32" s="230">
        <v>0</v>
      </c>
      <c r="F32" s="166" t="s">
        <v>362</v>
      </c>
      <c r="G32" s="169" t="s">
        <v>321</v>
      </c>
      <c r="H32" s="169" t="s">
        <v>1040</v>
      </c>
      <c r="I32" s="192" t="str">
        <f t="shared" si="0"/>
        <v>36082538m</v>
      </c>
      <c r="J32" s="167" t="str">
        <f t="shared" si="1"/>
        <v>36082538026 03</v>
      </c>
      <c r="K32" s="5"/>
      <c r="L32" s="167" t="str">
        <f t="shared" si="2"/>
        <v>36082538026 03B</v>
      </c>
      <c r="M32" s="5" t="str">
        <f t="shared" si="3"/>
        <v>Klub sálového futbalu Športový klub Prednádražie TrnavamBPRENGO CUP 2025 - najväčší amatérsky turnaj mužov a žien v malom futbale na Slovensku</v>
      </c>
      <c r="N32" s="3" t="str">
        <f t="shared" si="4"/>
        <v>36082538mB</v>
      </c>
    </row>
    <row r="33" spans="1:14" x14ac:dyDescent="0.2">
      <c r="A33" s="198" t="s">
        <v>1394</v>
      </c>
      <c r="B33" s="204" t="str">
        <f>VLOOKUP(A33,Adr!A:B,2,FALSE)</f>
        <v>Klub slovenských turistov</v>
      </c>
      <c r="C33" s="185" t="s">
        <v>1683</v>
      </c>
      <c r="D33" s="289">
        <v>50000</v>
      </c>
      <c r="E33" s="230">
        <v>0</v>
      </c>
      <c r="F33" s="166" t="s">
        <v>349</v>
      </c>
      <c r="G33" s="169" t="s">
        <v>317</v>
      </c>
      <c r="H33" s="169" t="s">
        <v>1040</v>
      </c>
      <c r="I33" s="192" t="str">
        <f t="shared" si="0"/>
        <v>00688312f</v>
      </c>
      <c r="J33" s="167" t="str">
        <f t="shared" si="1"/>
        <v>00688312026 01</v>
      </c>
      <c r="K33" s="5"/>
      <c r="L33" s="167" t="str">
        <f t="shared" si="2"/>
        <v>00688312026 01B</v>
      </c>
      <c r="M33" s="5" t="str">
        <f t="shared" si="3"/>
        <v>Klub slovenských turistovfBznačenie turistických trás</v>
      </c>
      <c r="N33" s="3" t="str">
        <f t="shared" si="4"/>
        <v>00688312fB</v>
      </c>
    </row>
    <row r="34" spans="1:14" x14ac:dyDescent="0.2">
      <c r="A34" s="202" t="s">
        <v>1818</v>
      </c>
      <c r="B34" s="204" t="str">
        <f>VLOOKUP(A34,Adr!A:B,2,FALSE)</f>
        <v>MAMMAL - Slovenský zväz MMA</v>
      </c>
      <c r="C34" s="196" t="s">
        <v>352</v>
      </c>
      <c r="D34" s="290">
        <v>50600</v>
      </c>
      <c r="E34" s="173">
        <v>0</v>
      </c>
      <c r="F34" s="166" t="s">
        <v>351</v>
      </c>
      <c r="G34" s="169" t="s">
        <v>321</v>
      </c>
      <c r="H34" s="169" t="s">
        <v>1040</v>
      </c>
      <c r="I34" s="192" t="str">
        <f t="shared" si="0"/>
        <v>42269423g</v>
      </c>
      <c r="J34" s="167" t="str">
        <f t="shared" si="1"/>
        <v>42269423026 03</v>
      </c>
      <c r="K34" s="5"/>
      <c r="L34" s="167" t="str">
        <f t="shared" si="2"/>
        <v>42269423026 03B</v>
      </c>
      <c r="M34" s="5" t="str">
        <f t="shared" si="3"/>
        <v>MAMMAL - Slovenský zväz MMAgBrozvoj športov, ktoré nie sú uznanými podľa zákona č. 440/2015 Z. z.</v>
      </c>
      <c r="N34" s="3" t="str">
        <f t="shared" si="4"/>
        <v>42269423gB</v>
      </c>
    </row>
    <row r="35" spans="1:14" x14ac:dyDescent="0.2">
      <c r="A35" s="202" t="s">
        <v>1827</v>
      </c>
      <c r="B35" s="204" t="str">
        <f>VLOOKUP(A35,Adr!A:B,2,FALSE)</f>
        <v>Maratón klub Rajec</v>
      </c>
      <c r="C35" s="196" t="s">
        <v>2237</v>
      </c>
      <c r="D35" s="290">
        <v>10000</v>
      </c>
      <c r="E35" s="173">
        <v>0</v>
      </c>
      <c r="F35" s="166" t="s">
        <v>362</v>
      </c>
      <c r="G35" s="169" t="s">
        <v>321</v>
      </c>
      <c r="H35" s="169" t="s">
        <v>1040</v>
      </c>
      <c r="I35" s="192" t="str">
        <f t="shared" si="0"/>
        <v>00630616m</v>
      </c>
      <c r="J35" s="167" t="str">
        <f t="shared" si="1"/>
        <v>00630616026 03</v>
      </c>
      <c r="K35" s="5"/>
      <c r="L35" s="167" t="str">
        <f t="shared" si="2"/>
        <v>00630616026 03B</v>
      </c>
      <c r="M35" s="5" t="str">
        <f t="shared" si="3"/>
        <v>Maratón klub RajecmBRajecký maratón 42. ročník</v>
      </c>
      <c r="N35" s="3" t="str">
        <f t="shared" si="4"/>
        <v>00630616mB</v>
      </c>
    </row>
    <row r="36" spans="1:14" x14ac:dyDescent="0.2">
      <c r="A36" s="202" t="s">
        <v>1838</v>
      </c>
      <c r="B36" s="204" t="str">
        <f>VLOOKUP(A36,Adr!A:B,2,FALSE)</f>
        <v>Mládežnícka basketbalová akadémia Prievidza</v>
      </c>
      <c r="C36" s="196" t="s">
        <v>2238</v>
      </c>
      <c r="D36" s="291">
        <v>7760</v>
      </c>
      <c r="E36" s="230">
        <v>0</v>
      </c>
      <c r="F36" s="166" t="s">
        <v>362</v>
      </c>
      <c r="G36" s="169" t="s">
        <v>321</v>
      </c>
      <c r="H36" s="169" t="s">
        <v>1040</v>
      </c>
      <c r="I36" s="192" t="str">
        <f t="shared" si="0"/>
        <v>35994134m</v>
      </c>
      <c r="J36" s="167" t="str">
        <f t="shared" si="1"/>
        <v>35994134026 03</v>
      </c>
      <c r="K36" s="5"/>
      <c r="L36" s="167" t="str">
        <f t="shared" si="2"/>
        <v>35994134026 03B</v>
      </c>
      <c r="M36" s="5" t="str">
        <f t="shared" si="3"/>
        <v>Mládežnícka basketbalová akadémia PrievidzamBDODO CUP</v>
      </c>
      <c r="N36" s="3" t="str">
        <f t="shared" si="4"/>
        <v>35994134mB</v>
      </c>
    </row>
    <row r="37" spans="1:14" x14ac:dyDescent="0.2">
      <c r="A37" s="166" t="s">
        <v>1847</v>
      </c>
      <c r="B37" s="204" t="str">
        <f>VLOOKUP(A37,Adr!A:B,2,FALSE)</f>
        <v>Občianske združenie "Športový klub DELFÍN Nitra"</v>
      </c>
      <c r="C37" s="197" t="s">
        <v>2239</v>
      </c>
      <c r="D37" s="292">
        <v>7000</v>
      </c>
      <c r="E37" s="173">
        <v>0</v>
      </c>
      <c r="F37" s="166" t="s">
        <v>362</v>
      </c>
      <c r="G37" s="169" t="s">
        <v>321</v>
      </c>
      <c r="H37" s="169" t="s">
        <v>1040</v>
      </c>
      <c r="I37" s="192" t="str">
        <f t="shared" si="0"/>
        <v>36102181m</v>
      </c>
      <c r="J37" s="167" t="str">
        <f t="shared" si="1"/>
        <v>36102181026 03</v>
      </c>
      <c r="K37" s="5"/>
      <c r="L37" s="167" t="str">
        <f t="shared" si="2"/>
        <v>36102181026 03B</v>
      </c>
      <c r="M37" s="5" t="str">
        <f t="shared" si="3"/>
        <v>Občianske združenie "Športový klub DELFÍN Nitra"mBCTP Slovakman Triathlon 2025 - 22. ročník</v>
      </c>
      <c r="N37" s="3" t="str">
        <f t="shared" si="4"/>
        <v>36102181mB</v>
      </c>
    </row>
    <row r="38" spans="1:14" x14ac:dyDescent="0.2">
      <c r="A38" s="166" t="s">
        <v>1855</v>
      </c>
      <c r="B38" s="204" t="str">
        <f>VLOOKUP(A38,Adr!A:B,2,FALSE)</f>
        <v>OCRA Slovakia</v>
      </c>
      <c r="C38" s="169" t="s">
        <v>2269</v>
      </c>
      <c r="D38" s="290">
        <v>15000</v>
      </c>
      <c r="E38" s="173">
        <v>0</v>
      </c>
      <c r="F38" s="166" t="s">
        <v>349</v>
      </c>
      <c r="G38" s="169" t="s">
        <v>321</v>
      </c>
      <c r="H38" s="169" t="s">
        <v>1040</v>
      </c>
      <c r="I38" s="192" t="str">
        <f t="shared" si="0"/>
        <v>50607332f</v>
      </c>
      <c r="J38" s="167" t="str">
        <f t="shared" si="1"/>
        <v>50607332026 03</v>
      </c>
      <c r="K38" s="5"/>
      <c r="L38" s="167" t="str">
        <f t="shared" si="2"/>
        <v>50607332026 03B</v>
      </c>
      <c r="M38" s="5" t="str">
        <f t="shared" si="3"/>
        <v>OCRA SlovakiafBpodpora a rozvoj športu</v>
      </c>
      <c r="N38" s="3" t="str">
        <f t="shared" si="4"/>
        <v>50607332fB</v>
      </c>
    </row>
    <row r="39" spans="1:14" ht="20" x14ac:dyDescent="0.2">
      <c r="A39" s="166" t="s">
        <v>1864</v>
      </c>
      <c r="B39" s="204" t="str">
        <f>VLOOKUP(A39,Adr!A:B,2,FALSE)</f>
        <v>Philosophers Nitra</v>
      </c>
      <c r="C39" s="196" t="s">
        <v>2192</v>
      </c>
      <c r="D39" s="291">
        <v>25000</v>
      </c>
      <c r="E39" s="230">
        <v>0</v>
      </c>
      <c r="F39" s="166" t="s">
        <v>349</v>
      </c>
      <c r="G39" s="169" t="s">
        <v>321</v>
      </c>
      <c r="H39" s="169" t="s">
        <v>1040</v>
      </c>
      <c r="I39" s="192" t="str">
        <f t="shared" si="0"/>
        <v>51068125f</v>
      </c>
      <c r="J39" s="167" t="str">
        <f t="shared" si="1"/>
        <v>51068125026 03</v>
      </c>
      <c r="K39" s="5"/>
      <c r="L39" s="167" t="str">
        <f t="shared" si="2"/>
        <v>51068125026 03B</v>
      </c>
      <c r="M39" s="5" t="str">
        <f t="shared" si="3"/>
        <v xml:space="preserve">Philosophers NitrafBpodpora činnosti a účasť na medzinárodných univerzitných hokejových súťažiach </v>
      </c>
      <c r="N39" s="3" t="str">
        <f t="shared" si="4"/>
        <v>51068125fB</v>
      </c>
    </row>
    <row r="40" spans="1:14" x14ac:dyDescent="0.2">
      <c r="A40" s="202" t="s">
        <v>1871</v>
      </c>
      <c r="B40" s="204" t="str">
        <f>VLOOKUP(A40,Adr!A:B,2,FALSE)</f>
        <v>PIRANA Sport Club</v>
      </c>
      <c r="C40" s="185" t="s">
        <v>2240</v>
      </c>
      <c r="D40" s="289">
        <v>2600</v>
      </c>
      <c r="E40" s="230">
        <v>0</v>
      </c>
      <c r="F40" s="166" t="s">
        <v>362</v>
      </c>
      <c r="G40" s="169" t="s">
        <v>321</v>
      </c>
      <c r="H40" s="169" t="s">
        <v>1040</v>
      </c>
      <c r="I40" s="192" t="str">
        <f t="shared" si="0"/>
        <v>36108472m</v>
      </c>
      <c r="J40" s="167" t="str">
        <f t="shared" si="1"/>
        <v>36108472026 03</v>
      </c>
      <c r="K40" s="5"/>
      <c r="L40" s="167" t="str">
        <f t="shared" si="2"/>
        <v>36108472026 03B</v>
      </c>
      <c r="M40" s="5" t="str">
        <f t="shared" si="3"/>
        <v>PIRANA Sport ClubmBVodnopólový turnaj o Štít mesta Topoľčany</v>
      </c>
      <c r="N40" s="3" t="str">
        <f t="shared" si="4"/>
        <v>36108472mB</v>
      </c>
    </row>
    <row r="41" spans="1:14" x14ac:dyDescent="0.2">
      <c r="A41" s="202" t="s">
        <v>1881</v>
      </c>
      <c r="B41" s="204" t="str">
        <f>VLOOKUP(A41,Adr!A:B,2,FALSE)</f>
        <v>Pohyb ako dar</v>
      </c>
      <c r="C41" s="196" t="s">
        <v>2241</v>
      </c>
      <c r="D41" s="291">
        <v>4500</v>
      </c>
      <c r="E41" s="173">
        <v>0</v>
      </c>
      <c r="F41" s="166" t="s">
        <v>362</v>
      </c>
      <c r="G41" s="169" t="s">
        <v>321</v>
      </c>
      <c r="H41" s="169" t="s">
        <v>1040</v>
      </c>
      <c r="I41" s="192" t="str">
        <f t="shared" si="0"/>
        <v>50629158m</v>
      </c>
      <c r="J41" s="167" t="str">
        <f t="shared" si="1"/>
        <v>50629158026 03</v>
      </c>
      <c r="K41" s="5"/>
      <c r="L41" s="167" t="str">
        <f t="shared" si="2"/>
        <v>50629158026 03B</v>
      </c>
      <c r="M41" s="5" t="str">
        <f t="shared" si="3"/>
        <v>Pohyb ako darmB Od Tatier k Dunaju 2025</v>
      </c>
      <c r="N41" s="3" t="str">
        <f t="shared" si="4"/>
        <v>50629158mB</v>
      </c>
    </row>
    <row r="42" spans="1:14" x14ac:dyDescent="0.2">
      <c r="A42" s="198" t="s">
        <v>1888</v>
      </c>
      <c r="B42" s="204" t="str">
        <f>VLOOKUP(A42,Adr!A:B,2,FALSE)</f>
        <v>SKI CLUB VRÁTNA</v>
      </c>
      <c r="C42" s="196" t="s">
        <v>2242</v>
      </c>
      <c r="D42" s="289">
        <v>4333.5</v>
      </c>
      <c r="E42" s="230">
        <v>0</v>
      </c>
      <c r="F42" s="166" t="s">
        <v>362</v>
      </c>
      <c r="G42" s="169" t="s">
        <v>321</v>
      </c>
      <c r="H42" s="169" t="s">
        <v>1040</v>
      </c>
      <c r="I42" s="192" t="str">
        <f t="shared" si="0"/>
        <v>35546913m</v>
      </c>
      <c r="J42" s="167" t="str">
        <f t="shared" si="1"/>
        <v>35546913026 03</v>
      </c>
      <c r="K42" s="5"/>
      <c r="L42" s="167" t="str">
        <f t="shared" si="2"/>
        <v>35546913026 03B</v>
      </c>
      <c r="M42" s="5" t="str">
        <f t="shared" si="3"/>
        <v>SKI CLUB VRÁTNAmBFIS Children INTERKRITERIUM Vrátna 2025</v>
      </c>
      <c r="N42" s="3" t="str">
        <f t="shared" si="4"/>
        <v>35546913mB</v>
      </c>
    </row>
    <row r="43" spans="1:14" x14ac:dyDescent="0.2">
      <c r="A43" s="166" t="s">
        <v>439</v>
      </c>
      <c r="B43" s="204" t="str">
        <f>VLOOKUP(A43,Adr!A:B,2,FALSE)</f>
        <v>Slovenská asociácia amerického futbalu</v>
      </c>
      <c r="C43" s="197" t="s">
        <v>1041</v>
      </c>
      <c r="D43" s="292">
        <v>20620</v>
      </c>
      <c r="E43" s="230">
        <v>0</v>
      </c>
      <c r="F43" s="166" t="s">
        <v>339</v>
      </c>
      <c r="G43" s="169" t="s">
        <v>319</v>
      </c>
      <c r="H43" s="169" t="s">
        <v>1040</v>
      </c>
      <c r="I43" s="192" t="str">
        <f t="shared" si="0"/>
        <v>30787009a</v>
      </c>
      <c r="J43" s="167" t="str">
        <f t="shared" si="1"/>
        <v>30787009026 02</v>
      </c>
      <c r="K43" s="5" t="s">
        <v>1042</v>
      </c>
      <c r="L43" s="167" t="str">
        <f t="shared" si="2"/>
        <v>30787009026 02B</v>
      </c>
      <c r="M43" s="5" t="str">
        <f t="shared" si="3"/>
        <v>Slovenská asociácia amerického futbaluaBamerický futbal - bežné transfery</v>
      </c>
      <c r="N43" s="3" t="str">
        <f t="shared" si="4"/>
        <v>30787009aB</v>
      </c>
    </row>
    <row r="44" spans="1:14" x14ac:dyDescent="0.2">
      <c r="A44" s="198" t="s">
        <v>446</v>
      </c>
      <c r="B44" s="204" t="str">
        <f>VLOOKUP(A44,Adr!A:B,2,FALSE)</f>
        <v>Slovenská asociácia boccie</v>
      </c>
      <c r="C44" s="169" t="s">
        <v>1043</v>
      </c>
      <c r="D44" s="290">
        <v>19239</v>
      </c>
      <c r="E44" s="173">
        <v>0</v>
      </c>
      <c r="F44" s="166" t="s">
        <v>339</v>
      </c>
      <c r="G44" s="169" t="s">
        <v>319</v>
      </c>
      <c r="H44" s="169" t="s">
        <v>1040</v>
      </c>
      <c r="I44" s="192" t="str">
        <f t="shared" si="0"/>
        <v>00631655a</v>
      </c>
      <c r="J44" s="167" t="str">
        <f t="shared" si="1"/>
        <v>00631655026 02</v>
      </c>
      <c r="K44" s="5" t="s">
        <v>1044</v>
      </c>
      <c r="L44" s="167" t="str">
        <f t="shared" si="2"/>
        <v>00631655026 02B</v>
      </c>
      <c r="M44" s="5" t="str">
        <f t="shared" si="3"/>
        <v>Slovenská asociácia boccieaBboccia - bežné transfery</v>
      </c>
      <c r="N44" s="3" t="str">
        <f t="shared" si="4"/>
        <v>00631655aB</v>
      </c>
    </row>
    <row r="45" spans="1:14" x14ac:dyDescent="0.2">
      <c r="A45" s="198" t="s">
        <v>446</v>
      </c>
      <c r="B45" s="204" t="str">
        <f>VLOOKUP(A45,Adr!A:B,2,FALSE)</f>
        <v>Slovenská asociácia boccie</v>
      </c>
      <c r="C45" s="185" t="s">
        <v>1045</v>
      </c>
      <c r="D45" s="289">
        <v>19239</v>
      </c>
      <c r="E45" s="230">
        <v>0</v>
      </c>
      <c r="F45" s="166" t="s">
        <v>339</v>
      </c>
      <c r="G45" s="169" t="s">
        <v>319</v>
      </c>
      <c r="H45" s="169" t="s">
        <v>1040</v>
      </c>
      <c r="I45" s="192" t="str">
        <f t="shared" si="0"/>
        <v>00631655a</v>
      </c>
      <c r="J45" s="167" t="str">
        <f t="shared" si="1"/>
        <v>00631655026 02</v>
      </c>
      <c r="K45" s="5" t="s">
        <v>1046</v>
      </c>
      <c r="L45" s="167" t="str">
        <f t="shared" si="2"/>
        <v>00631655026 02B</v>
      </c>
      <c r="M45" s="5" t="str">
        <f t="shared" si="3"/>
        <v>Slovenská asociácia boccieaBboule lyonnaise - bežné transfery</v>
      </c>
      <c r="N45" s="3" t="str">
        <f t="shared" si="4"/>
        <v>00631655aB</v>
      </c>
    </row>
    <row r="46" spans="1:14" x14ac:dyDescent="0.2">
      <c r="A46" s="202" t="s">
        <v>457</v>
      </c>
      <c r="B46" s="204" t="str">
        <f>VLOOKUP(A46,Adr!A:B,2,FALSE)</f>
        <v>Slovenská asociácia čínskeho wushu</v>
      </c>
      <c r="C46" s="196" t="s">
        <v>1047</v>
      </c>
      <c r="D46" s="289">
        <v>30377</v>
      </c>
      <c r="E46" s="173">
        <v>0</v>
      </c>
      <c r="F46" s="166" t="s">
        <v>339</v>
      </c>
      <c r="G46" s="169" t="s">
        <v>319</v>
      </c>
      <c r="H46" s="169" t="s">
        <v>1040</v>
      </c>
      <c r="I46" s="192" t="str">
        <f t="shared" si="0"/>
        <v>42019541a</v>
      </c>
      <c r="J46" s="167" t="str">
        <f t="shared" si="1"/>
        <v>42019541026 02</v>
      </c>
      <c r="K46" s="5" t="s">
        <v>1048</v>
      </c>
      <c r="L46" s="167" t="str">
        <f t="shared" si="2"/>
        <v>42019541026 02B</v>
      </c>
      <c r="M46" s="5" t="str">
        <f t="shared" si="3"/>
        <v>Slovenská asociácia čínskeho wushuaBwushu - bežné transfery</v>
      </c>
      <c r="N46" s="3" t="str">
        <f t="shared" si="4"/>
        <v>42019541aB</v>
      </c>
    </row>
    <row r="47" spans="1:14" x14ac:dyDescent="0.2">
      <c r="A47" s="202" t="s">
        <v>465</v>
      </c>
      <c r="B47" s="204" t="str">
        <f>VLOOKUP(A47,Adr!A:B,2,FALSE)</f>
        <v>Slovenská Asociácia Dynamickej Streľby</v>
      </c>
      <c r="C47" s="169" t="s">
        <v>1049</v>
      </c>
      <c r="D47" s="290">
        <v>28868</v>
      </c>
      <c r="E47" s="230">
        <v>0</v>
      </c>
      <c r="F47" s="166" t="s">
        <v>339</v>
      </c>
      <c r="G47" s="169" t="s">
        <v>319</v>
      </c>
      <c r="H47" s="169" t="s">
        <v>1040</v>
      </c>
      <c r="I47" s="192" t="str">
        <f t="shared" si="0"/>
        <v>30810108a</v>
      </c>
      <c r="J47" s="167" t="str">
        <f t="shared" si="1"/>
        <v>30810108026 02</v>
      </c>
      <c r="K47" s="5" t="s">
        <v>1050</v>
      </c>
      <c r="L47" s="167" t="str">
        <f t="shared" si="2"/>
        <v>30810108026 02B</v>
      </c>
      <c r="M47" s="5" t="str">
        <f t="shared" si="3"/>
        <v>Slovenská Asociácia Dynamickej StreľbyaBdynamická streľba - bežné transfery</v>
      </c>
      <c r="N47" s="3" t="str">
        <f t="shared" si="4"/>
        <v>30810108aB</v>
      </c>
    </row>
    <row r="48" spans="1:14" x14ac:dyDescent="0.2">
      <c r="A48" s="166" t="s">
        <v>472</v>
      </c>
      <c r="B48" s="204" t="str">
        <f>VLOOKUP(A48,Adr!A:B,2,FALSE)</f>
        <v>Slovenská asociácia fitnes, kulturistiky a silového trojboja</v>
      </c>
      <c r="C48" s="196" t="s">
        <v>1051</v>
      </c>
      <c r="D48" s="291">
        <v>501165</v>
      </c>
      <c r="E48" s="173">
        <v>0</v>
      </c>
      <c r="F48" s="166" t="s">
        <v>339</v>
      </c>
      <c r="G48" s="169" t="s">
        <v>319</v>
      </c>
      <c r="H48" s="169" t="s">
        <v>1040</v>
      </c>
      <c r="I48" s="192" t="str">
        <f t="shared" si="0"/>
        <v>30842069a</v>
      </c>
      <c r="J48" s="167" t="str">
        <f t="shared" si="1"/>
        <v>30842069026 02</v>
      </c>
      <c r="K48" s="5" t="s">
        <v>1052</v>
      </c>
      <c r="L48" s="167" t="str">
        <f t="shared" si="2"/>
        <v>30842069026 02B</v>
      </c>
      <c r="M48" s="5" t="str">
        <f t="shared" si="3"/>
        <v>Slovenská asociácia fitnes, kulturistiky a silového trojbojaaBfitnes a kulturistika - bežné transfery</v>
      </c>
      <c r="N48" s="3" t="str">
        <f t="shared" si="4"/>
        <v>30842069aB</v>
      </c>
    </row>
    <row r="49" spans="1:14" x14ac:dyDescent="0.2">
      <c r="A49" s="202" t="s">
        <v>472</v>
      </c>
      <c r="B49" s="204" t="str">
        <f>VLOOKUP(A49,Adr!A:B,2,FALSE)</f>
        <v>Slovenská asociácia fitnes, kulturistiky a silového trojboja</v>
      </c>
      <c r="C49" s="185" t="s">
        <v>1053</v>
      </c>
      <c r="D49" s="289">
        <v>24014</v>
      </c>
      <c r="E49" s="230">
        <v>0</v>
      </c>
      <c r="F49" s="166" t="s">
        <v>339</v>
      </c>
      <c r="G49" s="169" t="s">
        <v>319</v>
      </c>
      <c r="H49" s="169" t="s">
        <v>1040</v>
      </c>
      <c r="I49" s="192" t="str">
        <f t="shared" si="0"/>
        <v>30842069a</v>
      </c>
      <c r="J49" s="167" t="str">
        <f t="shared" si="1"/>
        <v>30842069026 02</v>
      </c>
      <c r="K49" s="5" t="s">
        <v>1054</v>
      </c>
      <c r="L49" s="167" t="str">
        <f t="shared" si="2"/>
        <v>30842069026 02B</v>
      </c>
      <c r="M49" s="5" t="str">
        <f t="shared" si="3"/>
        <v>Slovenská asociácia fitnes, kulturistiky a silového trojbojaaBsilové športy - bežné transfery</v>
      </c>
      <c r="N49" s="3" t="str">
        <f t="shared" si="4"/>
        <v>30842069aB</v>
      </c>
    </row>
    <row r="50" spans="1:14" x14ac:dyDescent="0.2">
      <c r="A50" s="202" t="s">
        <v>472</v>
      </c>
      <c r="B50" s="204" t="str">
        <f>VLOOKUP(A50,Adr!A:B,2,FALSE)</f>
        <v>Slovenská asociácia fitnes, kulturistiky a silového trojboja</v>
      </c>
      <c r="C50" s="185" t="s">
        <v>1511</v>
      </c>
      <c r="D50" s="289">
        <v>20000</v>
      </c>
      <c r="E50" s="230">
        <v>0</v>
      </c>
      <c r="F50" s="166" t="s">
        <v>345</v>
      </c>
      <c r="G50" s="169" t="s">
        <v>321</v>
      </c>
      <c r="H50" s="169" t="s">
        <v>1040</v>
      </c>
      <c r="I50" s="192" t="str">
        <f t="shared" si="0"/>
        <v>30842069d</v>
      </c>
      <c r="J50" s="167" t="str">
        <f t="shared" si="1"/>
        <v>30842069026 03</v>
      </c>
      <c r="K50" s="5"/>
      <c r="L50" s="167" t="str">
        <f t="shared" si="2"/>
        <v>30842069026 03B</v>
      </c>
      <c r="M50" s="5" t="str">
        <f t="shared" si="3"/>
        <v>Slovenská asociácia fitnes, kulturistiky a silového trojbojadBBarbier Michal</v>
      </c>
      <c r="N50" s="3" t="str">
        <f t="shared" si="4"/>
        <v>30842069dB</v>
      </c>
    </row>
    <row r="51" spans="1:14" x14ac:dyDescent="0.2">
      <c r="A51" s="202" t="s">
        <v>472</v>
      </c>
      <c r="B51" s="204" t="str">
        <f>VLOOKUP(A51,Adr!A:B,2,FALSE)</f>
        <v>Slovenská asociácia fitnes, kulturistiky a silového trojboja</v>
      </c>
      <c r="C51" s="185" t="s">
        <v>1512</v>
      </c>
      <c r="D51" s="289">
        <v>15000</v>
      </c>
      <c r="E51" s="173">
        <v>0</v>
      </c>
      <c r="F51" s="166" t="s">
        <v>345</v>
      </c>
      <c r="G51" s="169" t="s">
        <v>321</v>
      </c>
      <c r="H51" s="169" t="s">
        <v>1040</v>
      </c>
      <c r="I51" s="192" t="str">
        <f t="shared" si="0"/>
        <v>30842069d</v>
      </c>
      <c r="J51" s="167" t="str">
        <f t="shared" si="1"/>
        <v>30842069026 03</v>
      </c>
      <c r="K51" s="5"/>
      <c r="L51" s="167" t="str">
        <f t="shared" si="2"/>
        <v>30842069026 03B</v>
      </c>
      <c r="M51" s="5" t="str">
        <f t="shared" si="3"/>
        <v>Slovenská asociácia fitnes, kulturistiky a silového trojbojadBBellák Jakub</v>
      </c>
      <c r="N51" s="3" t="str">
        <f t="shared" si="4"/>
        <v>30842069dB</v>
      </c>
    </row>
    <row r="52" spans="1:14" x14ac:dyDescent="0.2">
      <c r="A52" s="202" t="s">
        <v>480</v>
      </c>
      <c r="B52" s="204" t="str">
        <f>VLOOKUP(A52,Adr!A:B,2,FALSE)</f>
        <v>Slovenská asociácia Frisbee</v>
      </c>
      <c r="C52" s="185" t="s">
        <v>1055</v>
      </c>
      <c r="D52" s="291">
        <v>69132</v>
      </c>
      <c r="E52" s="173">
        <v>0</v>
      </c>
      <c r="F52" s="166" t="s">
        <v>339</v>
      </c>
      <c r="G52" s="169" t="s">
        <v>319</v>
      </c>
      <c r="H52" s="169" t="s">
        <v>1040</v>
      </c>
      <c r="I52" s="192" t="str">
        <f t="shared" si="0"/>
        <v>31749852a</v>
      </c>
      <c r="J52" s="167" t="str">
        <f t="shared" si="1"/>
        <v>31749852026 02</v>
      </c>
      <c r="K52" s="5" t="s">
        <v>1056</v>
      </c>
      <c r="L52" s="167" t="str">
        <f t="shared" si="2"/>
        <v>31749852026 02B</v>
      </c>
      <c r="M52" s="5" t="str">
        <f t="shared" si="3"/>
        <v>Slovenská asociácia FrisbeeaBšporty s lietajúcim diskom - bežné transfery</v>
      </c>
      <c r="N52" s="3" t="str">
        <f t="shared" si="4"/>
        <v>31749852aB</v>
      </c>
    </row>
    <row r="53" spans="1:14" x14ac:dyDescent="0.2">
      <c r="A53" s="198" t="s">
        <v>486</v>
      </c>
      <c r="B53" s="204" t="str">
        <f>VLOOKUP(A53,Adr!A:B,2,FALSE)</f>
        <v>Slovenská asociácia go</v>
      </c>
      <c r="C53" s="169" t="s">
        <v>1057</v>
      </c>
      <c r="D53" s="290">
        <v>19239</v>
      </c>
      <c r="E53" s="230">
        <v>0</v>
      </c>
      <c r="F53" s="166" t="s">
        <v>339</v>
      </c>
      <c r="G53" s="169" t="s">
        <v>319</v>
      </c>
      <c r="H53" s="169" t="s">
        <v>1040</v>
      </c>
      <c r="I53" s="192" t="str">
        <f t="shared" si="0"/>
        <v>30844711a</v>
      </c>
      <c r="J53" s="167" t="str">
        <f t="shared" si="1"/>
        <v>30844711026 02</v>
      </c>
      <c r="K53" s="5" t="s">
        <v>1058</v>
      </c>
      <c r="L53" s="167" t="str">
        <f t="shared" si="2"/>
        <v>30844711026 02B</v>
      </c>
      <c r="M53" s="5" t="str">
        <f t="shared" si="3"/>
        <v>Slovenská asociácia goaBgo - bežné transfery</v>
      </c>
      <c r="N53" s="3" t="str">
        <f t="shared" si="4"/>
        <v>30844711aB</v>
      </c>
    </row>
    <row r="54" spans="1:14" x14ac:dyDescent="0.2">
      <c r="A54" s="198" t="s">
        <v>492</v>
      </c>
      <c r="B54" s="204" t="str">
        <f>VLOOKUP(A54,Adr!A:B,2,FALSE)</f>
        <v>Slovenská asociácia korfbalu</v>
      </c>
      <c r="C54" s="169" t="s">
        <v>1059</v>
      </c>
      <c r="D54" s="290">
        <v>29908</v>
      </c>
      <c r="E54" s="173">
        <v>0</v>
      </c>
      <c r="F54" s="166" t="s">
        <v>339</v>
      </c>
      <c r="G54" s="169" t="s">
        <v>319</v>
      </c>
      <c r="H54" s="169" t="s">
        <v>1040</v>
      </c>
      <c r="I54" s="192" t="str">
        <f t="shared" si="0"/>
        <v>31940668a</v>
      </c>
      <c r="J54" s="167" t="str">
        <f t="shared" si="1"/>
        <v>31940668026 02</v>
      </c>
      <c r="K54" s="5" t="s">
        <v>1060</v>
      </c>
      <c r="L54" s="167" t="str">
        <f t="shared" si="2"/>
        <v>31940668026 02B</v>
      </c>
      <c r="M54" s="5" t="str">
        <f t="shared" si="3"/>
        <v>Slovenská asociácia korfbaluaBkorfbal - bežné transfery</v>
      </c>
      <c r="N54" s="3" t="str">
        <f t="shared" si="4"/>
        <v>31940668aB</v>
      </c>
    </row>
    <row r="55" spans="1:14" x14ac:dyDescent="0.2">
      <c r="A55" s="202" t="s">
        <v>499</v>
      </c>
      <c r="B55" s="204" t="str">
        <f>VLOOKUP(A55,Adr!A:B,2,FALSE)</f>
        <v>Slovenská asociácia motoristického športu</v>
      </c>
      <c r="C55" s="196" t="s">
        <v>1061</v>
      </c>
      <c r="D55" s="291">
        <v>389148</v>
      </c>
      <c r="E55" s="230">
        <v>0</v>
      </c>
      <c r="F55" s="166" t="s">
        <v>339</v>
      </c>
      <c r="G55" s="169" t="s">
        <v>319</v>
      </c>
      <c r="H55" s="169" t="s">
        <v>1040</v>
      </c>
      <c r="I55" s="192" t="str">
        <f t="shared" si="0"/>
        <v>31824021a</v>
      </c>
      <c r="J55" s="167" t="str">
        <f t="shared" si="1"/>
        <v>31824021026 02</v>
      </c>
      <c r="K55" s="5" t="s">
        <v>1062</v>
      </c>
      <c r="L55" s="167" t="str">
        <f t="shared" si="2"/>
        <v>31824021026 02B</v>
      </c>
      <c r="M55" s="5" t="str">
        <f t="shared" si="3"/>
        <v>Slovenská asociácia motoristického športuaBautomobilový šport - bežné transfery</v>
      </c>
      <c r="N55" s="3" t="str">
        <f t="shared" si="4"/>
        <v>31824021aB</v>
      </c>
    </row>
    <row r="56" spans="1:14" x14ac:dyDescent="0.2">
      <c r="A56" s="198" t="s">
        <v>499</v>
      </c>
      <c r="B56" s="204" t="str">
        <f>VLOOKUP(A56,Adr!A:B,2,FALSE)</f>
        <v>Slovenská asociácia motoristického športu</v>
      </c>
      <c r="C56" s="169" t="s">
        <v>1514</v>
      </c>
      <c r="D56" s="290">
        <v>10000</v>
      </c>
      <c r="E56" s="173">
        <v>0</v>
      </c>
      <c r="F56" s="166" t="s">
        <v>345</v>
      </c>
      <c r="G56" s="169" t="s">
        <v>321</v>
      </c>
      <c r="H56" s="169" t="s">
        <v>1040</v>
      </c>
      <c r="I56" s="192" t="str">
        <f t="shared" si="0"/>
        <v>31824021d</v>
      </c>
      <c r="J56" s="167" t="str">
        <f t="shared" si="1"/>
        <v>31824021026 03</v>
      </c>
      <c r="K56" s="5"/>
      <c r="L56" s="167" t="str">
        <f t="shared" si="2"/>
        <v>31824021026 03B</v>
      </c>
      <c r="M56" s="5" t="str">
        <f t="shared" si="3"/>
        <v>Slovenská asociácia motoristického športudBGašparovič Jakub</v>
      </c>
      <c r="N56" s="3" t="str">
        <f t="shared" si="4"/>
        <v>31824021dB</v>
      </c>
    </row>
    <row r="57" spans="1:14" x14ac:dyDescent="0.2">
      <c r="A57" s="178" t="s">
        <v>499</v>
      </c>
      <c r="B57" s="204" t="str">
        <f>VLOOKUP(A57,Adr!A:B,2,FALSE)</f>
        <v>Slovenská asociácia motoristického športu</v>
      </c>
      <c r="C57" s="185" t="s">
        <v>1513</v>
      </c>
      <c r="D57" s="291">
        <v>20000</v>
      </c>
      <c r="E57" s="230">
        <v>0</v>
      </c>
      <c r="F57" s="166" t="s">
        <v>345</v>
      </c>
      <c r="G57" s="169" t="s">
        <v>321</v>
      </c>
      <c r="H57" s="169" t="s">
        <v>1040</v>
      </c>
      <c r="I57" s="192" t="str">
        <f t="shared" si="0"/>
        <v>31824021d</v>
      </c>
      <c r="J57" s="167" t="str">
        <f t="shared" si="1"/>
        <v>31824021026 03</v>
      </c>
      <c r="K57" s="5"/>
      <c r="L57" s="167" t="str">
        <f t="shared" si="2"/>
        <v>31824021026 03B</v>
      </c>
      <c r="M57" s="5" t="str">
        <f t="shared" si="3"/>
        <v>Slovenská asociácia motoristického športudBHomola Matej</v>
      </c>
      <c r="N57" s="3" t="str">
        <f t="shared" si="4"/>
        <v>31824021dB</v>
      </c>
    </row>
    <row r="58" spans="1:14" x14ac:dyDescent="0.2">
      <c r="A58" s="202" t="s">
        <v>1900</v>
      </c>
      <c r="B58" s="204" t="str">
        <f>VLOOKUP(A58,Adr!A:B,2,FALSE)</f>
        <v>Slovenská asociácia naturálnej kulturistiky</v>
      </c>
      <c r="C58" s="185" t="s">
        <v>352</v>
      </c>
      <c r="D58" s="291">
        <v>25000</v>
      </c>
      <c r="E58" s="230">
        <v>0</v>
      </c>
      <c r="F58" s="166" t="s">
        <v>351</v>
      </c>
      <c r="G58" s="169" t="s">
        <v>321</v>
      </c>
      <c r="H58" s="169" t="s">
        <v>1040</v>
      </c>
      <c r="I58" s="192" t="str">
        <f t="shared" si="0"/>
        <v>45009660g</v>
      </c>
      <c r="J58" s="167" t="str">
        <f t="shared" si="1"/>
        <v>45009660026 03</v>
      </c>
      <c r="K58" s="5"/>
      <c r="L58" s="167" t="str">
        <f t="shared" si="2"/>
        <v>45009660026 03B</v>
      </c>
      <c r="M58" s="5" t="str">
        <f t="shared" si="3"/>
        <v>Slovenská asociácia naturálnej kulturistikygBrozvoj športov, ktoré nie sú uznanými podľa zákona č. 440/2015 Z. z.</v>
      </c>
      <c r="N58" s="3" t="str">
        <f t="shared" si="4"/>
        <v>45009660gB</v>
      </c>
    </row>
    <row r="59" spans="1:14" x14ac:dyDescent="0.2">
      <c r="A59" s="202" t="s">
        <v>510</v>
      </c>
      <c r="B59" s="204" t="str">
        <f>VLOOKUP(A59,Adr!A:B,2,FALSE)</f>
        <v>Slovenská asociácia pretláčania rukou</v>
      </c>
      <c r="C59" s="185" t="s">
        <v>1064</v>
      </c>
      <c r="D59" s="289">
        <v>39888</v>
      </c>
      <c r="E59" s="230">
        <v>0</v>
      </c>
      <c r="F59" s="166" t="s">
        <v>339</v>
      </c>
      <c r="G59" s="169" t="s">
        <v>319</v>
      </c>
      <c r="H59" s="169" t="s">
        <v>1040</v>
      </c>
      <c r="I59" s="192" t="str">
        <f t="shared" si="0"/>
        <v>30811686a</v>
      </c>
      <c r="J59" s="167" t="str">
        <f t="shared" si="1"/>
        <v>30811686026 02</v>
      </c>
      <c r="K59" s="5" t="s">
        <v>1065</v>
      </c>
      <c r="L59" s="167" t="str">
        <f t="shared" si="2"/>
        <v>30811686026 02B</v>
      </c>
      <c r="M59" s="5" t="str">
        <f t="shared" si="3"/>
        <v>Slovenská asociácia pretláčania rukouaBpretláčanie rukou - bežné transfery</v>
      </c>
      <c r="N59" s="3" t="str">
        <f t="shared" si="4"/>
        <v>30811686aB</v>
      </c>
    </row>
    <row r="60" spans="1:14" x14ac:dyDescent="0.2">
      <c r="A60" s="202" t="s">
        <v>519</v>
      </c>
      <c r="B60" s="204" t="str">
        <f>VLOOKUP(A60,Adr!A:B,2,FALSE)</f>
        <v>Slovenská asociácia Taekwondo WT</v>
      </c>
      <c r="C60" s="185" t="s">
        <v>1066</v>
      </c>
      <c r="D60" s="289">
        <v>46106</v>
      </c>
      <c r="E60" s="173">
        <v>0</v>
      </c>
      <c r="F60" s="166" t="s">
        <v>339</v>
      </c>
      <c r="G60" s="169" t="s">
        <v>319</v>
      </c>
      <c r="H60" s="169" t="s">
        <v>1040</v>
      </c>
      <c r="I60" s="192" t="str">
        <f t="shared" si="0"/>
        <v>30814910a</v>
      </c>
      <c r="J60" s="167" t="str">
        <f t="shared" si="1"/>
        <v>30814910026 02</v>
      </c>
      <c r="K60" s="5" t="s">
        <v>1067</v>
      </c>
      <c r="L60" s="167" t="str">
        <f t="shared" si="2"/>
        <v>30814910026 02B</v>
      </c>
      <c r="M60" s="5" t="str">
        <f t="shared" si="3"/>
        <v>Slovenská asociácia Taekwondo WTaBtaekwondo - bežné transfery</v>
      </c>
      <c r="N60" s="3" t="str">
        <f t="shared" si="4"/>
        <v>30814910aB</v>
      </c>
    </row>
    <row r="61" spans="1:14" x14ac:dyDescent="0.2">
      <c r="A61" s="166" t="s">
        <v>519</v>
      </c>
      <c r="B61" s="204" t="str">
        <f>VLOOKUP(A61,Adr!A:B,2,FALSE)</f>
        <v>Slovenská asociácia Taekwondo WT</v>
      </c>
      <c r="C61" s="196" t="s">
        <v>1485</v>
      </c>
      <c r="D61" s="291">
        <v>10340</v>
      </c>
      <c r="E61" s="173">
        <v>0</v>
      </c>
      <c r="F61" s="166" t="s">
        <v>343</v>
      </c>
      <c r="G61" s="169" t="s">
        <v>321</v>
      </c>
      <c r="H61" s="169" t="s">
        <v>1040</v>
      </c>
      <c r="I61" s="192" t="str">
        <f t="shared" si="0"/>
        <v>30814910c</v>
      </c>
      <c r="J61" s="167" t="str">
        <f t="shared" si="1"/>
        <v>30814910026 03</v>
      </c>
      <c r="K61" s="5"/>
      <c r="L61" s="167" t="str">
        <f t="shared" si="2"/>
        <v>30814910026 03B</v>
      </c>
      <c r="M61" s="5" t="str">
        <f t="shared" si="3"/>
        <v>Slovenská asociácia Taekwondo WTcBzabezpečenie a rozvoj športu taekwondo zdravotne postihnutých športovcov</v>
      </c>
      <c r="N61" s="3" t="str">
        <f t="shared" si="4"/>
        <v>30814910cB</v>
      </c>
    </row>
    <row r="62" spans="1:14" x14ac:dyDescent="0.2">
      <c r="A62" s="198" t="s">
        <v>519</v>
      </c>
      <c r="B62" s="204" t="str">
        <f>VLOOKUP(A62,Adr!A:B,2,FALSE)</f>
        <v>Slovenská asociácia Taekwondo WT</v>
      </c>
      <c r="C62" s="185" t="s">
        <v>1515</v>
      </c>
      <c r="D62" s="289">
        <v>35000</v>
      </c>
      <c r="E62" s="230">
        <v>0</v>
      </c>
      <c r="F62" s="166" t="s">
        <v>345</v>
      </c>
      <c r="G62" s="169" t="s">
        <v>321</v>
      </c>
      <c r="H62" s="169" t="s">
        <v>1040</v>
      </c>
      <c r="I62" s="192" t="str">
        <f t="shared" si="0"/>
        <v>30814910d</v>
      </c>
      <c r="J62" s="167" t="str">
        <f t="shared" si="1"/>
        <v>30814910026 03</v>
      </c>
      <c r="K62" s="5"/>
      <c r="L62" s="167" t="str">
        <f t="shared" si="2"/>
        <v>30814910026 03B</v>
      </c>
      <c r="M62" s="5" t="str">
        <f t="shared" si="3"/>
        <v>Slovenská asociácia Taekwondo WTdBBérešová Adriana</v>
      </c>
      <c r="N62" s="3" t="str">
        <f t="shared" si="4"/>
        <v>30814910dB</v>
      </c>
    </row>
    <row r="63" spans="1:14" x14ac:dyDescent="0.2">
      <c r="A63" s="182" t="s">
        <v>1413</v>
      </c>
      <c r="B63" s="204" t="str">
        <f>VLOOKUP(A63,Adr!A:B,2,FALSE)</f>
        <v>Slovenská asociácia univerzitného športu</v>
      </c>
      <c r="C63" s="185" t="s">
        <v>1495</v>
      </c>
      <c r="D63" s="289">
        <v>588000</v>
      </c>
      <c r="E63" s="230">
        <v>0</v>
      </c>
      <c r="F63" s="166" t="s">
        <v>349</v>
      </c>
      <c r="G63" s="169" t="s">
        <v>321</v>
      </c>
      <c r="H63" s="169" t="s">
        <v>1040</v>
      </c>
      <c r="I63" s="192" t="str">
        <f t="shared" si="0"/>
        <v>17316731f</v>
      </c>
      <c r="J63" s="167" t="str">
        <f t="shared" si="1"/>
        <v>17316731026 03</v>
      </c>
      <c r="K63" s="5"/>
      <c r="L63" s="167" t="str">
        <f t="shared" si="2"/>
        <v>17316731026 03B</v>
      </c>
      <c r="M63" s="5" t="str">
        <f t="shared" si="3"/>
        <v>Slovenská asociácia univerzitného športufBAktivity a úlohy v oblasti univerzitného športu v roku 2025</v>
      </c>
      <c r="N63" s="3" t="str">
        <f t="shared" si="4"/>
        <v>17316731fB</v>
      </c>
    </row>
    <row r="64" spans="1:14" x14ac:dyDescent="0.2">
      <c r="A64" s="166" t="s">
        <v>1911</v>
      </c>
      <c r="B64" s="204" t="str">
        <f>VLOOKUP(A64,Adr!A:B,2,FALSE)</f>
        <v>SLOVENSKÁ ASOCIÁCIA ZLATOKOPOV</v>
      </c>
      <c r="C64" s="169" t="s">
        <v>352</v>
      </c>
      <c r="D64" s="290">
        <v>25000</v>
      </c>
      <c r="E64" s="173">
        <v>0</v>
      </c>
      <c r="F64" s="166" t="s">
        <v>351</v>
      </c>
      <c r="G64" s="169" t="s">
        <v>321</v>
      </c>
      <c r="H64" s="169" t="s">
        <v>1040</v>
      </c>
      <c r="I64" s="192" t="str">
        <f t="shared" ref="I64:I126" si="5">A64&amp;F64</f>
        <v>31929931g</v>
      </c>
      <c r="J64" s="167" t="str">
        <f t="shared" ref="J64:J126" si="6">A64&amp;G64</f>
        <v>31929931026 03</v>
      </c>
      <c r="K64" s="5"/>
      <c r="L64" s="167" t="str">
        <f t="shared" ref="L64:L126" si="7">A64&amp;G64&amp;H64</f>
        <v>31929931026 03B</v>
      </c>
      <c r="M64" s="5" t="str">
        <f t="shared" ref="M64:M126" si="8">B64&amp;F64&amp;H64&amp;C64</f>
        <v>SLOVENSKÁ ASOCIÁCIA ZLATOKOPOVgBrozvoj športov, ktoré nie sú uznanými podľa zákona č. 440/2015 Z. z.</v>
      </c>
      <c r="N64" s="3" t="str">
        <f t="shared" ref="N64:N126" si="9">+I64&amp;H64</f>
        <v>31929931gB</v>
      </c>
    </row>
    <row r="65" spans="1:14" x14ac:dyDescent="0.2">
      <c r="A65" s="178" t="s">
        <v>1420</v>
      </c>
      <c r="B65" s="204" t="str">
        <f>VLOOKUP(A65,Adr!A:B,2,FALSE)</f>
        <v>Slovenská asociácia zrakovo postihnutých športovcov</v>
      </c>
      <c r="C65" s="169" t="s">
        <v>1483</v>
      </c>
      <c r="D65" s="290">
        <v>174534</v>
      </c>
      <c r="E65" s="173">
        <v>0</v>
      </c>
      <c r="F65" s="166" t="s">
        <v>343</v>
      </c>
      <c r="G65" s="169" t="s">
        <v>321</v>
      </c>
      <c r="H65" s="169" t="s">
        <v>1040</v>
      </c>
      <c r="I65" s="192" t="str">
        <f t="shared" si="5"/>
        <v>30841798c</v>
      </c>
      <c r="J65" s="167" t="str">
        <f t="shared" si="6"/>
        <v>30841798026 03</v>
      </c>
      <c r="K65" s="5"/>
      <c r="L65" s="167" t="str">
        <f t="shared" si="7"/>
        <v>30841798026 03B</v>
      </c>
      <c r="M65" s="5" t="str">
        <f t="shared" si="8"/>
        <v>Slovenská asociácia zrakovo postihnutých športovcovcBzabezpečenie činnosti a úloh v roku 2025</v>
      </c>
      <c r="N65" s="3" t="str">
        <f t="shared" si="9"/>
        <v>30841798cB</v>
      </c>
    </row>
    <row r="66" spans="1:14" x14ac:dyDescent="0.2">
      <c r="A66" s="202" t="s">
        <v>526</v>
      </c>
      <c r="B66" s="204" t="str">
        <f>VLOOKUP(A66,Adr!A:B,2,FALSE)</f>
        <v>Slovenská baseballová federácia</v>
      </c>
      <c r="C66" s="185" t="s">
        <v>1068</v>
      </c>
      <c r="D66" s="289">
        <v>134297</v>
      </c>
      <c r="E66" s="230">
        <v>0</v>
      </c>
      <c r="F66" s="166" t="s">
        <v>339</v>
      </c>
      <c r="G66" s="169" t="s">
        <v>319</v>
      </c>
      <c r="H66" s="169" t="s">
        <v>1040</v>
      </c>
      <c r="I66" s="192" t="str">
        <f t="shared" si="5"/>
        <v>30844568a</v>
      </c>
      <c r="J66" s="167" t="str">
        <f t="shared" si="6"/>
        <v>30844568026 02</v>
      </c>
      <c r="K66" s="5" t="s">
        <v>1069</v>
      </c>
      <c r="L66" s="167" t="str">
        <f t="shared" si="7"/>
        <v>30844568026 02B</v>
      </c>
      <c r="M66" s="5" t="str">
        <f t="shared" si="8"/>
        <v>Slovenská baseballová federáciaaBbaseball - bežné transfery</v>
      </c>
      <c r="N66" s="3" t="str">
        <f t="shared" si="9"/>
        <v>30844568aB</v>
      </c>
    </row>
    <row r="67" spans="1:14" x14ac:dyDescent="0.2">
      <c r="A67" s="198" t="s">
        <v>533</v>
      </c>
      <c r="B67" s="204" t="str">
        <f>VLOOKUP(A67,Adr!A:B,2,FALSE)</f>
        <v>Slovenská basketbalová asociácia</v>
      </c>
      <c r="C67" s="169" t="s">
        <v>1070</v>
      </c>
      <c r="D67" s="290">
        <v>1013260</v>
      </c>
      <c r="E67" s="173">
        <v>0</v>
      </c>
      <c r="F67" s="166" t="s">
        <v>339</v>
      </c>
      <c r="G67" s="169" t="s">
        <v>319</v>
      </c>
      <c r="H67" s="169" t="s">
        <v>1040</v>
      </c>
      <c r="I67" s="192" t="str">
        <f t="shared" si="5"/>
        <v>17315166a</v>
      </c>
      <c r="J67" s="167" t="str">
        <f t="shared" si="6"/>
        <v>17315166026 02</v>
      </c>
      <c r="K67" s="5" t="s">
        <v>1071</v>
      </c>
      <c r="L67" s="167" t="str">
        <f t="shared" si="7"/>
        <v>17315166026 02B</v>
      </c>
      <c r="M67" s="5" t="str">
        <f t="shared" si="8"/>
        <v>Slovenská basketbalová asociáciaaBbasketbal - bežné transfery</v>
      </c>
      <c r="N67" s="3" t="str">
        <f t="shared" si="9"/>
        <v>17315166aB</v>
      </c>
    </row>
    <row r="68" spans="1:14" x14ac:dyDescent="0.2">
      <c r="A68" s="202" t="s">
        <v>540</v>
      </c>
      <c r="B68" s="204" t="str">
        <f>VLOOKUP(A68,Adr!A:B,2,FALSE)</f>
        <v>Slovenská boxerská federácia</v>
      </c>
      <c r="C68" s="169" t="s">
        <v>1072</v>
      </c>
      <c r="D68" s="290">
        <v>314012</v>
      </c>
      <c r="E68" s="230">
        <v>0</v>
      </c>
      <c r="F68" s="166" t="s">
        <v>339</v>
      </c>
      <c r="G68" s="169" t="s">
        <v>319</v>
      </c>
      <c r="H68" s="169" t="s">
        <v>1040</v>
      </c>
      <c r="I68" s="192" t="str">
        <f t="shared" si="5"/>
        <v>31744621a</v>
      </c>
      <c r="J68" s="167" t="str">
        <f t="shared" si="6"/>
        <v>31744621026 02</v>
      </c>
      <c r="K68" s="5" t="s">
        <v>1073</v>
      </c>
      <c r="L68" s="167" t="str">
        <f t="shared" si="7"/>
        <v>31744621026 02B</v>
      </c>
      <c r="M68" s="5" t="str">
        <f t="shared" si="8"/>
        <v>Slovenská boxerská federáciaaBbox - bežné transfery</v>
      </c>
      <c r="N68" s="3" t="str">
        <f t="shared" si="9"/>
        <v>31744621aB</v>
      </c>
    </row>
    <row r="69" spans="1:14" x14ac:dyDescent="0.2">
      <c r="A69" s="182" t="s">
        <v>540</v>
      </c>
      <c r="B69" s="204" t="str">
        <f>VLOOKUP(A69,Adr!A:B,2,FALSE)</f>
        <v>Slovenská boxerská federácia</v>
      </c>
      <c r="C69" s="185" t="s">
        <v>2193</v>
      </c>
      <c r="D69" s="289">
        <v>15000</v>
      </c>
      <c r="E69" s="173">
        <v>0</v>
      </c>
      <c r="F69" s="166" t="s">
        <v>345</v>
      </c>
      <c r="G69" s="169" t="s">
        <v>321</v>
      </c>
      <c r="H69" s="169" t="s">
        <v>1040</v>
      </c>
      <c r="I69" s="192" t="str">
        <f t="shared" si="5"/>
        <v>31744621d</v>
      </c>
      <c r="J69" s="167" t="str">
        <f t="shared" si="6"/>
        <v>31744621026 03</v>
      </c>
      <c r="K69" s="5"/>
      <c r="L69" s="167" t="str">
        <f t="shared" si="7"/>
        <v>31744621026 03B</v>
      </c>
      <c r="M69" s="5" t="str">
        <f t="shared" si="8"/>
        <v>Slovenská boxerská federáciadBĎuríková Nicole</v>
      </c>
      <c r="N69" s="3" t="str">
        <f t="shared" si="9"/>
        <v>31744621dB</v>
      </c>
    </row>
    <row r="70" spans="1:14" x14ac:dyDescent="0.2">
      <c r="A70" s="202" t="s">
        <v>540</v>
      </c>
      <c r="B70" s="204" t="str">
        <f>VLOOKUP(A70,Adr!A:B,2,FALSE)</f>
        <v>Slovenská boxerská federácia</v>
      </c>
      <c r="C70" s="196" t="s">
        <v>2194</v>
      </c>
      <c r="D70" s="292">
        <v>20000</v>
      </c>
      <c r="E70" s="230">
        <v>0</v>
      </c>
      <c r="F70" s="166" t="s">
        <v>345</v>
      </c>
      <c r="G70" s="169" t="s">
        <v>321</v>
      </c>
      <c r="H70" s="169" t="s">
        <v>1040</v>
      </c>
      <c r="I70" s="192" t="str">
        <f t="shared" si="5"/>
        <v>31744621d</v>
      </c>
      <c r="J70" s="167" t="str">
        <f t="shared" si="6"/>
        <v>31744621026 03</v>
      </c>
      <c r="K70" s="5"/>
      <c r="L70" s="167" t="str">
        <f t="shared" si="7"/>
        <v>31744621026 03B</v>
      </c>
      <c r="M70" s="5" t="str">
        <f t="shared" si="8"/>
        <v>Slovenská boxerská federáciadBHerceg Miroslav</v>
      </c>
      <c r="N70" s="3" t="str">
        <f t="shared" si="9"/>
        <v>31744621dB</v>
      </c>
    </row>
    <row r="71" spans="1:14" x14ac:dyDescent="0.2">
      <c r="A71" s="166" t="s">
        <v>540</v>
      </c>
      <c r="B71" s="204" t="str">
        <f>VLOOKUP(A71,Adr!A:B,2,FALSE)</f>
        <v>Slovenská boxerská federácia</v>
      </c>
      <c r="C71" s="196" t="s">
        <v>2195</v>
      </c>
      <c r="D71" s="291">
        <v>20000</v>
      </c>
      <c r="E71" s="173">
        <v>0</v>
      </c>
      <c r="F71" s="166" t="s">
        <v>345</v>
      </c>
      <c r="G71" s="169" t="s">
        <v>321</v>
      </c>
      <c r="H71" s="169" t="s">
        <v>1040</v>
      </c>
      <c r="I71" s="192" t="str">
        <f t="shared" si="5"/>
        <v>31744621d</v>
      </c>
      <c r="J71" s="167" t="str">
        <f t="shared" si="6"/>
        <v>31744621026 03</v>
      </c>
      <c r="K71" s="5"/>
      <c r="L71" s="167" t="str">
        <f t="shared" si="7"/>
        <v>31744621026 03B</v>
      </c>
      <c r="M71" s="5" t="str">
        <f t="shared" si="8"/>
        <v>Slovenská boxerská federáciadBJedináková Miroslava</v>
      </c>
      <c r="N71" s="3" t="str">
        <f t="shared" si="9"/>
        <v>31744621dB</v>
      </c>
    </row>
    <row r="72" spans="1:14" x14ac:dyDescent="0.2">
      <c r="A72" s="166" t="s">
        <v>540</v>
      </c>
      <c r="B72" s="204" t="str">
        <f>VLOOKUP(A72,Adr!A:B,2,FALSE)</f>
        <v>Slovenská boxerská federácia</v>
      </c>
      <c r="C72" s="196" t="s">
        <v>2196</v>
      </c>
      <c r="D72" s="291">
        <v>45000</v>
      </c>
      <c r="E72" s="230">
        <v>0</v>
      </c>
      <c r="F72" s="166" t="s">
        <v>345</v>
      </c>
      <c r="G72" s="169" t="s">
        <v>321</v>
      </c>
      <c r="H72" s="169" t="s">
        <v>1040</v>
      </c>
      <c r="I72" s="192" t="str">
        <f t="shared" si="5"/>
        <v>31744621d</v>
      </c>
      <c r="J72" s="167" t="str">
        <f t="shared" si="6"/>
        <v>31744621026 03</v>
      </c>
      <c r="K72" s="5"/>
      <c r="L72" s="167" t="str">
        <f t="shared" si="7"/>
        <v>31744621026 03B</v>
      </c>
      <c r="M72" s="5" t="str">
        <f t="shared" si="8"/>
        <v>Slovenská boxerská federáciadBKubalová Tamara</v>
      </c>
      <c r="N72" s="3" t="str">
        <f t="shared" si="9"/>
        <v>31744621dB</v>
      </c>
    </row>
    <row r="73" spans="1:14" x14ac:dyDescent="0.2">
      <c r="A73" s="202" t="s">
        <v>540</v>
      </c>
      <c r="B73" s="204" t="str">
        <f>VLOOKUP(A73,Adr!A:B,2,FALSE)</f>
        <v>Slovenská boxerská federácia</v>
      </c>
      <c r="C73" s="185" t="s">
        <v>2197</v>
      </c>
      <c r="D73" s="291">
        <v>15000</v>
      </c>
      <c r="E73" s="173">
        <v>0</v>
      </c>
      <c r="F73" s="166" t="s">
        <v>345</v>
      </c>
      <c r="G73" s="169" t="s">
        <v>321</v>
      </c>
      <c r="H73" s="169" t="s">
        <v>1040</v>
      </c>
      <c r="I73" s="192" t="str">
        <f t="shared" si="5"/>
        <v>31744621d</v>
      </c>
      <c r="J73" s="167" t="str">
        <f t="shared" si="6"/>
        <v>31744621026 03</v>
      </c>
      <c r="K73" s="5"/>
      <c r="L73" s="167" t="str">
        <f t="shared" si="7"/>
        <v>31744621026 03B</v>
      </c>
      <c r="M73" s="5" t="str">
        <f t="shared" si="8"/>
        <v>Slovenská boxerská federáciadBLovašová Bibiana</v>
      </c>
      <c r="N73" s="3" t="str">
        <f t="shared" si="9"/>
        <v>31744621dB</v>
      </c>
    </row>
    <row r="74" spans="1:14" x14ac:dyDescent="0.2">
      <c r="A74" s="202" t="s">
        <v>540</v>
      </c>
      <c r="B74" s="204" t="str">
        <f>VLOOKUP(A74,Adr!A:B,2,FALSE)</f>
        <v>Slovenská boxerská federácia</v>
      </c>
      <c r="C74" s="185" t="s">
        <v>1516</v>
      </c>
      <c r="D74" s="291">
        <v>45000</v>
      </c>
      <c r="E74" s="230">
        <v>0</v>
      </c>
      <c r="F74" s="166" t="s">
        <v>345</v>
      </c>
      <c r="G74" s="169" t="s">
        <v>321</v>
      </c>
      <c r="H74" s="169" t="s">
        <v>1040</v>
      </c>
      <c r="I74" s="192" t="str">
        <f t="shared" si="5"/>
        <v>31744621d</v>
      </c>
      <c r="J74" s="167" t="str">
        <f t="shared" si="6"/>
        <v>31744621026 03</v>
      </c>
      <c r="K74" s="5"/>
      <c r="L74" s="167" t="str">
        <f t="shared" si="7"/>
        <v>31744621026 03B</v>
      </c>
      <c r="M74" s="5" t="str">
        <f t="shared" si="8"/>
        <v>Slovenská boxerská federáciadBTriebeľová Jessica</v>
      </c>
      <c r="N74" s="3" t="str">
        <f t="shared" si="9"/>
        <v>31744621dB</v>
      </c>
    </row>
    <row r="75" spans="1:14" x14ac:dyDescent="0.2">
      <c r="A75" s="198" t="s">
        <v>540</v>
      </c>
      <c r="B75" s="204" t="str">
        <f>VLOOKUP(A75,Adr!A:B,2,FALSE)</f>
        <v>Slovenská boxerská federácia</v>
      </c>
      <c r="C75" s="169" t="s">
        <v>2198</v>
      </c>
      <c r="D75" s="290">
        <v>10000</v>
      </c>
      <c r="E75" s="173">
        <v>0</v>
      </c>
      <c r="F75" s="166" t="s">
        <v>345</v>
      </c>
      <c r="G75" s="169" t="s">
        <v>321</v>
      </c>
      <c r="H75" s="169" t="s">
        <v>1040</v>
      </c>
      <c r="I75" s="192" t="str">
        <f t="shared" si="5"/>
        <v>31744621d</v>
      </c>
      <c r="J75" s="167" t="str">
        <f t="shared" si="6"/>
        <v>31744621026 03</v>
      </c>
      <c r="K75" s="5"/>
      <c r="L75" s="167" t="str">
        <f t="shared" si="7"/>
        <v>31744621026 03B</v>
      </c>
      <c r="M75" s="5" t="str">
        <f t="shared" si="8"/>
        <v>Slovenská boxerská federáciadBVymyslický Lukáš</v>
      </c>
      <c r="N75" s="3" t="str">
        <f t="shared" si="9"/>
        <v>31744621dB</v>
      </c>
    </row>
    <row r="76" spans="1:14" x14ac:dyDescent="0.2">
      <c r="A76" s="166" t="s">
        <v>1922</v>
      </c>
      <c r="B76" s="204" t="str">
        <f>VLOOKUP(A76,Adr!A:B,2,FALSE)</f>
        <v>SLOVENSKÁ CYKLOTRIALOVÁ ÚNIA</v>
      </c>
      <c r="C76" s="196" t="s">
        <v>2269</v>
      </c>
      <c r="D76" s="291">
        <v>36500</v>
      </c>
      <c r="E76" s="230">
        <v>0</v>
      </c>
      <c r="F76" s="166" t="s">
        <v>349</v>
      </c>
      <c r="G76" s="169" t="s">
        <v>321</v>
      </c>
      <c r="H76" s="169" t="s">
        <v>1040</v>
      </c>
      <c r="I76" s="192" t="str">
        <f t="shared" si="5"/>
        <v>34056939f</v>
      </c>
      <c r="J76" s="167" t="str">
        <f t="shared" si="6"/>
        <v>34056939026 03</v>
      </c>
      <c r="K76" s="5"/>
      <c r="L76" s="167" t="str">
        <f t="shared" si="7"/>
        <v>34056939026 03B</v>
      </c>
      <c r="M76" s="5" t="str">
        <f t="shared" si="8"/>
        <v>SLOVENSKÁ CYKLOTRIALOVÁ ÚNIAfBpodpora a rozvoj športu</v>
      </c>
      <c r="N76" s="3" t="str">
        <f t="shared" si="9"/>
        <v>34056939fB</v>
      </c>
    </row>
    <row r="77" spans="1:14" x14ac:dyDescent="0.2">
      <c r="A77" s="166" t="s">
        <v>1931</v>
      </c>
      <c r="B77" s="204" t="str">
        <f>VLOOKUP(A77,Adr!A:B,2,FALSE)</f>
        <v>Slovenská Escrima Wing Tsun Organizácia (SEWTO)</v>
      </c>
      <c r="C77" s="185" t="s">
        <v>352</v>
      </c>
      <c r="D77" s="289">
        <v>19200</v>
      </c>
      <c r="E77" s="230">
        <v>0</v>
      </c>
      <c r="F77" s="166" t="s">
        <v>351</v>
      </c>
      <c r="G77" s="169" t="s">
        <v>321</v>
      </c>
      <c r="H77" s="169" t="s">
        <v>1040</v>
      </c>
      <c r="I77" s="192" t="str">
        <f t="shared" si="5"/>
        <v>37824465g</v>
      </c>
      <c r="J77" s="167" t="str">
        <f t="shared" si="6"/>
        <v>37824465026 03</v>
      </c>
      <c r="K77" s="5"/>
      <c r="L77" s="167" t="str">
        <f t="shared" si="7"/>
        <v>37824465026 03B</v>
      </c>
      <c r="M77" s="5" t="str">
        <f t="shared" si="8"/>
        <v>Slovenská Escrima Wing Tsun Organizácia (SEWTO)gBrozvoj športov, ktoré nie sú uznanými podľa zákona č. 440/2015 Z. z.</v>
      </c>
      <c r="N77" s="3" t="str">
        <f t="shared" si="9"/>
        <v>37824465gB</v>
      </c>
    </row>
    <row r="78" spans="1:14" x14ac:dyDescent="0.2">
      <c r="A78" s="202" t="s">
        <v>1941</v>
      </c>
      <c r="B78" s="204" t="str">
        <f>VLOOKUP(A78,Adr!A:B,2,FALSE)</f>
        <v>Slovenská federácia karate a bojových umení</v>
      </c>
      <c r="C78" s="196" t="s">
        <v>352</v>
      </c>
      <c r="D78" s="289">
        <v>138000</v>
      </c>
      <c r="E78" s="173">
        <v>0</v>
      </c>
      <c r="F78" s="166" t="s">
        <v>351</v>
      </c>
      <c r="G78" s="169" t="s">
        <v>321</v>
      </c>
      <c r="H78" s="169" t="s">
        <v>1040</v>
      </c>
      <c r="I78" s="192" t="str">
        <f t="shared" si="5"/>
        <v>34003975g</v>
      </c>
      <c r="J78" s="167" t="str">
        <f t="shared" si="6"/>
        <v>34003975026 03</v>
      </c>
      <c r="K78" s="5"/>
      <c r="L78" s="167" t="str">
        <f t="shared" si="7"/>
        <v>34003975026 03B</v>
      </c>
      <c r="M78" s="5" t="str">
        <f t="shared" si="8"/>
        <v>Slovenská federácia karate a bojových umenígBrozvoj športov, ktoré nie sú uznanými podľa zákona č. 440/2015 Z. z.</v>
      </c>
      <c r="N78" s="3" t="str">
        <f t="shared" si="9"/>
        <v>34003975gB</v>
      </c>
    </row>
    <row r="79" spans="1:14" x14ac:dyDescent="0.2">
      <c r="A79" s="182" t="s">
        <v>1941</v>
      </c>
      <c r="B79" s="204" t="str">
        <f>VLOOKUP(A79,Adr!A:B,2,FALSE)</f>
        <v>Slovenská federácia karate a bojových umení</v>
      </c>
      <c r="C79" s="185" t="s">
        <v>2243</v>
      </c>
      <c r="D79" s="289">
        <v>7000</v>
      </c>
      <c r="E79" s="173">
        <v>0</v>
      </c>
      <c r="F79" s="166" t="s">
        <v>362</v>
      </c>
      <c r="G79" s="169" t="s">
        <v>321</v>
      </c>
      <c r="H79" s="169" t="s">
        <v>1040</v>
      </c>
      <c r="I79" s="192" t="str">
        <f t="shared" si="5"/>
        <v>34003975m</v>
      </c>
      <c r="J79" s="167" t="str">
        <f t="shared" si="6"/>
        <v>34003975026 03</v>
      </c>
      <c r="K79" s="5"/>
      <c r="L79" s="167" t="str">
        <f t="shared" si="7"/>
        <v>34003975026 03B</v>
      </c>
      <c r="M79" s="5" t="str">
        <f t="shared" si="8"/>
        <v>Slovenská federácia karate a bojových umenímBXXVIII. Slovakia open- WUKF European Cup 2025</v>
      </c>
      <c r="N79" s="3" t="str">
        <f t="shared" si="9"/>
        <v>34003975mB</v>
      </c>
    </row>
    <row r="80" spans="1:14" x14ac:dyDescent="0.2">
      <c r="A80" s="198" t="s">
        <v>549</v>
      </c>
      <c r="B80" s="204" t="str">
        <f>VLOOKUP(A80,Adr!A:B,2,FALSE)</f>
        <v>Slovenská federácia pétanque</v>
      </c>
      <c r="C80" s="169" t="s">
        <v>1074</v>
      </c>
      <c r="D80" s="290">
        <v>19239</v>
      </c>
      <c r="E80" s="230">
        <v>0</v>
      </c>
      <c r="F80" s="166" t="s">
        <v>339</v>
      </c>
      <c r="G80" s="169" t="s">
        <v>319</v>
      </c>
      <c r="H80" s="169" t="s">
        <v>1040</v>
      </c>
      <c r="I80" s="192" t="str">
        <f t="shared" si="5"/>
        <v>36064742a</v>
      </c>
      <c r="J80" s="167" t="str">
        <f t="shared" si="6"/>
        <v>36064742026 02</v>
      </c>
      <c r="K80" s="5" t="s">
        <v>1075</v>
      </c>
      <c r="L80" s="167" t="str">
        <f t="shared" si="7"/>
        <v>36064742026 02B</v>
      </c>
      <c r="M80" s="5" t="str">
        <f t="shared" si="8"/>
        <v>Slovenská federácia pétanqueaBpétanque - bežné transfery</v>
      </c>
      <c r="N80" s="3" t="str">
        <f t="shared" si="9"/>
        <v>36064742aB</v>
      </c>
    </row>
    <row r="81" spans="1:14" x14ac:dyDescent="0.2">
      <c r="A81" s="202" t="s">
        <v>1948</v>
      </c>
      <c r="B81" s="204" t="str">
        <f>VLOOKUP(A81,Adr!A:B,2,FALSE)</f>
        <v>Slovenská footgolfová asociácia</v>
      </c>
      <c r="C81" s="169" t="s">
        <v>352</v>
      </c>
      <c r="D81" s="290">
        <v>84600</v>
      </c>
      <c r="E81" s="230">
        <v>0</v>
      </c>
      <c r="F81" s="166" t="s">
        <v>351</v>
      </c>
      <c r="G81" s="169" t="s">
        <v>321</v>
      </c>
      <c r="H81" s="169" t="s">
        <v>1040</v>
      </c>
      <c r="I81" s="192" t="str">
        <f t="shared" si="5"/>
        <v>42361885g</v>
      </c>
      <c r="J81" s="167" t="str">
        <f t="shared" si="6"/>
        <v>42361885026 03</v>
      </c>
      <c r="K81" s="5"/>
      <c r="L81" s="167" t="str">
        <f t="shared" si="7"/>
        <v>42361885026 03B</v>
      </c>
      <c r="M81" s="5" t="str">
        <f t="shared" si="8"/>
        <v>Slovenská footgolfová asociáciagBrozvoj športov, ktoré nie sú uznanými podľa zákona č. 440/2015 Z. z.</v>
      </c>
      <c r="N81" s="3" t="str">
        <f t="shared" si="9"/>
        <v>42361885gB</v>
      </c>
    </row>
    <row r="82" spans="1:14" x14ac:dyDescent="0.2">
      <c r="A82" s="166" t="s">
        <v>557</v>
      </c>
      <c r="B82" s="204" t="str">
        <f>VLOOKUP(A82,Adr!A:B,2,FALSE)</f>
        <v>Slovenská golfová asociácia</v>
      </c>
      <c r="C82" s="169" t="s">
        <v>1076</v>
      </c>
      <c r="D82" s="290">
        <v>274059</v>
      </c>
      <c r="E82" s="173">
        <v>0</v>
      </c>
      <c r="F82" s="166" t="s">
        <v>339</v>
      </c>
      <c r="G82" s="169" t="s">
        <v>319</v>
      </c>
      <c r="H82" s="169" t="s">
        <v>1040</v>
      </c>
      <c r="I82" s="192" t="str">
        <f t="shared" si="5"/>
        <v>50284363a</v>
      </c>
      <c r="J82" s="167" t="str">
        <f t="shared" si="6"/>
        <v>50284363026 02</v>
      </c>
      <c r="K82" s="5" t="s">
        <v>1077</v>
      </c>
      <c r="L82" s="167" t="str">
        <f t="shared" si="7"/>
        <v>50284363026 02B</v>
      </c>
      <c r="M82" s="5" t="str">
        <f t="shared" si="8"/>
        <v>Slovenská golfová asociáciaaBgolf - bežné transfery</v>
      </c>
      <c r="N82" s="3" t="str">
        <f t="shared" si="9"/>
        <v>50284363aB</v>
      </c>
    </row>
    <row r="83" spans="1:14" x14ac:dyDescent="0.2">
      <c r="A83" s="202" t="s">
        <v>557</v>
      </c>
      <c r="B83" s="204" t="str">
        <f>VLOOKUP(A83,Adr!A:B,2,FALSE)</f>
        <v>Slovenská golfová asociácia</v>
      </c>
      <c r="C83" s="169" t="s">
        <v>1486</v>
      </c>
      <c r="D83" s="290">
        <v>5155</v>
      </c>
      <c r="E83" s="173">
        <v>0</v>
      </c>
      <c r="F83" s="166" t="s">
        <v>343</v>
      </c>
      <c r="G83" s="169" t="s">
        <v>321</v>
      </c>
      <c r="H83" s="169" t="s">
        <v>1040</v>
      </c>
      <c r="I83" s="192" t="str">
        <f t="shared" si="5"/>
        <v>50284363c</v>
      </c>
      <c r="J83" s="167" t="str">
        <f t="shared" si="6"/>
        <v>50284363026 03</v>
      </c>
      <c r="K83" s="5"/>
      <c r="L83" s="167" t="str">
        <f t="shared" si="7"/>
        <v>50284363026 03B</v>
      </c>
      <c r="M83" s="5" t="str">
        <f t="shared" si="8"/>
        <v>Slovenská golfová asociáciacBzabezpečenie a rozvoj športu golf zdravotne postihnutých športovcov</v>
      </c>
      <c r="N83" s="3" t="str">
        <f t="shared" si="9"/>
        <v>50284363cB</v>
      </c>
    </row>
    <row r="84" spans="1:14" x14ac:dyDescent="0.2">
      <c r="A84" s="166" t="s">
        <v>557</v>
      </c>
      <c r="B84" s="204" t="str">
        <f>VLOOKUP(A84,Adr!A:B,2,FALSE)</f>
        <v>Slovenská golfová asociácia</v>
      </c>
      <c r="C84" s="169" t="s">
        <v>1517</v>
      </c>
      <c r="D84" s="291">
        <v>20000</v>
      </c>
      <c r="E84" s="230">
        <v>0</v>
      </c>
      <c r="F84" s="166" t="s">
        <v>345</v>
      </c>
      <c r="G84" s="169" t="s">
        <v>321</v>
      </c>
      <c r="H84" s="169" t="s">
        <v>1040</v>
      </c>
      <c r="I84" s="192" t="str">
        <f t="shared" si="5"/>
        <v>50284363d</v>
      </c>
      <c r="J84" s="167" t="str">
        <f t="shared" si="6"/>
        <v>50284363026 03</v>
      </c>
      <c r="K84" s="5"/>
      <c r="L84" s="167" t="str">
        <f t="shared" si="7"/>
        <v>50284363026 03B</v>
      </c>
      <c r="M84" s="5" t="str">
        <f t="shared" si="8"/>
        <v>Slovenská golfová asociáciadBTeták Tadeáš</v>
      </c>
      <c r="N84" s="3" t="str">
        <f t="shared" si="9"/>
        <v>50284363dB</v>
      </c>
    </row>
    <row r="85" spans="1:14" x14ac:dyDescent="0.2">
      <c r="A85" s="166" t="s">
        <v>557</v>
      </c>
      <c r="B85" s="204" t="str">
        <f>VLOOKUP(A85,Adr!A:B,2,FALSE)</f>
        <v>Slovenská golfová asociácia</v>
      </c>
      <c r="C85" s="196" t="s">
        <v>2244</v>
      </c>
      <c r="D85" s="291">
        <v>2600</v>
      </c>
      <c r="E85" s="230">
        <v>0</v>
      </c>
      <c r="F85" s="166" t="s">
        <v>362</v>
      </c>
      <c r="G85" s="169" t="s">
        <v>321</v>
      </c>
      <c r="H85" s="169" t="s">
        <v>1040</v>
      </c>
      <c r="I85" s="192" t="str">
        <f t="shared" si="5"/>
        <v>50284363m</v>
      </c>
      <c r="J85" s="167" t="str">
        <f t="shared" si="6"/>
        <v>50284363026 03</v>
      </c>
      <c r="K85" s="5"/>
      <c r="L85" s="167" t="str">
        <f t="shared" si="7"/>
        <v>50284363026 03B</v>
      </c>
      <c r="M85" s="5" t="str">
        <f t="shared" si="8"/>
        <v>Slovenská golfová asociáciamBSLOVAK AMATEUR CHAMPIONSHIP</v>
      </c>
      <c r="N85" s="3" t="str">
        <f t="shared" si="9"/>
        <v>50284363mB</v>
      </c>
    </row>
    <row r="86" spans="1:14" x14ac:dyDescent="0.2">
      <c r="A86" s="198" t="s">
        <v>565</v>
      </c>
      <c r="B86" s="204" t="str">
        <f>VLOOKUP(A86,Adr!A:B,2,FALSE)</f>
        <v>Slovenská gymnastická federácia</v>
      </c>
      <c r="C86" s="169" t="s">
        <v>1078</v>
      </c>
      <c r="D86" s="290">
        <v>668145</v>
      </c>
      <c r="E86" s="230">
        <v>0</v>
      </c>
      <c r="F86" s="166" t="s">
        <v>339</v>
      </c>
      <c r="G86" s="169" t="s">
        <v>319</v>
      </c>
      <c r="H86" s="169" t="s">
        <v>1040</v>
      </c>
      <c r="I86" s="192" t="str">
        <f t="shared" si="5"/>
        <v>00688321a</v>
      </c>
      <c r="J86" s="167" t="str">
        <f t="shared" si="6"/>
        <v>00688321026 02</v>
      </c>
      <c r="K86" s="5" t="s">
        <v>1079</v>
      </c>
      <c r="L86" s="167" t="str">
        <f t="shared" si="7"/>
        <v>00688321026 02B</v>
      </c>
      <c r="M86" s="5" t="str">
        <f t="shared" si="8"/>
        <v>Slovenská gymnastická federáciaaBgymnastika - bežné transfery</v>
      </c>
      <c r="N86" s="3" t="str">
        <f t="shared" si="9"/>
        <v>00688321aB</v>
      </c>
    </row>
    <row r="87" spans="1:14" x14ac:dyDescent="0.2">
      <c r="A87" s="166" t="s">
        <v>565</v>
      </c>
      <c r="B87" s="204" t="str">
        <f>VLOOKUP(A87,Adr!A:B,2,FALSE)</f>
        <v>Slovenská gymnastická federácia</v>
      </c>
      <c r="C87" s="185" t="s">
        <v>2199</v>
      </c>
      <c r="D87" s="289">
        <v>10000</v>
      </c>
      <c r="E87" s="173">
        <v>0</v>
      </c>
      <c r="F87" s="166" t="s">
        <v>345</v>
      </c>
      <c r="G87" s="169" t="s">
        <v>321</v>
      </c>
      <c r="H87" s="169" t="s">
        <v>1040</v>
      </c>
      <c r="I87" s="192" t="str">
        <f t="shared" si="5"/>
        <v>00688321d</v>
      </c>
      <c r="J87" s="167" t="str">
        <f t="shared" si="6"/>
        <v>00688321026 03</v>
      </c>
      <c r="K87" s="5"/>
      <c r="L87" s="167" t="str">
        <f t="shared" si="7"/>
        <v>00688321026 03B</v>
      </c>
      <c r="M87" s="5" t="str">
        <f t="shared" si="8"/>
        <v>Slovenská gymnastická federáciadBPiliarová Lucia</v>
      </c>
      <c r="N87" s="3" t="str">
        <f t="shared" si="9"/>
        <v>00688321dB</v>
      </c>
    </row>
    <row r="88" spans="1:14" x14ac:dyDescent="0.2">
      <c r="A88" s="198" t="s">
        <v>565</v>
      </c>
      <c r="B88" s="204" t="str">
        <f>VLOOKUP(A88,Adr!A:B,2,FALSE)</f>
        <v>Slovenská gymnastická federácia</v>
      </c>
      <c r="C88" s="169" t="s">
        <v>2245</v>
      </c>
      <c r="D88" s="290">
        <v>7000</v>
      </c>
      <c r="E88" s="173">
        <v>0</v>
      </c>
      <c r="F88" s="166" t="s">
        <v>362</v>
      </c>
      <c r="G88" s="169" t="s">
        <v>321</v>
      </c>
      <c r="H88" s="169" t="s">
        <v>1040</v>
      </c>
      <c r="I88" s="192" t="str">
        <f t="shared" si="5"/>
        <v>00688321m</v>
      </c>
      <c r="J88" s="167" t="str">
        <f t="shared" si="6"/>
        <v>00688321026 03</v>
      </c>
      <c r="K88" s="5"/>
      <c r="L88" s="167" t="str">
        <f t="shared" si="7"/>
        <v>00688321026 03B</v>
      </c>
      <c r="M88" s="5" t="str">
        <f t="shared" si="8"/>
        <v>Slovenská gymnastická federáciamBSlovak Aerobik Open</v>
      </c>
      <c r="N88" s="3" t="str">
        <f t="shared" si="9"/>
        <v>00688321mB</v>
      </c>
    </row>
    <row r="89" spans="1:14" x14ac:dyDescent="0.2">
      <c r="A89" s="202" t="s">
        <v>1959</v>
      </c>
      <c r="B89" s="204" t="str">
        <f>VLOOKUP(A89,Adr!A:B,2,FALSE)</f>
        <v>Slovenská hokejbalová únia</v>
      </c>
      <c r="C89" s="169" t="s">
        <v>2269</v>
      </c>
      <c r="D89" s="290">
        <v>35500</v>
      </c>
      <c r="E89" s="173">
        <v>0</v>
      </c>
      <c r="F89" s="166" t="s">
        <v>349</v>
      </c>
      <c r="G89" s="169" t="s">
        <v>321</v>
      </c>
      <c r="H89" s="169" t="s">
        <v>1040</v>
      </c>
      <c r="I89" s="192" t="str">
        <f t="shared" si="5"/>
        <v>00603091f</v>
      </c>
      <c r="J89" s="167" t="str">
        <f t="shared" si="6"/>
        <v>00603091026 03</v>
      </c>
      <c r="K89" s="5"/>
      <c r="L89" s="167" t="str">
        <f t="shared" si="7"/>
        <v>00603091026 03B</v>
      </c>
      <c r="M89" s="5" t="str">
        <f t="shared" si="8"/>
        <v>Slovenská hokejbalová úniafBpodpora a rozvoj športu</v>
      </c>
      <c r="N89" s="3" t="str">
        <f t="shared" si="9"/>
        <v>00603091fB</v>
      </c>
    </row>
    <row r="90" spans="1:14" x14ac:dyDescent="0.2">
      <c r="A90" s="178" t="s">
        <v>1959</v>
      </c>
      <c r="B90" s="204" t="str">
        <f>VLOOKUP(A90,Adr!A:B,2,FALSE)</f>
        <v>Slovenská hokejbalová únia</v>
      </c>
      <c r="C90" s="185" t="s">
        <v>352</v>
      </c>
      <c r="D90" s="290">
        <v>214300</v>
      </c>
      <c r="E90" s="173">
        <v>0</v>
      </c>
      <c r="F90" s="166" t="s">
        <v>351</v>
      </c>
      <c r="G90" s="169" t="s">
        <v>321</v>
      </c>
      <c r="H90" s="169" t="s">
        <v>1040</v>
      </c>
      <c r="I90" s="192" t="str">
        <f t="shared" si="5"/>
        <v>00603091g</v>
      </c>
      <c r="J90" s="167" t="str">
        <f t="shared" si="6"/>
        <v>00603091026 03</v>
      </c>
      <c r="K90" s="5"/>
      <c r="L90" s="167" t="str">
        <f t="shared" si="7"/>
        <v>00603091026 03B</v>
      </c>
      <c r="M90" s="5" t="str">
        <f t="shared" si="8"/>
        <v>Slovenská hokejbalová úniagBrozvoj športov, ktoré nie sú uznanými podľa zákona č. 440/2015 Z. z.</v>
      </c>
      <c r="N90" s="3" t="str">
        <f t="shared" si="9"/>
        <v>00603091gB</v>
      </c>
    </row>
    <row r="91" spans="1:14" x14ac:dyDescent="0.2">
      <c r="A91" s="166" t="s">
        <v>1959</v>
      </c>
      <c r="B91" s="204" t="str">
        <f>VLOOKUP(A91,Adr!A:B,2,FALSE)</f>
        <v>Slovenská hokejbalová únia</v>
      </c>
      <c r="C91" s="197" t="s">
        <v>2246</v>
      </c>
      <c r="D91" s="292">
        <v>7000</v>
      </c>
      <c r="E91" s="230">
        <v>0</v>
      </c>
      <c r="F91" s="166" t="s">
        <v>362</v>
      </c>
      <c r="G91" s="169" t="s">
        <v>321</v>
      </c>
      <c r="H91" s="169" t="s">
        <v>1040</v>
      </c>
      <c r="I91" s="192" t="str">
        <f t="shared" si="5"/>
        <v>00603091m</v>
      </c>
      <c r="J91" s="167" t="str">
        <f t="shared" si="6"/>
        <v>00603091026 03</v>
      </c>
      <c r="K91" s="5"/>
      <c r="L91" s="167" t="str">
        <f t="shared" si="7"/>
        <v>00603091026 03B</v>
      </c>
      <c r="M91" s="5" t="str">
        <f t="shared" si="8"/>
        <v>Slovenská hokejbalová úniamBOrszágh cup 2025</v>
      </c>
      <c r="N91" s="3" t="str">
        <f t="shared" si="9"/>
        <v>00603091mB</v>
      </c>
    </row>
    <row r="92" spans="1:14" x14ac:dyDescent="0.2">
      <c r="A92" s="202" t="s">
        <v>571</v>
      </c>
      <c r="B92" s="204" t="str">
        <f>VLOOKUP(A92,Adr!A:B,2,FALSE)</f>
        <v>SLOVENSKÁ CHEERLEADING ÚNIA</v>
      </c>
      <c r="C92" s="169" t="s">
        <v>1080</v>
      </c>
      <c r="D92" s="290">
        <v>19239</v>
      </c>
      <c r="E92" s="230">
        <v>0</v>
      </c>
      <c r="F92" s="166" t="s">
        <v>339</v>
      </c>
      <c r="G92" s="169" t="s">
        <v>319</v>
      </c>
      <c r="H92" s="169" t="s">
        <v>1040</v>
      </c>
      <c r="I92" s="192" t="str">
        <f t="shared" si="5"/>
        <v>54041368a</v>
      </c>
      <c r="J92" s="167" t="str">
        <f t="shared" si="6"/>
        <v>54041368026 02</v>
      </c>
      <c r="K92" s="5" t="s">
        <v>1081</v>
      </c>
      <c r="L92" s="167" t="str">
        <f t="shared" si="7"/>
        <v>54041368026 02B</v>
      </c>
      <c r="M92" s="5" t="str">
        <f t="shared" si="8"/>
        <v>SLOVENSKÁ CHEERLEADING ÚNIAaBcheerleading - bežné transfery</v>
      </c>
      <c r="N92" s="3" t="str">
        <f t="shared" si="9"/>
        <v>54041368aB</v>
      </c>
    </row>
    <row r="93" spans="1:14" x14ac:dyDescent="0.2">
      <c r="A93" s="166" t="s">
        <v>577</v>
      </c>
      <c r="B93" s="204" t="str">
        <f>VLOOKUP(A93,Adr!A:B,2,FALSE)</f>
        <v>SLOVENSKÁ JAZDECKÁ FEDERÁCIA</v>
      </c>
      <c r="C93" s="197" t="s">
        <v>1082</v>
      </c>
      <c r="D93" s="292">
        <v>120904</v>
      </c>
      <c r="E93" s="173">
        <v>0</v>
      </c>
      <c r="F93" s="166" t="s">
        <v>339</v>
      </c>
      <c r="G93" s="169" t="s">
        <v>319</v>
      </c>
      <c r="H93" s="169" t="s">
        <v>1040</v>
      </c>
      <c r="I93" s="192" t="str">
        <f t="shared" si="5"/>
        <v>31787801a</v>
      </c>
      <c r="J93" s="167" t="str">
        <f t="shared" si="6"/>
        <v>31787801026 02</v>
      </c>
      <c r="K93" s="5" t="s">
        <v>1083</v>
      </c>
      <c r="L93" s="167" t="str">
        <f t="shared" si="7"/>
        <v>31787801026 02B</v>
      </c>
      <c r="M93" s="5" t="str">
        <f t="shared" si="8"/>
        <v>SLOVENSKÁ JAZDECKÁ FEDERÁCIAaBjazdectvo - bežné transfery</v>
      </c>
      <c r="N93" s="3" t="str">
        <f t="shared" si="9"/>
        <v>31787801aB</v>
      </c>
    </row>
    <row r="94" spans="1:14" x14ac:dyDescent="0.2">
      <c r="A94" s="198" t="s">
        <v>584</v>
      </c>
      <c r="B94" s="204" t="str">
        <f>VLOOKUP(A94,Adr!A:B,2,FALSE)</f>
        <v>Slovenská kanoistika</v>
      </c>
      <c r="C94" s="196" t="s">
        <v>1084</v>
      </c>
      <c r="D94" s="289">
        <v>1181281</v>
      </c>
      <c r="E94" s="230">
        <v>0</v>
      </c>
      <c r="F94" s="166" t="s">
        <v>339</v>
      </c>
      <c r="G94" s="169" t="s">
        <v>319</v>
      </c>
      <c r="H94" s="169" t="s">
        <v>1040</v>
      </c>
      <c r="I94" s="192" t="str">
        <f t="shared" si="5"/>
        <v>50434101a</v>
      </c>
      <c r="J94" s="167" t="str">
        <f t="shared" si="6"/>
        <v>50434101026 02</v>
      </c>
      <c r="K94" s="5" t="s">
        <v>1085</v>
      </c>
      <c r="L94" s="167" t="str">
        <f t="shared" si="7"/>
        <v>50434101026 02B</v>
      </c>
      <c r="M94" s="5" t="str">
        <f t="shared" si="8"/>
        <v>Slovenská kanoistikaaBkanoistika - bežné transfery</v>
      </c>
      <c r="N94" s="3" t="str">
        <f t="shared" si="9"/>
        <v>50434101aB</v>
      </c>
    </row>
    <row r="95" spans="1:14" x14ac:dyDescent="0.2">
      <c r="A95" s="178" t="s">
        <v>584</v>
      </c>
      <c r="B95" s="204" t="str">
        <f>VLOOKUP(A95,Adr!A:B,2,FALSE)</f>
        <v>Slovenská kanoistika</v>
      </c>
      <c r="C95" s="196" t="s">
        <v>1518</v>
      </c>
      <c r="D95" s="291">
        <v>10000</v>
      </c>
      <c r="E95" s="230">
        <v>0</v>
      </c>
      <c r="F95" s="166" t="s">
        <v>345</v>
      </c>
      <c r="G95" s="169" t="s">
        <v>321</v>
      </c>
      <c r="H95" s="169" t="s">
        <v>1040</v>
      </c>
      <c r="I95" s="192" t="str">
        <f t="shared" si="5"/>
        <v>50434101d</v>
      </c>
      <c r="J95" s="167" t="str">
        <f t="shared" si="6"/>
        <v>50434101026 03</v>
      </c>
      <c r="K95" s="5"/>
      <c r="L95" s="167" t="str">
        <f t="shared" si="7"/>
        <v>50434101026 03B</v>
      </c>
      <c r="M95" s="5" t="str">
        <f t="shared" si="8"/>
        <v>Slovenská kanoistikadBAbrahámová Karolína</v>
      </c>
      <c r="N95" s="3" t="str">
        <f t="shared" si="9"/>
        <v>50434101dB</v>
      </c>
    </row>
    <row r="96" spans="1:14" x14ac:dyDescent="0.2">
      <c r="A96" s="202" t="s">
        <v>584</v>
      </c>
      <c r="B96" s="204" t="str">
        <f>VLOOKUP(A96,Adr!A:B,2,FALSE)</f>
        <v>Slovenská kanoistika</v>
      </c>
      <c r="C96" s="196" t="s">
        <v>1519</v>
      </c>
      <c r="D96" s="291">
        <v>9300</v>
      </c>
      <c r="E96" s="173">
        <v>0</v>
      </c>
      <c r="F96" s="166" t="s">
        <v>345</v>
      </c>
      <c r="G96" s="169" t="s">
        <v>321</v>
      </c>
      <c r="H96" s="169" t="s">
        <v>1040</v>
      </c>
      <c r="I96" s="192" t="str">
        <f t="shared" si="5"/>
        <v>50434101d</v>
      </c>
      <c r="J96" s="167" t="str">
        <f t="shared" si="6"/>
        <v>50434101026 03</v>
      </c>
      <c r="K96" s="5"/>
      <c r="L96" s="167" t="str">
        <f t="shared" si="7"/>
        <v>50434101026 03B</v>
      </c>
      <c r="M96" s="5" t="str">
        <f t="shared" si="8"/>
        <v>Slovenská kanoistikadBBábik Martin</v>
      </c>
      <c r="N96" s="3" t="str">
        <f t="shared" si="9"/>
        <v>50434101dB</v>
      </c>
    </row>
    <row r="97" spans="1:14" x14ac:dyDescent="0.2">
      <c r="A97" s="198" t="s">
        <v>584</v>
      </c>
      <c r="B97" s="204" t="str">
        <f>VLOOKUP(A97,Adr!A:B,2,FALSE)</f>
        <v>Slovenská kanoistika</v>
      </c>
      <c r="C97" s="185" t="s">
        <v>1520</v>
      </c>
      <c r="D97" s="289">
        <v>15600</v>
      </c>
      <c r="E97" s="230">
        <v>0</v>
      </c>
      <c r="F97" s="166" t="s">
        <v>345</v>
      </c>
      <c r="G97" s="169" t="s">
        <v>321</v>
      </c>
      <c r="H97" s="169" t="s">
        <v>1040</v>
      </c>
      <c r="I97" s="192" t="str">
        <f t="shared" si="5"/>
        <v>50434101d</v>
      </c>
      <c r="J97" s="167" t="str">
        <f t="shared" si="6"/>
        <v>50434101026 03</v>
      </c>
      <c r="K97" s="5"/>
      <c r="L97" s="167" t="str">
        <f t="shared" si="7"/>
        <v>50434101026 03B</v>
      </c>
      <c r="M97" s="5" t="str">
        <f t="shared" si="8"/>
        <v>Slovenská kanoistikadBBaláž Samuel</v>
      </c>
      <c r="N97" s="3" t="str">
        <f t="shared" si="9"/>
        <v>50434101dB</v>
      </c>
    </row>
    <row r="98" spans="1:14" x14ac:dyDescent="0.2">
      <c r="A98" s="198" t="s">
        <v>584</v>
      </c>
      <c r="B98" s="204" t="str">
        <f>VLOOKUP(A98,Adr!A:B,2,FALSE)</f>
        <v>Slovenská kanoistika</v>
      </c>
      <c r="C98" s="185" t="s">
        <v>1521</v>
      </c>
      <c r="D98" s="289">
        <v>80000</v>
      </c>
      <c r="E98" s="173">
        <v>0</v>
      </c>
      <c r="F98" s="166" t="s">
        <v>345</v>
      </c>
      <c r="G98" s="169" t="s">
        <v>321</v>
      </c>
      <c r="H98" s="169" t="s">
        <v>1040</v>
      </c>
      <c r="I98" s="192" t="str">
        <f t="shared" si="5"/>
        <v>50434101d</v>
      </c>
      <c r="J98" s="167" t="str">
        <f t="shared" si="6"/>
        <v>50434101026 03</v>
      </c>
      <c r="K98" s="5"/>
      <c r="L98" s="167" t="str">
        <f t="shared" si="7"/>
        <v>50434101026 03B</v>
      </c>
      <c r="M98" s="5" t="str">
        <f t="shared" si="8"/>
        <v>Slovenská kanoistikadBBeňuš Matej</v>
      </c>
      <c r="N98" s="3" t="str">
        <f t="shared" si="9"/>
        <v>50434101dB</v>
      </c>
    </row>
    <row r="99" spans="1:14" x14ac:dyDescent="0.2">
      <c r="A99" s="166" t="s">
        <v>584</v>
      </c>
      <c r="B99" s="204" t="str">
        <f>VLOOKUP(A99,Adr!A:B,2,FALSE)</f>
        <v>Slovenská kanoistika</v>
      </c>
      <c r="C99" s="196" t="s">
        <v>1522</v>
      </c>
      <c r="D99" s="291">
        <v>9300</v>
      </c>
      <c r="E99" s="230">
        <v>0</v>
      </c>
      <c r="F99" s="166" t="s">
        <v>345</v>
      </c>
      <c r="G99" s="169" t="s">
        <v>321</v>
      </c>
      <c r="H99" s="169" t="s">
        <v>1040</v>
      </c>
      <c r="I99" s="192" t="str">
        <f t="shared" si="5"/>
        <v>50434101d</v>
      </c>
      <c r="J99" s="167" t="str">
        <f t="shared" si="6"/>
        <v>50434101026 03</v>
      </c>
      <c r="K99" s="5"/>
      <c r="L99" s="167" t="str">
        <f t="shared" si="7"/>
        <v>50434101026 03B</v>
      </c>
      <c r="M99" s="5" t="str">
        <f t="shared" si="8"/>
        <v>Slovenská kanoistikadBBergendi Sofia</v>
      </c>
      <c r="N99" s="3" t="str">
        <f t="shared" si="9"/>
        <v>50434101dB</v>
      </c>
    </row>
    <row r="100" spans="1:14" x14ac:dyDescent="0.2">
      <c r="A100" s="166" t="s">
        <v>584</v>
      </c>
      <c r="B100" s="204" t="str">
        <f>VLOOKUP(A100,Adr!A:B,2,FALSE)</f>
        <v>Slovenská kanoistika</v>
      </c>
      <c r="C100" s="196" t="s">
        <v>1523</v>
      </c>
      <c r="D100" s="291">
        <v>15600</v>
      </c>
      <c r="E100" s="173">
        <v>0</v>
      </c>
      <c r="F100" s="166" t="s">
        <v>345</v>
      </c>
      <c r="G100" s="169" t="s">
        <v>321</v>
      </c>
      <c r="H100" s="169" t="s">
        <v>1040</v>
      </c>
      <c r="I100" s="192" t="str">
        <f t="shared" si="5"/>
        <v>50434101d</v>
      </c>
      <c r="J100" s="167" t="str">
        <f t="shared" si="6"/>
        <v>50434101026 03</v>
      </c>
      <c r="K100" s="5"/>
      <c r="L100" s="167" t="str">
        <f t="shared" si="7"/>
        <v>50434101026 03B</v>
      </c>
      <c r="M100" s="5" t="str">
        <f t="shared" si="8"/>
        <v>Slovenská kanoistikadBBotek Adam</v>
      </c>
      <c r="N100" s="3" t="str">
        <f t="shared" si="9"/>
        <v>50434101dB</v>
      </c>
    </row>
    <row r="101" spans="1:14" x14ac:dyDescent="0.2">
      <c r="A101" s="182" t="s">
        <v>584</v>
      </c>
      <c r="B101" s="204" t="str">
        <f>VLOOKUP(A101,Adr!A:B,2,FALSE)</f>
        <v>Slovenská kanoistika</v>
      </c>
      <c r="C101" s="185" t="s">
        <v>1524</v>
      </c>
      <c r="D101" s="289">
        <v>15000</v>
      </c>
      <c r="E101" s="230">
        <v>0</v>
      </c>
      <c r="F101" s="166" t="s">
        <v>345</v>
      </c>
      <c r="G101" s="169" t="s">
        <v>321</v>
      </c>
      <c r="H101" s="169" t="s">
        <v>1040</v>
      </c>
      <c r="I101" s="192" t="str">
        <f t="shared" si="5"/>
        <v>50434101d</v>
      </c>
      <c r="J101" s="167" t="str">
        <f t="shared" si="6"/>
        <v>50434101026 03</v>
      </c>
      <c r="K101" s="5"/>
      <c r="L101" s="167" t="str">
        <f t="shared" si="7"/>
        <v>50434101026 03B</v>
      </c>
      <c r="M101" s="5" t="str">
        <f t="shared" si="8"/>
        <v>Slovenská kanoistikadBBugár Reka</v>
      </c>
      <c r="N101" s="3" t="str">
        <f t="shared" si="9"/>
        <v>50434101dB</v>
      </c>
    </row>
    <row r="102" spans="1:14" x14ac:dyDescent="0.2">
      <c r="A102" s="202" t="s">
        <v>584</v>
      </c>
      <c r="B102" s="204" t="str">
        <f>VLOOKUP(A102,Adr!A:B,2,FALSE)</f>
        <v>Slovenská kanoistika</v>
      </c>
      <c r="C102" s="185" t="s">
        <v>1525</v>
      </c>
      <c r="D102" s="289">
        <v>9300</v>
      </c>
      <c r="E102" s="173">
        <v>0</v>
      </c>
      <c r="F102" s="166" t="s">
        <v>345</v>
      </c>
      <c r="G102" s="169" t="s">
        <v>321</v>
      </c>
      <c r="H102" s="169" t="s">
        <v>1040</v>
      </c>
      <c r="I102" s="192" t="str">
        <f t="shared" si="5"/>
        <v>50434101d</v>
      </c>
      <c r="J102" s="167" t="str">
        <f t="shared" si="6"/>
        <v>50434101026 03</v>
      </c>
      <c r="K102" s="5"/>
      <c r="L102" s="167" t="str">
        <f t="shared" si="7"/>
        <v>50434101026 03B</v>
      </c>
      <c r="M102" s="5" t="str">
        <f t="shared" si="8"/>
        <v>Slovenská kanoistikadBČulenová Dagmar</v>
      </c>
      <c r="N102" s="3" t="str">
        <f t="shared" si="9"/>
        <v>50434101dB</v>
      </c>
    </row>
    <row r="103" spans="1:14" x14ac:dyDescent="0.2">
      <c r="A103" s="182" t="s">
        <v>584</v>
      </c>
      <c r="B103" s="204" t="str">
        <f>VLOOKUP(A103,Adr!A:B,2,FALSE)</f>
        <v>Slovenská kanoistika</v>
      </c>
      <c r="C103" s="185" t="s">
        <v>1526</v>
      </c>
      <c r="D103" s="289">
        <v>7500</v>
      </c>
      <c r="E103" s="230">
        <v>0</v>
      </c>
      <c r="F103" s="166" t="s">
        <v>345</v>
      </c>
      <c r="G103" s="169" t="s">
        <v>321</v>
      </c>
      <c r="H103" s="169" t="s">
        <v>1040</v>
      </c>
      <c r="I103" s="192" t="str">
        <f t="shared" si="5"/>
        <v>50434101d</v>
      </c>
      <c r="J103" s="167" t="str">
        <f t="shared" si="6"/>
        <v>50434101026 03</v>
      </c>
      <c r="K103" s="5"/>
      <c r="L103" s="167" t="str">
        <f t="shared" si="7"/>
        <v>50434101026 03B</v>
      </c>
      <c r="M103" s="5" t="str">
        <f t="shared" si="8"/>
        <v>Slovenská kanoistikadBDoktorík Dominik</v>
      </c>
      <c r="N103" s="3" t="str">
        <f t="shared" si="9"/>
        <v>50434101dB</v>
      </c>
    </row>
    <row r="104" spans="1:14" x14ac:dyDescent="0.2">
      <c r="A104" s="202" t="s">
        <v>584</v>
      </c>
      <c r="B104" s="204" t="str">
        <f>VLOOKUP(A104,Adr!A:B,2,FALSE)</f>
        <v>Slovenská kanoistika</v>
      </c>
      <c r="C104" s="185" t="s">
        <v>1527</v>
      </c>
      <c r="D104" s="289">
        <v>15000</v>
      </c>
      <c r="E104" s="173">
        <v>0</v>
      </c>
      <c r="F104" s="166" t="s">
        <v>345</v>
      </c>
      <c r="G104" s="169" t="s">
        <v>321</v>
      </c>
      <c r="H104" s="169" t="s">
        <v>1040</v>
      </c>
      <c r="I104" s="192" t="str">
        <f t="shared" si="5"/>
        <v>50434101d</v>
      </c>
      <c r="J104" s="167" t="str">
        <f t="shared" si="6"/>
        <v>50434101026 03</v>
      </c>
      <c r="K104" s="5"/>
      <c r="L104" s="167" t="str">
        <f t="shared" si="7"/>
        <v>50434101026 03B</v>
      </c>
      <c r="M104" s="5" t="str">
        <f t="shared" si="8"/>
        <v>Slovenská kanoistikadBDorner Milan</v>
      </c>
      <c r="N104" s="3" t="str">
        <f t="shared" si="9"/>
        <v>50434101dB</v>
      </c>
    </row>
    <row r="105" spans="1:14" x14ac:dyDescent="0.2">
      <c r="A105" s="202" t="s">
        <v>584</v>
      </c>
      <c r="B105" s="204" t="str">
        <f>VLOOKUP(A105,Adr!A:B,2,FALSE)</f>
        <v>Slovenská kanoistika</v>
      </c>
      <c r="C105" s="185" t="s">
        <v>1528</v>
      </c>
      <c r="D105" s="289">
        <v>20000</v>
      </c>
      <c r="E105" s="230">
        <v>0</v>
      </c>
      <c r="F105" s="166" t="s">
        <v>345</v>
      </c>
      <c r="G105" s="169" t="s">
        <v>321</v>
      </c>
      <c r="H105" s="169" t="s">
        <v>1040</v>
      </c>
      <c r="I105" s="192" t="str">
        <f t="shared" si="5"/>
        <v>50434101d</v>
      </c>
      <c r="J105" s="167" t="str">
        <f t="shared" si="6"/>
        <v>50434101026 03</v>
      </c>
      <c r="K105" s="5"/>
      <c r="L105" s="167" t="str">
        <f t="shared" si="7"/>
        <v>50434101026 03B</v>
      </c>
      <c r="M105" s="5" t="str">
        <f t="shared" si="8"/>
        <v>Slovenská kanoistikadBDuda Filip</v>
      </c>
      <c r="N105" s="3" t="str">
        <f t="shared" si="9"/>
        <v>50434101dB</v>
      </c>
    </row>
    <row r="106" spans="1:14" x14ac:dyDescent="0.2">
      <c r="A106" s="202" t="s">
        <v>584</v>
      </c>
      <c r="B106" s="204" t="str">
        <f>VLOOKUP(A106,Adr!A:B,2,FALSE)</f>
        <v>Slovenská kanoistika</v>
      </c>
      <c r="C106" s="185" t="s">
        <v>1529</v>
      </c>
      <c r="D106" s="289">
        <v>10000</v>
      </c>
      <c r="E106" s="173">
        <v>0</v>
      </c>
      <c r="F106" s="166" t="s">
        <v>345</v>
      </c>
      <c r="G106" s="169" t="s">
        <v>321</v>
      </c>
      <c r="H106" s="169" t="s">
        <v>1040</v>
      </c>
      <c r="I106" s="192" t="str">
        <f t="shared" si="5"/>
        <v>50434101d</v>
      </c>
      <c r="J106" s="167" t="str">
        <f t="shared" si="6"/>
        <v>50434101026 03</v>
      </c>
      <c r="K106" s="5"/>
      <c r="L106" s="167" t="str">
        <f t="shared" si="7"/>
        <v>50434101026 03B</v>
      </c>
      <c r="M106" s="5" t="str">
        <f t="shared" si="8"/>
        <v>Slovenská kanoistikadBEgyházy Dominik</v>
      </c>
      <c r="N106" s="3" t="str">
        <f t="shared" si="9"/>
        <v>50434101dB</v>
      </c>
    </row>
    <row r="107" spans="1:14" x14ac:dyDescent="0.2">
      <c r="A107" s="166" t="s">
        <v>584</v>
      </c>
      <c r="B107" s="204" t="str">
        <f>VLOOKUP(A107,Adr!A:B,2,FALSE)</f>
        <v>Slovenská kanoistika</v>
      </c>
      <c r="C107" s="185" t="s">
        <v>1530</v>
      </c>
      <c r="D107" s="289">
        <v>15000</v>
      </c>
      <c r="E107" s="230">
        <v>0</v>
      </c>
      <c r="F107" s="166" t="s">
        <v>345</v>
      </c>
      <c r="G107" s="169" t="s">
        <v>321</v>
      </c>
      <c r="H107" s="169" t="s">
        <v>1040</v>
      </c>
      <c r="I107" s="192" t="str">
        <f t="shared" si="5"/>
        <v>50434101d</v>
      </c>
      <c r="J107" s="167" t="str">
        <f t="shared" si="6"/>
        <v>50434101026 03</v>
      </c>
      <c r="K107" s="5"/>
      <c r="L107" s="167" t="str">
        <f t="shared" si="7"/>
        <v>50434101026 03B</v>
      </c>
      <c r="M107" s="5" t="str">
        <f t="shared" si="8"/>
        <v>Slovenská kanoistikadBGacsal Ákos</v>
      </c>
      <c r="N107" s="3" t="str">
        <f t="shared" si="9"/>
        <v>50434101dB</v>
      </c>
    </row>
    <row r="108" spans="1:14" x14ac:dyDescent="0.2">
      <c r="A108" s="182" t="s">
        <v>584</v>
      </c>
      <c r="B108" s="204" t="str">
        <f>VLOOKUP(A108,Adr!A:B,2,FALSE)</f>
        <v>Slovenská kanoistika</v>
      </c>
      <c r="C108" s="185" t="s">
        <v>1531</v>
      </c>
      <c r="D108" s="289">
        <v>10000</v>
      </c>
      <c r="E108" s="173">
        <v>0</v>
      </c>
      <c r="F108" s="166" t="s">
        <v>345</v>
      </c>
      <c r="G108" s="169" t="s">
        <v>321</v>
      </c>
      <c r="H108" s="169" t="s">
        <v>1040</v>
      </c>
      <c r="I108" s="192" t="str">
        <f t="shared" si="5"/>
        <v>50434101d</v>
      </c>
      <c r="J108" s="167" t="str">
        <f t="shared" si="6"/>
        <v>50434101026 03</v>
      </c>
      <c r="K108" s="5"/>
      <c r="L108" s="167" t="str">
        <f t="shared" si="7"/>
        <v>50434101026 03B</v>
      </c>
      <c r="M108" s="5" t="str">
        <f t="shared" si="8"/>
        <v>Slovenská kanoistikadBGavorová Hana</v>
      </c>
      <c r="N108" s="3" t="str">
        <f t="shared" si="9"/>
        <v>50434101dB</v>
      </c>
    </row>
    <row r="109" spans="1:14" x14ac:dyDescent="0.2">
      <c r="A109" s="166" t="s">
        <v>584</v>
      </c>
      <c r="B109" s="204" t="str">
        <f>VLOOKUP(A109,Adr!A:B,2,FALSE)</f>
        <v>Slovenská kanoistika</v>
      </c>
      <c r="C109" s="185" t="s">
        <v>1532</v>
      </c>
      <c r="D109" s="289">
        <v>50000</v>
      </c>
      <c r="E109" s="230">
        <v>0</v>
      </c>
      <c r="F109" s="166" t="s">
        <v>345</v>
      </c>
      <c r="G109" s="169" t="s">
        <v>321</v>
      </c>
      <c r="H109" s="169" t="s">
        <v>1040</v>
      </c>
      <c r="I109" s="192" t="str">
        <f t="shared" si="5"/>
        <v>50434101d</v>
      </c>
      <c r="J109" s="167" t="str">
        <f t="shared" si="6"/>
        <v>50434101026 03</v>
      </c>
      <c r="K109" s="5"/>
      <c r="L109" s="167" t="str">
        <f t="shared" si="7"/>
        <v>50434101026 03B</v>
      </c>
      <c r="M109" s="5" t="str">
        <f t="shared" si="8"/>
        <v>Slovenská kanoistikadBGrigar Jakub</v>
      </c>
      <c r="N109" s="3" t="str">
        <f t="shared" si="9"/>
        <v>50434101dB</v>
      </c>
    </row>
    <row r="110" spans="1:14" x14ac:dyDescent="0.2">
      <c r="A110" s="166" t="s">
        <v>584</v>
      </c>
      <c r="B110" s="204" t="str">
        <f>VLOOKUP(A110,Adr!A:B,2,FALSE)</f>
        <v>Slovenská kanoistika</v>
      </c>
      <c r="C110" s="196" t="s">
        <v>1533</v>
      </c>
      <c r="D110" s="291">
        <v>10000</v>
      </c>
      <c r="E110" s="173">
        <v>0</v>
      </c>
      <c r="F110" s="166" t="s">
        <v>345</v>
      </c>
      <c r="G110" s="169" t="s">
        <v>321</v>
      </c>
      <c r="H110" s="169" t="s">
        <v>1040</v>
      </c>
      <c r="I110" s="192" t="str">
        <f t="shared" si="5"/>
        <v>50434101d</v>
      </c>
      <c r="J110" s="167" t="str">
        <f t="shared" si="6"/>
        <v>50434101026 03</v>
      </c>
      <c r="K110" s="5"/>
      <c r="L110" s="167" t="str">
        <f t="shared" si="7"/>
        <v>50434101026 03B</v>
      </c>
      <c r="M110" s="5" t="str">
        <f t="shared" si="8"/>
        <v>Slovenská kanoistikadBHvojníková Nikola</v>
      </c>
      <c r="N110" s="3" t="str">
        <f t="shared" si="9"/>
        <v>50434101dB</v>
      </c>
    </row>
    <row r="111" spans="1:14" x14ac:dyDescent="0.2">
      <c r="A111" s="166" t="s">
        <v>584</v>
      </c>
      <c r="B111" s="204" t="str">
        <f>VLOOKUP(A111,Adr!A:B,2,FALSE)</f>
        <v>Slovenská kanoistika</v>
      </c>
      <c r="C111" s="196" t="s">
        <v>2200</v>
      </c>
      <c r="D111" s="291">
        <v>10000</v>
      </c>
      <c r="E111" s="230">
        <v>0</v>
      </c>
      <c r="F111" s="166" t="s">
        <v>345</v>
      </c>
      <c r="G111" s="169" t="s">
        <v>321</v>
      </c>
      <c r="H111" s="169" t="s">
        <v>1040</v>
      </c>
      <c r="I111" s="192" t="str">
        <f t="shared" si="5"/>
        <v>50434101d</v>
      </c>
      <c r="J111" s="167" t="str">
        <f t="shared" si="6"/>
        <v>50434101026 03</v>
      </c>
      <c r="K111" s="5"/>
      <c r="L111" s="167" t="str">
        <f t="shared" si="7"/>
        <v>50434101026 03B</v>
      </c>
      <c r="M111" s="5" t="str">
        <f t="shared" si="8"/>
        <v>Slovenská kanoistikadBChlebová Ivana</v>
      </c>
      <c r="N111" s="3" t="str">
        <f t="shared" si="9"/>
        <v>50434101dB</v>
      </c>
    </row>
    <row r="112" spans="1:14" x14ac:dyDescent="0.2">
      <c r="A112" s="166" t="s">
        <v>584</v>
      </c>
      <c r="B112" s="204" t="str">
        <f>VLOOKUP(A112,Adr!A:B,2,FALSE)</f>
        <v>Slovenská kanoistika</v>
      </c>
      <c r="C112" s="190" t="s">
        <v>1534</v>
      </c>
      <c r="D112" s="291">
        <v>10000</v>
      </c>
      <c r="E112" s="173">
        <v>0</v>
      </c>
      <c r="F112" s="166" t="s">
        <v>345</v>
      </c>
      <c r="G112" s="169" t="s">
        <v>321</v>
      </c>
      <c r="H112" s="169" t="s">
        <v>1040</v>
      </c>
      <c r="I112" s="192" t="str">
        <f t="shared" si="5"/>
        <v>50434101d</v>
      </c>
      <c r="J112" s="167" t="str">
        <f t="shared" si="6"/>
        <v>50434101026 03</v>
      </c>
      <c r="K112" s="5"/>
      <c r="L112" s="167" t="str">
        <f t="shared" si="7"/>
        <v>50434101026 03B</v>
      </c>
      <c r="M112" s="5" t="str">
        <f t="shared" si="8"/>
        <v>Slovenská kanoistikadBKořínek Matyáš</v>
      </c>
      <c r="N112" s="3" t="str">
        <f t="shared" si="9"/>
        <v>50434101dB</v>
      </c>
    </row>
    <row r="113" spans="1:14" x14ac:dyDescent="0.2">
      <c r="A113" s="182" t="s">
        <v>584</v>
      </c>
      <c r="B113" s="204" t="str">
        <f>VLOOKUP(A113,Adr!A:B,2,FALSE)</f>
        <v>Slovenská kanoistika</v>
      </c>
      <c r="C113" s="169" t="s">
        <v>1535</v>
      </c>
      <c r="D113" s="290">
        <v>10000</v>
      </c>
      <c r="E113" s="230">
        <v>0</v>
      </c>
      <c r="F113" s="166" t="s">
        <v>345</v>
      </c>
      <c r="G113" s="169" t="s">
        <v>321</v>
      </c>
      <c r="H113" s="169" t="s">
        <v>1040</v>
      </c>
      <c r="I113" s="192" t="str">
        <f t="shared" si="5"/>
        <v>50434101d</v>
      </c>
      <c r="J113" s="167" t="str">
        <f t="shared" si="6"/>
        <v>50434101026 03</v>
      </c>
      <c r="K113" s="5"/>
      <c r="L113" s="167" t="str">
        <f t="shared" si="7"/>
        <v>50434101026 03B</v>
      </c>
      <c r="M113" s="5" t="str">
        <f t="shared" si="8"/>
        <v>Slovenská kanoistikadBKrajčí Samuel</v>
      </c>
      <c r="N113" s="3" t="str">
        <f t="shared" si="9"/>
        <v>50434101dB</v>
      </c>
    </row>
    <row r="114" spans="1:14" x14ac:dyDescent="0.2">
      <c r="A114" s="202" t="s">
        <v>584</v>
      </c>
      <c r="B114" s="204" t="str">
        <f>VLOOKUP(A114,Adr!A:B,2,FALSE)</f>
        <v>Slovenská kanoistika</v>
      </c>
      <c r="C114" s="169" t="s">
        <v>1536</v>
      </c>
      <c r="D114" s="290">
        <v>9300</v>
      </c>
      <c r="E114" s="173">
        <v>0</v>
      </c>
      <c r="F114" s="166" t="s">
        <v>345</v>
      </c>
      <c r="G114" s="169" t="s">
        <v>321</v>
      </c>
      <c r="H114" s="169" t="s">
        <v>1040</v>
      </c>
      <c r="I114" s="192" t="str">
        <f t="shared" si="5"/>
        <v>50434101d</v>
      </c>
      <c r="J114" s="167" t="str">
        <f t="shared" si="6"/>
        <v>50434101026 03</v>
      </c>
      <c r="K114" s="5"/>
      <c r="L114" s="167" t="str">
        <f t="shared" si="7"/>
        <v>50434101026 03B</v>
      </c>
      <c r="M114" s="5" t="str">
        <f t="shared" si="8"/>
        <v>Slovenská kanoistikadBLepi Máté</v>
      </c>
      <c r="N114" s="3" t="str">
        <f t="shared" si="9"/>
        <v>50434101dB</v>
      </c>
    </row>
    <row r="115" spans="1:14" x14ac:dyDescent="0.2">
      <c r="A115" s="202" t="s">
        <v>584</v>
      </c>
      <c r="B115" s="204" t="str">
        <f>VLOOKUP(A115,Adr!A:B,2,FALSE)</f>
        <v>Slovenská kanoistika</v>
      </c>
      <c r="C115" s="196" t="s">
        <v>1537</v>
      </c>
      <c r="D115" s="291">
        <v>10000</v>
      </c>
      <c r="E115" s="230">
        <v>0</v>
      </c>
      <c r="F115" s="166" t="s">
        <v>345</v>
      </c>
      <c r="G115" s="169" t="s">
        <v>321</v>
      </c>
      <c r="H115" s="169" t="s">
        <v>1040</v>
      </c>
      <c r="I115" s="192" t="str">
        <f t="shared" si="5"/>
        <v>50434101d</v>
      </c>
      <c r="J115" s="167" t="str">
        <f t="shared" si="6"/>
        <v>50434101026 03</v>
      </c>
      <c r="K115" s="5"/>
      <c r="L115" s="167" t="str">
        <f t="shared" si="7"/>
        <v>50434101026 03B</v>
      </c>
      <c r="M115" s="5" t="str">
        <f t="shared" si="8"/>
        <v>Slovenská kanoistikadBLukáč Teo Peter</v>
      </c>
      <c r="N115" s="3" t="str">
        <f t="shared" si="9"/>
        <v>50434101dB</v>
      </c>
    </row>
    <row r="116" spans="1:14" x14ac:dyDescent="0.2">
      <c r="A116" s="198" t="s">
        <v>584</v>
      </c>
      <c r="B116" s="204" t="str">
        <f>VLOOKUP(A116,Adr!A:B,2,FALSE)</f>
        <v>Slovenská kanoistika</v>
      </c>
      <c r="C116" s="185" t="s">
        <v>1538</v>
      </c>
      <c r="D116" s="289">
        <v>25000</v>
      </c>
      <c r="E116" s="173">
        <v>0</v>
      </c>
      <c r="F116" s="166" t="s">
        <v>345</v>
      </c>
      <c r="G116" s="169" t="s">
        <v>321</v>
      </c>
      <c r="H116" s="169" t="s">
        <v>1040</v>
      </c>
      <c r="I116" s="192" t="str">
        <f t="shared" si="5"/>
        <v>50434101d</v>
      </c>
      <c r="J116" s="167" t="str">
        <f t="shared" si="6"/>
        <v>50434101026 03</v>
      </c>
      <c r="K116" s="5"/>
      <c r="L116" s="167" t="str">
        <f t="shared" si="7"/>
        <v>50434101026 03B</v>
      </c>
      <c r="M116" s="5" t="str">
        <f t="shared" si="8"/>
        <v>Slovenská kanoistikadBLuknárová Emanuela</v>
      </c>
      <c r="N116" s="3" t="str">
        <f t="shared" si="9"/>
        <v>50434101dB</v>
      </c>
    </row>
    <row r="117" spans="1:14" x14ac:dyDescent="0.2">
      <c r="A117" s="202" t="s">
        <v>584</v>
      </c>
      <c r="B117" s="204" t="str">
        <f>VLOOKUP(A117,Adr!A:B,2,FALSE)</f>
        <v>Slovenská kanoistika</v>
      </c>
      <c r="C117" s="196" t="s">
        <v>1539</v>
      </c>
      <c r="D117" s="291">
        <v>9300</v>
      </c>
      <c r="E117" s="230">
        <v>0</v>
      </c>
      <c r="F117" s="166" t="s">
        <v>345</v>
      </c>
      <c r="G117" s="169" t="s">
        <v>321</v>
      </c>
      <c r="H117" s="169" t="s">
        <v>1040</v>
      </c>
      <c r="I117" s="192" t="str">
        <f t="shared" si="5"/>
        <v>50434101d</v>
      </c>
      <c r="J117" s="167" t="str">
        <f t="shared" si="6"/>
        <v>50434101026 03</v>
      </c>
      <c r="K117" s="5"/>
      <c r="L117" s="167" t="str">
        <f t="shared" si="7"/>
        <v>50434101026 03B</v>
      </c>
      <c r="M117" s="5" t="str">
        <f t="shared" si="8"/>
        <v>Slovenská kanoistikadBMarsal Máté</v>
      </c>
      <c r="N117" s="3" t="str">
        <f t="shared" si="9"/>
        <v>50434101dB</v>
      </c>
    </row>
    <row r="118" spans="1:14" x14ac:dyDescent="0.2">
      <c r="A118" s="198" t="s">
        <v>584</v>
      </c>
      <c r="B118" s="204" t="str">
        <f>VLOOKUP(A118,Adr!A:B,2,FALSE)</f>
        <v>Slovenská kanoistika</v>
      </c>
      <c r="C118" s="196" t="s">
        <v>2201</v>
      </c>
      <c r="D118" s="289">
        <v>20000</v>
      </c>
      <c r="E118" s="173">
        <v>0</v>
      </c>
      <c r="F118" s="166" t="s">
        <v>345</v>
      </c>
      <c r="G118" s="169" t="s">
        <v>321</v>
      </c>
      <c r="H118" s="169" t="s">
        <v>1040</v>
      </c>
      <c r="I118" s="192" t="str">
        <f t="shared" si="5"/>
        <v>50434101d</v>
      </c>
      <c r="J118" s="167" t="str">
        <f t="shared" si="6"/>
        <v>50434101026 03</v>
      </c>
      <c r="K118" s="5"/>
      <c r="L118" s="167" t="str">
        <f t="shared" si="7"/>
        <v>50434101026 03B</v>
      </c>
      <c r="M118" s="5" t="str">
        <f t="shared" si="8"/>
        <v>Slovenská kanoistikadBMartikán Michal</v>
      </c>
      <c r="N118" s="3" t="str">
        <f t="shared" si="9"/>
        <v>50434101dB</v>
      </c>
    </row>
    <row r="119" spans="1:14" x14ac:dyDescent="0.2">
      <c r="A119" s="166" t="s">
        <v>584</v>
      </c>
      <c r="B119" s="204" t="str">
        <f>VLOOKUP(A119,Adr!A:B,2,FALSE)</f>
        <v>Slovenská kanoistika</v>
      </c>
      <c r="C119" s="169" t="s">
        <v>1540</v>
      </c>
      <c r="D119" s="290">
        <v>70000</v>
      </c>
      <c r="E119" s="230">
        <v>0</v>
      </c>
      <c r="F119" s="166" t="s">
        <v>345</v>
      </c>
      <c r="G119" s="169" t="s">
        <v>321</v>
      </c>
      <c r="H119" s="169" t="s">
        <v>1040</v>
      </c>
      <c r="I119" s="192" t="str">
        <f t="shared" si="5"/>
        <v>50434101d</v>
      </c>
      <c r="J119" s="167" t="str">
        <f t="shared" si="6"/>
        <v>50434101026 03</v>
      </c>
      <c r="K119" s="5"/>
      <c r="L119" s="167" t="str">
        <f t="shared" si="7"/>
        <v>50434101026 03B</v>
      </c>
      <c r="M119" s="5" t="str">
        <f t="shared" si="8"/>
        <v>Slovenská kanoistikadBMintálová Eliška</v>
      </c>
      <c r="N119" s="3" t="str">
        <f t="shared" si="9"/>
        <v>50434101dB</v>
      </c>
    </row>
    <row r="120" spans="1:14" x14ac:dyDescent="0.2">
      <c r="A120" s="182" t="s">
        <v>584</v>
      </c>
      <c r="B120" s="204" t="str">
        <f>VLOOKUP(A120,Adr!A:B,2,FALSE)</f>
        <v>Slovenská kanoistika</v>
      </c>
      <c r="C120" s="169" t="s">
        <v>1541</v>
      </c>
      <c r="D120" s="290">
        <v>40000</v>
      </c>
      <c r="E120" s="173">
        <v>0</v>
      </c>
      <c r="F120" s="166" t="s">
        <v>345</v>
      </c>
      <c r="G120" s="169" t="s">
        <v>321</v>
      </c>
      <c r="H120" s="169" t="s">
        <v>1040</v>
      </c>
      <c r="I120" s="192" t="str">
        <f t="shared" si="5"/>
        <v>50434101d</v>
      </c>
      <c r="J120" s="167" t="str">
        <f t="shared" si="6"/>
        <v>50434101026 03</v>
      </c>
      <c r="K120" s="5"/>
      <c r="L120" s="167" t="str">
        <f t="shared" si="7"/>
        <v>50434101026 03B</v>
      </c>
      <c r="M120" s="5" t="str">
        <f t="shared" si="8"/>
        <v>Slovenská kanoistikadBMirgorodský Marko</v>
      </c>
      <c r="N120" s="3" t="str">
        <f t="shared" si="9"/>
        <v>50434101dB</v>
      </c>
    </row>
    <row r="121" spans="1:14" x14ac:dyDescent="0.2">
      <c r="A121" s="166" t="s">
        <v>584</v>
      </c>
      <c r="B121" s="204" t="str">
        <f>VLOOKUP(A121,Adr!A:B,2,FALSE)</f>
        <v>Slovenská kanoistika</v>
      </c>
      <c r="C121" s="185" t="s">
        <v>1542</v>
      </c>
      <c r="D121" s="289">
        <v>15600</v>
      </c>
      <c r="E121" s="230">
        <v>0</v>
      </c>
      <c r="F121" s="166" t="s">
        <v>345</v>
      </c>
      <c r="G121" s="169" t="s">
        <v>321</v>
      </c>
      <c r="H121" s="169" t="s">
        <v>1040</v>
      </c>
      <c r="I121" s="192" t="str">
        <f t="shared" si="5"/>
        <v>50434101d</v>
      </c>
      <c r="J121" s="167" t="str">
        <f t="shared" si="6"/>
        <v>50434101026 03</v>
      </c>
      <c r="K121" s="5"/>
      <c r="L121" s="167" t="str">
        <f t="shared" si="7"/>
        <v>50434101026 03B</v>
      </c>
      <c r="M121" s="5" t="str">
        <f t="shared" si="8"/>
        <v>Slovenská kanoistikadBMyšák Denis</v>
      </c>
      <c r="N121" s="3" t="str">
        <f t="shared" si="9"/>
        <v>50434101dB</v>
      </c>
    </row>
    <row r="122" spans="1:14" x14ac:dyDescent="0.2">
      <c r="A122" s="198" t="s">
        <v>584</v>
      </c>
      <c r="B122" s="204" t="str">
        <f>VLOOKUP(A122,Adr!A:B,2,FALSE)</f>
        <v>Slovenská kanoistika</v>
      </c>
      <c r="C122" s="169" t="s">
        <v>1543</v>
      </c>
      <c r="D122" s="290">
        <v>60000</v>
      </c>
      <c r="E122" s="173">
        <v>0</v>
      </c>
      <c r="F122" s="166" t="s">
        <v>345</v>
      </c>
      <c r="G122" s="169" t="s">
        <v>321</v>
      </c>
      <c r="H122" s="169" t="s">
        <v>1040</v>
      </c>
      <c r="I122" s="192" t="str">
        <f t="shared" si="5"/>
        <v>50434101d</v>
      </c>
      <c r="J122" s="167" t="str">
        <f t="shared" si="6"/>
        <v>50434101026 03</v>
      </c>
      <c r="K122" s="5"/>
      <c r="L122" s="167" t="str">
        <f t="shared" si="7"/>
        <v>50434101026 03B</v>
      </c>
      <c r="M122" s="5" t="str">
        <f t="shared" si="8"/>
        <v>Slovenská kanoistikadBPaňková Zuzana</v>
      </c>
      <c r="N122" s="3" t="str">
        <f t="shared" si="9"/>
        <v>50434101dB</v>
      </c>
    </row>
    <row r="123" spans="1:14" x14ac:dyDescent="0.2">
      <c r="A123" s="198" t="s">
        <v>584</v>
      </c>
      <c r="B123" s="204" t="str">
        <f>VLOOKUP(A123,Adr!A:B,2,FALSE)</f>
        <v>Slovenská kanoistika</v>
      </c>
      <c r="C123" s="169" t="s">
        <v>1544</v>
      </c>
      <c r="D123" s="290">
        <v>9300</v>
      </c>
      <c r="E123" s="230">
        <v>0</v>
      </c>
      <c r="F123" s="166" t="s">
        <v>345</v>
      </c>
      <c r="G123" s="169" t="s">
        <v>321</v>
      </c>
      <c r="H123" s="169" t="s">
        <v>1040</v>
      </c>
      <c r="I123" s="192" t="str">
        <f t="shared" si="5"/>
        <v>50434101d</v>
      </c>
      <c r="J123" s="167" t="str">
        <f t="shared" si="6"/>
        <v>50434101026 03</v>
      </c>
      <c r="K123" s="5"/>
      <c r="L123" s="167" t="str">
        <f t="shared" si="7"/>
        <v>50434101026 03B</v>
      </c>
      <c r="M123" s="5" t="str">
        <f t="shared" si="8"/>
        <v>Slovenská kanoistikadBPecsuková Katarína</v>
      </c>
      <c r="N123" s="3" t="str">
        <f t="shared" si="9"/>
        <v>50434101dB</v>
      </c>
    </row>
    <row r="124" spans="1:14" x14ac:dyDescent="0.2">
      <c r="A124" s="198" t="s">
        <v>584</v>
      </c>
      <c r="B124" s="204" t="str">
        <f>VLOOKUP(A124,Adr!A:B,2,FALSE)</f>
        <v>Slovenská kanoistika</v>
      </c>
      <c r="C124" s="196" t="s">
        <v>1545</v>
      </c>
      <c r="D124" s="289">
        <v>10000</v>
      </c>
      <c r="E124" s="173">
        <v>0</v>
      </c>
      <c r="F124" s="166" t="s">
        <v>345</v>
      </c>
      <c r="G124" s="169" t="s">
        <v>321</v>
      </c>
      <c r="H124" s="169" t="s">
        <v>1040</v>
      </c>
      <c r="I124" s="192" t="str">
        <f t="shared" si="5"/>
        <v>50434101d</v>
      </c>
      <c r="J124" s="167" t="str">
        <f t="shared" si="6"/>
        <v>50434101026 03</v>
      </c>
      <c r="K124" s="5"/>
      <c r="L124" s="167" t="str">
        <f t="shared" si="7"/>
        <v>50434101026 03B</v>
      </c>
      <c r="M124" s="5" t="str">
        <f t="shared" si="8"/>
        <v>Slovenská kanoistikadBRumanský Richard</v>
      </c>
      <c r="N124" s="3" t="str">
        <f t="shared" si="9"/>
        <v>50434101dB</v>
      </c>
    </row>
    <row r="125" spans="1:14" x14ac:dyDescent="0.2">
      <c r="A125" s="202" t="s">
        <v>584</v>
      </c>
      <c r="B125" s="204" t="str">
        <f>VLOOKUP(A125,Adr!A:B,2,FALSE)</f>
        <v>Slovenská kanoistika</v>
      </c>
      <c r="C125" s="196" t="s">
        <v>1546</v>
      </c>
      <c r="D125" s="289">
        <v>10000</v>
      </c>
      <c r="E125" s="230">
        <v>0</v>
      </c>
      <c r="F125" s="166" t="s">
        <v>345</v>
      </c>
      <c r="G125" s="169" t="s">
        <v>321</v>
      </c>
      <c r="H125" s="169" t="s">
        <v>1040</v>
      </c>
      <c r="I125" s="192" t="str">
        <f t="shared" si="5"/>
        <v>50434101d</v>
      </c>
      <c r="J125" s="167" t="str">
        <f t="shared" si="6"/>
        <v>50434101026 03</v>
      </c>
      <c r="K125" s="5"/>
      <c r="L125" s="167" t="str">
        <f t="shared" si="7"/>
        <v>50434101026 03B</v>
      </c>
      <c r="M125" s="5" t="str">
        <f t="shared" si="8"/>
        <v>Slovenská kanoistikadBRužič Patrik</v>
      </c>
      <c r="N125" s="3" t="str">
        <f t="shared" si="9"/>
        <v>50434101dB</v>
      </c>
    </row>
    <row r="126" spans="1:14" x14ac:dyDescent="0.2">
      <c r="A126" s="202" t="s">
        <v>584</v>
      </c>
      <c r="B126" s="204" t="str">
        <f>VLOOKUP(A126,Adr!A:B,2,FALSE)</f>
        <v>Slovenská kanoistika</v>
      </c>
      <c r="C126" s="185" t="s">
        <v>1547</v>
      </c>
      <c r="D126" s="289">
        <v>15000</v>
      </c>
      <c r="E126" s="173">
        <v>0</v>
      </c>
      <c r="F126" s="166" t="s">
        <v>345</v>
      </c>
      <c r="G126" s="169" t="s">
        <v>321</v>
      </c>
      <c r="H126" s="169" t="s">
        <v>1040</v>
      </c>
      <c r="I126" s="192" t="str">
        <f t="shared" si="5"/>
        <v>50434101d</v>
      </c>
      <c r="J126" s="167" t="str">
        <f t="shared" si="6"/>
        <v>50434101026 03</v>
      </c>
      <c r="K126" s="5"/>
      <c r="L126" s="167" t="str">
        <f t="shared" si="7"/>
        <v>50434101026 03B</v>
      </c>
      <c r="M126" s="5" t="str">
        <f t="shared" si="8"/>
        <v>Slovenská kanoistikadBSidová Bianka</v>
      </c>
      <c r="N126" s="3" t="str">
        <f t="shared" si="9"/>
        <v>50434101dB</v>
      </c>
    </row>
    <row r="127" spans="1:14" x14ac:dyDescent="0.2">
      <c r="A127" s="202" t="s">
        <v>584</v>
      </c>
      <c r="B127" s="204" t="str">
        <f>VLOOKUP(A127,Adr!A:B,2,FALSE)</f>
        <v>Slovenská kanoistika</v>
      </c>
      <c r="C127" s="196" t="s">
        <v>1548</v>
      </c>
      <c r="D127" s="289">
        <v>10000</v>
      </c>
      <c r="E127" s="230">
        <v>0</v>
      </c>
      <c r="F127" s="166" t="s">
        <v>345</v>
      </c>
      <c r="G127" s="169" t="s">
        <v>321</v>
      </c>
      <c r="H127" s="169" t="s">
        <v>1040</v>
      </c>
      <c r="I127" s="192" t="str">
        <f t="shared" ref="I127:I186" si="10">A127&amp;F127</f>
        <v>50434101d</v>
      </c>
      <c r="J127" s="167" t="str">
        <f t="shared" ref="J127:J186" si="11">A127&amp;G127</f>
        <v>50434101026 03</v>
      </c>
      <c r="K127" s="5"/>
      <c r="L127" s="167" t="str">
        <f t="shared" ref="L127:L186" si="12">A127&amp;G127&amp;H127</f>
        <v>50434101026 03B</v>
      </c>
      <c r="M127" s="5" t="str">
        <f t="shared" ref="M127:M186" si="13">B127&amp;F127&amp;H127&amp;C127</f>
        <v>Slovenská kanoistikadBSkubík Dávid</v>
      </c>
      <c r="N127" s="3" t="str">
        <f t="shared" ref="N127:N186" si="14">+I127&amp;H127</f>
        <v>50434101dB</v>
      </c>
    </row>
    <row r="128" spans="1:14" x14ac:dyDescent="0.2">
      <c r="A128" s="166" t="s">
        <v>584</v>
      </c>
      <c r="B128" s="204" t="str">
        <f>VLOOKUP(A128,Adr!A:B,2,FALSE)</f>
        <v>Slovenská kanoistika</v>
      </c>
      <c r="C128" s="185" t="s">
        <v>1549</v>
      </c>
      <c r="D128" s="289">
        <v>35000</v>
      </c>
      <c r="E128" s="173">
        <v>0</v>
      </c>
      <c r="F128" s="166" t="s">
        <v>345</v>
      </c>
      <c r="G128" s="169" t="s">
        <v>321</v>
      </c>
      <c r="H128" s="169" t="s">
        <v>1040</v>
      </c>
      <c r="I128" s="192" t="str">
        <f t="shared" si="10"/>
        <v>50434101d</v>
      </c>
      <c r="J128" s="167" t="str">
        <f t="shared" si="11"/>
        <v>50434101026 03</v>
      </c>
      <c r="K128" s="5"/>
      <c r="L128" s="167" t="str">
        <f t="shared" si="12"/>
        <v>50434101026 03B</v>
      </c>
      <c r="M128" s="5" t="str">
        <f t="shared" si="13"/>
        <v>Slovenská kanoistikadBStanovská Soňa</v>
      </c>
      <c r="N128" s="3" t="str">
        <f t="shared" si="14"/>
        <v>50434101dB</v>
      </c>
    </row>
    <row r="129" spans="1:14" x14ac:dyDescent="0.2">
      <c r="A129" s="166" t="s">
        <v>584</v>
      </c>
      <c r="B129" s="204" t="str">
        <f>VLOOKUP(A129,Adr!A:B,2,FALSE)</f>
        <v>Slovenská kanoistika</v>
      </c>
      <c r="C129" s="196" t="s">
        <v>1550</v>
      </c>
      <c r="D129" s="291">
        <v>9300</v>
      </c>
      <c r="E129" s="230">
        <v>0</v>
      </c>
      <c r="F129" s="166" t="s">
        <v>345</v>
      </c>
      <c r="G129" s="169" t="s">
        <v>321</v>
      </c>
      <c r="H129" s="169" t="s">
        <v>1040</v>
      </c>
      <c r="I129" s="192" t="str">
        <f t="shared" si="10"/>
        <v>50434101d</v>
      </c>
      <c r="J129" s="167" t="str">
        <f t="shared" si="11"/>
        <v>50434101026 03</v>
      </c>
      <c r="K129" s="5"/>
      <c r="L129" s="167" t="str">
        <f t="shared" si="12"/>
        <v>50434101026 03B</v>
      </c>
      <c r="M129" s="5" t="str">
        <f t="shared" si="13"/>
        <v>Slovenská kanoistikadBSzabó Maximilián</v>
      </c>
      <c r="N129" s="3" t="str">
        <f t="shared" si="14"/>
        <v>50434101dB</v>
      </c>
    </row>
    <row r="130" spans="1:14" x14ac:dyDescent="0.2">
      <c r="A130" s="202" t="s">
        <v>584</v>
      </c>
      <c r="B130" s="204" t="str">
        <f>VLOOKUP(A130,Adr!A:B,2,FALSE)</f>
        <v>Slovenská kanoistika</v>
      </c>
      <c r="C130" s="185" t="s">
        <v>1551</v>
      </c>
      <c r="D130" s="289">
        <v>10000</v>
      </c>
      <c r="E130" s="173">
        <v>0</v>
      </c>
      <c r="F130" s="166" t="s">
        <v>345</v>
      </c>
      <c r="G130" s="169" t="s">
        <v>321</v>
      </c>
      <c r="H130" s="169" t="s">
        <v>1040</v>
      </c>
      <c r="I130" s="192" t="str">
        <f t="shared" si="10"/>
        <v>50434101d</v>
      </c>
      <c r="J130" s="167" t="str">
        <f t="shared" si="11"/>
        <v>50434101026 03</v>
      </c>
      <c r="K130" s="5"/>
      <c r="L130" s="167" t="str">
        <f t="shared" si="12"/>
        <v>50434101026 03B</v>
      </c>
      <c r="M130" s="5" t="str">
        <f t="shared" si="13"/>
        <v>Slovenská kanoistikadBŠevčík Jakub</v>
      </c>
      <c r="N130" s="3" t="str">
        <f t="shared" si="14"/>
        <v>50434101dB</v>
      </c>
    </row>
    <row r="131" spans="1:14" x14ac:dyDescent="0.2">
      <c r="A131" s="202" t="s">
        <v>584</v>
      </c>
      <c r="B131" s="204" t="str">
        <f>VLOOKUP(A131,Adr!A:B,2,FALSE)</f>
        <v>Slovenská kanoistika</v>
      </c>
      <c r="C131" s="185" t="s">
        <v>1552</v>
      </c>
      <c r="D131" s="289">
        <v>7500</v>
      </c>
      <c r="E131" s="230">
        <v>0</v>
      </c>
      <c r="F131" s="166" t="s">
        <v>345</v>
      </c>
      <c r="G131" s="169" t="s">
        <v>321</v>
      </c>
      <c r="H131" s="169" t="s">
        <v>1040</v>
      </c>
      <c r="I131" s="192" t="str">
        <f t="shared" si="10"/>
        <v>50434101d</v>
      </c>
      <c r="J131" s="167" t="str">
        <f t="shared" si="11"/>
        <v>50434101026 03</v>
      </c>
      <c r="K131" s="5"/>
      <c r="L131" s="167" t="str">
        <f t="shared" si="12"/>
        <v>50434101026 03B</v>
      </c>
      <c r="M131" s="5" t="str">
        <f t="shared" si="13"/>
        <v>Slovenská kanoistikadBŠvecová Romana</v>
      </c>
      <c r="N131" s="3" t="str">
        <f t="shared" si="14"/>
        <v>50434101dB</v>
      </c>
    </row>
    <row r="132" spans="1:14" x14ac:dyDescent="0.2">
      <c r="A132" s="202" t="s">
        <v>584</v>
      </c>
      <c r="B132" s="204" t="str">
        <f>VLOOKUP(A132,Adr!A:B,2,FALSE)</f>
        <v>Slovenská kanoistika</v>
      </c>
      <c r="C132" s="196" t="s">
        <v>1553</v>
      </c>
      <c r="D132" s="289">
        <v>7500</v>
      </c>
      <c r="E132" s="173">
        <v>0</v>
      </c>
      <c r="F132" s="166" t="s">
        <v>345</v>
      </c>
      <c r="G132" s="169" t="s">
        <v>321</v>
      </c>
      <c r="H132" s="169" t="s">
        <v>1040</v>
      </c>
      <c r="I132" s="192" t="str">
        <f t="shared" si="10"/>
        <v>50434101d</v>
      </c>
      <c r="J132" s="167" t="str">
        <f t="shared" si="11"/>
        <v>50434101026 03</v>
      </c>
      <c r="K132" s="5"/>
      <c r="L132" s="167" t="str">
        <f t="shared" si="12"/>
        <v>50434101026 03B</v>
      </c>
      <c r="M132" s="5" t="str">
        <f t="shared" si="13"/>
        <v>Slovenská kanoistikadBTóth Ludovít</v>
      </c>
      <c r="N132" s="3" t="str">
        <f t="shared" si="14"/>
        <v>50434101dB</v>
      </c>
    </row>
    <row r="133" spans="1:14" x14ac:dyDescent="0.2">
      <c r="A133" s="202" t="s">
        <v>584</v>
      </c>
      <c r="B133" s="204" t="str">
        <f>VLOOKUP(A133,Adr!A:B,2,FALSE)</f>
        <v>Slovenská kanoistika</v>
      </c>
      <c r="C133" s="185" t="s">
        <v>1554</v>
      </c>
      <c r="D133" s="289">
        <v>15600</v>
      </c>
      <c r="E133" s="230">
        <v>0</v>
      </c>
      <c r="F133" s="166" t="s">
        <v>345</v>
      </c>
      <c r="G133" s="169" t="s">
        <v>321</v>
      </c>
      <c r="H133" s="169" t="s">
        <v>1040</v>
      </c>
      <c r="I133" s="192" t="str">
        <f t="shared" si="10"/>
        <v>50434101d</v>
      </c>
      <c r="J133" s="167" t="str">
        <f t="shared" si="11"/>
        <v>50434101026 03</v>
      </c>
      <c r="K133" s="5"/>
      <c r="L133" s="167" t="str">
        <f t="shared" si="12"/>
        <v>50434101026 03B</v>
      </c>
      <c r="M133" s="5" t="str">
        <f t="shared" si="13"/>
        <v>Slovenská kanoistikadBZalka Csaba</v>
      </c>
      <c r="N133" s="3" t="str">
        <f t="shared" si="14"/>
        <v>50434101dB</v>
      </c>
    </row>
    <row r="134" spans="1:14" x14ac:dyDescent="0.2">
      <c r="A134" s="166" t="s">
        <v>584</v>
      </c>
      <c r="B134" s="204" t="str">
        <f>VLOOKUP(A134,Adr!A:B,2,FALSE)</f>
        <v>Slovenská kanoistika</v>
      </c>
      <c r="C134" s="196" t="s">
        <v>1555</v>
      </c>
      <c r="D134" s="291">
        <v>9300</v>
      </c>
      <c r="E134" s="173">
        <v>0</v>
      </c>
      <c r="F134" s="166" t="s">
        <v>345</v>
      </c>
      <c r="G134" s="169" t="s">
        <v>321</v>
      </c>
      <c r="H134" s="169" t="s">
        <v>1040</v>
      </c>
      <c r="I134" s="192" t="str">
        <f t="shared" si="10"/>
        <v>50434101d</v>
      </c>
      <c r="J134" s="167" t="str">
        <f t="shared" si="11"/>
        <v>50434101026 03</v>
      </c>
      <c r="K134" s="5"/>
      <c r="L134" s="167" t="str">
        <f t="shared" si="12"/>
        <v>50434101026 03B</v>
      </c>
      <c r="M134" s="5" t="str">
        <f t="shared" si="13"/>
        <v>Slovenská kanoistikadBZemánková Hana</v>
      </c>
      <c r="N134" s="3" t="str">
        <f t="shared" si="14"/>
        <v>50434101dB</v>
      </c>
    </row>
    <row r="135" spans="1:14" x14ac:dyDescent="0.2">
      <c r="A135" s="202" t="s">
        <v>589</v>
      </c>
      <c r="B135" s="204" t="str">
        <f>VLOOKUP(A135,Adr!A:B,2,FALSE)</f>
        <v>Slovenská Lakrosová Federácia</v>
      </c>
      <c r="C135" s="185" t="s">
        <v>1086</v>
      </c>
      <c r="D135" s="289">
        <v>19239</v>
      </c>
      <c r="E135" s="173">
        <v>0</v>
      </c>
      <c r="F135" s="166" t="s">
        <v>339</v>
      </c>
      <c r="G135" s="169" t="s">
        <v>319</v>
      </c>
      <c r="H135" s="169" t="s">
        <v>1040</v>
      </c>
      <c r="I135" s="192" t="str">
        <f t="shared" si="10"/>
        <v>30853427a</v>
      </c>
      <c r="J135" s="167" t="str">
        <f t="shared" si="11"/>
        <v>30853427026 02</v>
      </c>
      <c r="K135" s="5" t="s">
        <v>1087</v>
      </c>
      <c r="L135" s="167" t="str">
        <f t="shared" si="12"/>
        <v>30853427026 02B</v>
      </c>
      <c r="M135" s="5" t="str">
        <f t="shared" si="13"/>
        <v>Slovenská Lakrosová FederáciaaBlakros - bežné transfery</v>
      </c>
      <c r="N135" s="3" t="str">
        <f t="shared" si="14"/>
        <v>30853427aB</v>
      </c>
    </row>
    <row r="136" spans="1:14" x14ac:dyDescent="0.2">
      <c r="A136" s="166" t="s">
        <v>1967</v>
      </c>
      <c r="B136" s="204" t="str">
        <f>VLOOKUP(A136,Adr!A:B,2,FALSE)</f>
        <v>Slovenská lukostrelecká asociácia 3D</v>
      </c>
      <c r="C136" s="185" t="s">
        <v>352</v>
      </c>
      <c r="D136" s="289">
        <v>45800</v>
      </c>
      <c r="E136" s="230">
        <v>0</v>
      </c>
      <c r="F136" s="166" t="s">
        <v>351</v>
      </c>
      <c r="G136" s="169" t="s">
        <v>321</v>
      </c>
      <c r="H136" s="169" t="s">
        <v>1040</v>
      </c>
      <c r="I136" s="192" t="str">
        <f t="shared" si="10"/>
        <v>36075809g</v>
      </c>
      <c r="J136" s="167" t="str">
        <f t="shared" si="11"/>
        <v>36075809026 03</v>
      </c>
      <c r="K136" s="5"/>
      <c r="L136" s="167" t="str">
        <f t="shared" si="12"/>
        <v>36075809026 03B</v>
      </c>
      <c r="M136" s="5" t="str">
        <f t="shared" si="13"/>
        <v>Slovenská lukostrelecká asociácia 3DgBrozvoj športov, ktoré nie sú uznanými podľa zákona č. 440/2015 Z. z.</v>
      </c>
      <c r="N136" s="3" t="str">
        <f t="shared" si="14"/>
        <v>36075809gB</v>
      </c>
    </row>
    <row r="137" spans="1:14" x14ac:dyDescent="0.2">
      <c r="A137" s="202" t="s">
        <v>597</v>
      </c>
      <c r="B137" s="204" t="str">
        <f>VLOOKUP(A137,Adr!A:B,2,FALSE)</f>
        <v>Slovenská motocyklová federácia</v>
      </c>
      <c r="C137" s="196" t="s">
        <v>1088</v>
      </c>
      <c r="D137" s="291">
        <v>88269</v>
      </c>
      <c r="E137" s="230">
        <v>0</v>
      </c>
      <c r="F137" s="166" t="s">
        <v>339</v>
      </c>
      <c r="G137" s="169" t="s">
        <v>319</v>
      </c>
      <c r="H137" s="169" t="s">
        <v>1040</v>
      </c>
      <c r="I137" s="192" t="str">
        <f t="shared" si="10"/>
        <v>30813883a</v>
      </c>
      <c r="J137" s="167" t="str">
        <f t="shared" si="11"/>
        <v>30813883026 02</v>
      </c>
      <c r="K137" s="5" t="s">
        <v>1089</v>
      </c>
      <c r="L137" s="167" t="str">
        <f t="shared" si="12"/>
        <v>30813883026 02B</v>
      </c>
      <c r="M137" s="5" t="str">
        <f t="shared" si="13"/>
        <v>Slovenská motocyklová federáciaaBmotocyklový šport - bežné transfery</v>
      </c>
      <c r="N137" s="3" t="str">
        <f t="shared" si="14"/>
        <v>30813883aB</v>
      </c>
    </row>
    <row r="138" spans="1:14" x14ac:dyDescent="0.2">
      <c r="A138" s="202" t="s">
        <v>597</v>
      </c>
      <c r="B138" s="204" t="str">
        <f>VLOOKUP(A138,Adr!A:B,2,FALSE)</f>
        <v>Slovenská motocyklová federácia</v>
      </c>
      <c r="C138" s="169" t="s">
        <v>1556</v>
      </c>
      <c r="D138" s="290">
        <v>20000</v>
      </c>
      <c r="E138" s="230">
        <v>0</v>
      </c>
      <c r="F138" s="166" t="s">
        <v>345</v>
      </c>
      <c r="G138" s="169" t="s">
        <v>321</v>
      </c>
      <c r="H138" s="169" t="s">
        <v>1040</v>
      </c>
      <c r="I138" s="192" t="str">
        <f t="shared" si="10"/>
        <v>30813883d</v>
      </c>
      <c r="J138" s="167" t="str">
        <f t="shared" si="11"/>
        <v>30813883026 03</v>
      </c>
      <c r="K138" s="5"/>
      <c r="L138" s="167" t="str">
        <f t="shared" si="12"/>
        <v>30813883026 03B</v>
      </c>
      <c r="M138" s="5" t="str">
        <f t="shared" si="13"/>
        <v>Slovenská motocyklová federáciadBSvitko Štefan</v>
      </c>
      <c r="N138" s="3" t="str">
        <f t="shared" si="14"/>
        <v>30813883dB</v>
      </c>
    </row>
    <row r="139" spans="1:14" x14ac:dyDescent="0.2">
      <c r="A139" s="202" t="s">
        <v>597</v>
      </c>
      <c r="B139" s="204" t="str">
        <f>VLOOKUP(A139,Adr!A:B,2,FALSE)</f>
        <v>Slovenská motocyklová federácia</v>
      </c>
      <c r="C139" s="185" t="s">
        <v>1557</v>
      </c>
      <c r="D139" s="289">
        <v>35000</v>
      </c>
      <c r="E139" s="173">
        <v>0</v>
      </c>
      <c r="F139" s="166" t="s">
        <v>345</v>
      </c>
      <c r="G139" s="169" t="s">
        <v>321</v>
      </c>
      <c r="H139" s="169" t="s">
        <v>1040</v>
      </c>
      <c r="I139" s="192" t="str">
        <f t="shared" si="10"/>
        <v>30813883d</v>
      </c>
      <c r="J139" s="167" t="str">
        <f t="shared" si="11"/>
        <v>30813883026 03</v>
      </c>
      <c r="K139" s="5"/>
      <c r="L139" s="167" t="str">
        <f t="shared" si="12"/>
        <v>30813883026 03B</v>
      </c>
      <c r="M139" s="5" t="str">
        <f t="shared" si="13"/>
        <v>Slovenská motocyklová federáciadBVaculík Martin</v>
      </c>
      <c r="N139" s="3" t="str">
        <f t="shared" si="14"/>
        <v>30813883dB</v>
      </c>
    </row>
    <row r="140" spans="1:14" x14ac:dyDescent="0.2">
      <c r="A140" s="198" t="s">
        <v>607</v>
      </c>
      <c r="B140" s="204" t="str">
        <f>VLOOKUP(A140,Adr!A:B,2,FALSE)</f>
        <v>Slovenská Muaythai asociácia</v>
      </c>
      <c r="C140" s="185" t="s">
        <v>1090</v>
      </c>
      <c r="D140" s="289">
        <v>19609</v>
      </c>
      <c r="E140" s="173">
        <v>0</v>
      </c>
      <c r="F140" s="166" t="s">
        <v>339</v>
      </c>
      <c r="G140" s="169" t="s">
        <v>319</v>
      </c>
      <c r="H140" s="169" t="s">
        <v>1040</v>
      </c>
      <c r="I140" s="192" t="str">
        <f t="shared" si="10"/>
        <v>34057587a</v>
      </c>
      <c r="J140" s="167" t="str">
        <f t="shared" si="11"/>
        <v>34057587026 02</v>
      </c>
      <c r="K140" s="5" t="s">
        <v>1091</v>
      </c>
      <c r="L140" s="167" t="str">
        <f t="shared" si="12"/>
        <v>34057587026 02B</v>
      </c>
      <c r="M140" s="5" t="str">
        <f t="shared" si="13"/>
        <v>Slovenská Muaythai asociáciaaBthajský box - bežné transfery</v>
      </c>
      <c r="N140" s="3" t="str">
        <f t="shared" si="14"/>
        <v>34057587aB</v>
      </c>
    </row>
    <row r="141" spans="1:14" x14ac:dyDescent="0.2">
      <c r="A141" s="166" t="s">
        <v>607</v>
      </c>
      <c r="B141" s="204" t="str">
        <f>VLOOKUP(A141,Adr!A:B,2,FALSE)</f>
        <v>Slovenská Muaythai asociácia</v>
      </c>
      <c r="C141" s="196" t="s">
        <v>1558</v>
      </c>
      <c r="D141" s="291">
        <v>20000</v>
      </c>
      <c r="E141" s="230">
        <v>0</v>
      </c>
      <c r="F141" s="166" t="s">
        <v>345</v>
      </c>
      <c r="G141" s="169" t="s">
        <v>321</v>
      </c>
      <c r="H141" s="169" t="s">
        <v>1040</v>
      </c>
      <c r="I141" s="192" t="str">
        <f t="shared" si="10"/>
        <v>34057587d</v>
      </c>
      <c r="J141" s="167" t="str">
        <f t="shared" si="11"/>
        <v>34057587026 03</v>
      </c>
      <c r="K141" s="5"/>
      <c r="L141" s="167" t="str">
        <f t="shared" si="12"/>
        <v>34057587026 03B</v>
      </c>
      <c r="M141" s="5" t="str">
        <f t="shared" si="13"/>
        <v>Slovenská Muaythai asociáciadBChochlíková Monika</v>
      </c>
      <c r="N141" s="3" t="str">
        <f t="shared" si="14"/>
        <v>34057587dB</v>
      </c>
    </row>
    <row r="142" spans="1:14" x14ac:dyDescent="0.2">
      <c r="A142" s="166" t="s">
        <v>1429</v>
      </c>
      <c r="B142" s="204" t="str">
        <f>VLOOKUP(A142,Adr!A:B,2,FALSE)</f>
        <v>Slovenská nohejbalová asociácia</v>
      </c>
      <c r="C142" s="196" t="s">
        <v>352</v>
      </c>
      <c r="D142" s="291">
        <v>46100</v>
      </c>
      <c r="E142" s="173">
        <v>0</v>
      </c>
      <c r="F142" s="166" t="s">
        <v>351</v>
      </c>
      <c r="G142" s="169" t="s">
        <v>321</v>
      </c>
      <c r="H142" s="169" t="s">
        <v>1040</v>
      </c>
      <c r="I142" s="192" t="str">
        <f t="shared" si="10"/>
        <v>30806887g</v>
      </c>
      <c r="J142" s="167" t="str">
        <f t="shared" si="11"/>
        <v>30806887026 03</v>
      </c>
      <c r="K142" s="5"/>
      <c r="L142" s="167" t="str">
        <f t="shared" si="12"/>
        <v>30806887026 03B</v>
      </c>
      <c r="M142" s="5" t="str">
        <f t="shared" si="13"/>
        <v>Slovenská nohejbalová asociáciagBrozvoj športov, ktoré nie sú uznanými podľa zákona č. 440/2015 Z. z.</v>
      </c>
      <c r="N142" s="3" t="str">
        <f t="shared" si="14"/>
        <v>30806887gB</v>
      </c>
    </row>
    <row r="143" spans="1:14" x14ac:dyDescent="0.2">
      <c r="A143" s="166" t="s">
        <v>1976</v>
      </c>
      <c r="B143" s="204" t="str">
        <f>VLOOKUP(A143,Adr!A:B,2,FALSE)</f>
        <v>SLOVENSKÁ PADELOVÁ ASOCIÁCIA</v>
      </c>
      <c r="C143" s="197" t="s">
        <v>2269</v>
      </c>
      <c r="D143" s="292">
        <v>15000</v>
      </c>
      <c r="E143" s="230">
        <v>0</v>
      </c>
      <c r="F143" s="166" t="s">
        <v>349</v>
      </c>
      <c r="G143" s="169" t="s">
        <v>321</v>
      </c>
      <c r="H143" s="169" t="s">
        <v>1040</v>
      </c>
      <c r="I143" s="192" t="str">
        <f t="shared" si="10"/>
        <v>51852179f</v>
      </c>
      <c r="J143" s="167" t="str">
        <f t="shared" si="11"/>
        <v>51852179026 03</v>
      </c>
      <c r="K143" s="5"/>
      <c r="L143" s="167" t="str">
        <f t="shared" si="12"/>
        <v>51852179026 03B</v>
      </c>
      <c r="M143" s="5" t="str">
        <f t="shared" si="13"/>
        <v>SLOVENSKÁ PADELOVÁ ASOCIÁCIAfBpodpora a rozvoj športu</v>
      </c>
      <c r="N143" s="3" t="str">
        <f t="shared" si="14"/>
        <v>51852179fB</v>
      </c>
    </row>
    <row r="144" spans="1:14" x14ac:dyDescent="0.2">
      <c r="A144" s="198" t="s">
        <v>614</v>
      </c>
      <c r="B144" s="204" t="str">
        <f>VLOOKUP(A144,Adr!A:B,2,FALSE)</f>
        <v>Slovenská plavecká federácia</v>
      </c>
      <c r="C144" s="185" t="s">
        <v>1092</v>
      </c>
      <c r="D144" s="289">
        <v>1740292</v>
      </c>
      <c r="E144" s="173">
        <v>0</v>
      </c>
      <c r="F144" s="166" t="s">
        <v>339</v>
      </c>
      <c r="G144" s="169" t="s">
        <v>319</v>
      </c>
      <c r="H144" s="169" t="s">
        <v>1040</v>
      </c>
      <c r="I144" s="192" t="str">
        <f t="shared" si="10"/>
        <v>36068764a</v>
      </c>
      <c r="J144" s="167" t="str">
        <f t="shared" si="11"/>
        <v>36068764026 02</v>
      </c>
      <c r="K144" s="5" t="s">
        <v>1093</v>
      </c>
      <c r="L144" s="167" t="str">
        <f t="shared" si="12"/>
        <v>36068764026 02B</v>
      </c>
      <c r="M144" s="5" t="str">
        <f t="shared" si="13"/>
        <v>Slovenská plavecká federáciaaBplavecké športy - bežné transfery</v>
      </c>
      <c r="N144" s="3" t="str">
        <f t="shared" si="14"/>
        <v>36068764aB</v>
      </c>
    </row>
    <row r="145" spans="1:14" x14ac:dyDescent="0.2">
      <c r="A145" s="166" t="s">
        <v>614</v>
      </c>
      <c r="B145" s="204" t="str">
        <f>VLOOKUP(A145,Adr!A:B,2,FALSE)</f>
        <v>Slovenská plavecká federácia</v>
      </c>
      <c r="C145" s="196" t="s">
        <v>1559</v>
      </c>
      <c r="D145" s="291">
        <v>7500</v>
      </c>
      <c r="E145" s="230">
        <v>0</v>
      </c>
      <c r="F145" s="166" t="s">
        <v>345</v>
      </c>
      <c r="G145" s="169" t="s">
        <v>321</v>
      </c>
      <c r="H145" s="169" t="s">
        <v>1040</v>
      </c>
      <c r="I145" s="192" t="str">
        <f t="shared" si="10"/>
        <v>36068764d</v>
      </c>
      <c r="J145" s="167" t="str">
        <f t="shared" si="11"/>
        <v>36068764026 03</v>
      </c>
      <c r="K145" s="5"/>
      <c r="L145" s="167" t="str">
        <f t="shared" si="12"/>
        <v>36068764026 03B</v>
      </c>
      <c r="M145" s="5" t="str">
        <f t="shared" si="13"/>
        <v>Slovenská plavecká federáciadBBernathova Michaela</v>
      </c>
      <c r="N145" s="3" t="str">
        <f t="shared" si="14"/>
        <v>36068764dB</v>
      </c>
    </row>
    <row r="146" spans="1:14" x14ac:dyDescent="0.2">
      <c r="A146" s="166" t="s">
        <v>614</v>
      </c>
      <c r="B146" s="204" t="str">
        <f>VLOOKUP(A146,Adr!A:B,2,FALSE)</f>
        <v>Slovenská plavecká federácia</v>
      </c>
      <c r="C146" s="196" t="s">
        <v>1560</v>
      </c>
      <c r="D146" s="291">
        <v>20000</v>
      </c>
      <c r="E146" s="173">
        <v>0</v>
      </c>
      <c r="F146" s="166" t="s">
        <v>345</v>
      </c>
      <c r="G146" s="169" t="s">
        <v>321</v>
      </c>
      <c r="H146" s="169" t="s">
        <v>1040</v>
      </c>
      <c r="I146" s="192" t="str">
        <f t="shared" si="10"/>
        <v>36068764d</v>
      </c>
      <c r="J146" s="167" t="str">
        <f t="shared" si="11"/>
        <v>36068764026 03</v>
      </c>
      <c r="K146" s="5"/>
      <c r="L146" s="167" t="str">
        <f t="shared" si="12"/>
        <v>36068764026 03B</v>
      </c>
      <c r="M146" s="5" t="str">
        <f t="shared" si="13"/>
        <v>Slovenská plavecká federáciadBDuša Matej</v>
      </c>
      <c r="N146" s="3" t="str">
        <f t="shared" si="14"/>
        <v>36068764dB</v>
      </c>
    </row>
    <row r="147" spans="1:14" x14ac:dyDescent="0.2">
      <c r="A147" s="202" t="s">
        <v>614</v>
      </c>
      <c r="B147" s="204" t="str">
        <f>VLOOKUP(A147,Adr!A:B,2,FALSE)</f>
        <v>Slovenská plavecká federácia</v>
      </c>
      <c r="C147" s="196" t="s">
        <v>1561</v>
      </c>
      <c r="D147" s="289">
        <v>10000</v>
      </c>
      <c r="E147" s="230">
        <v>0</v>
      </c>
      <c r="F147" s="166" t="s">
        <v>345</v>
      </c>
      <c r="G147" s="169" t="s">
        <v>321</v>
      </c>
      <c r="H147" s="169" t="s">
        <v>1040</v>
      </c>
      <c r="I147" s="192" t="str">
        <f t="shared" si="10"/>
        <v>36068764d</v>
      </c>
      <c r="J147" s="167" t="str">
        <f t="shared" si="11"/>
        <v>36068764026 03</v>
      </c>
      <c r="K147" s="5"/>
      <c r="L147" s="167" t="str">
        <f t="shared" si="12"/>
        <v>36068764026 03B</v>
      </c>
      <c r="M147" s="5" t="str">
        <f t="shared" si="13"/>
        <v>Slovenská plavecká federáciadBHrnčárová Alexandra</v>
      </c>
      <c r="N147" s="3" t="str">
        <f t="shared" si="14"/>
        <v>36068764dB</v>
      </c>
    </row>
    <row r="148" spans="1:14" x14ac:dyDescent="0.2">
      <c r="A148" s="202" t="s">
        <v>614</v>
      </c>
      <c r="B148" s="204" t="str">
        <f>VLOOKUP(A148,Adr!A:B,2,FALSE)</f>
        <v>Slovenská plavecká federácia</v>
      </c>
      <c r="C148" s="185" t="s">
        <v>1563</v>
      </c>
      <c r="D148" s="289">
        <v>15000</v>
      </c>
      <c r="E148" s="230">
        <v>0</v>
      </c>
      <c r="F148" s="166" t="s">
        <v>345</v>
      </c>
      <c r="G148" s="169" t="s">
        <v>321</v>
      </c>
      <c r="H148" s="169" t="s">
        <v>1040</v>
      </c>
      <c r="I148" s="192" t="str">
        <f t="shared" si="10"/>
        <v>36068764d</v>
      </c>
      <c r="J148" s="167" t="str">
        <f t="shared" si="11"/>
        <v>36068764026 03</v>
      </c>
      <c r="K148" s="5"/>
      <c r="L148" s="167" t="str">
        <f t="shared" si="12"/>
        <v>36068764026 03B</v>
      </c>
      <c r="M148" s="5" t="str">
        <f t="shared" si="13"/>
        <v>Slovenská plavecká federáciadBKošťál Samuel</v>
      </c>
      <c r="N148" s="3" t="str">
        <f t="shared" si="14"/>
        <v>36068764dB</v>
      </c>
    </row>
    <row r="149" spans="1:14" x14ac:dyDescent="0.2">
      <c r="A149" s="202" t="s">
        <v>614</v>
      </c>
      <c r="B149" s="204" t="str">
        <f>VLOOKUP(A149,Adr!A:B,2,FALSE)</f>
        <v>Slovenská plavecká federácia</v>
      </c>
      <c r="C149" s="196" t="s">
        <v>1562</v>
      </c>
      <c r="D149" s="289">
        <v>7500</v>
      </c>
      <c r="E149" s="173">
        <v>0</v>
      </c>
      <c r="F149" s="166" t="s">
        <v>345</v>
      </c>
      <c r="G149" s="169" t="s">
        <v>321</v>
      </c>
      <c r="H149" s="169" t="s">
        <v>1040</v>
      </c>
      <c r="I149" s="192" t="str">
        <f t="shared" si="10"/>
        <v>36068764d</v>
      </c>
      <c r="J149" s="167" t="str">
        <f t="shared" si="11"/>
        <v>36068764026 03</v>
      </c>
      <c r="K149" s="5"/>
      <c r="L149" s="167" t="str">
        <f t="shared" si="12"/>
        <v>36068764026 03B</v>
      </c>
      <c r="M149" s="5" t="str">
        <f t="shared" si="13"/>
        <v>Slovenská plavecká federáciadBKrajčovičová Lea</v>
      </c>
      <c r="N149" s="3" t="str">
        <f t="shared" si="14"/>
        <v>36068764dB</v>
      </c>
    </row>
    <row r="150" spans="1:14" x14ac:dyDescent="0.2">
      <c r="A150" s="202" t="s">
        <v>614</v>
      </c>
      <c r="B150" s="204" t="str">
        <f>VLOOKUP(A150,Adr!A:B,2,FALSE)</f>
        <v>Slovenská plavecká federácia</v>
      </c>
      <c r="C150" s="185" t="s">
        <v>1564</v>
      </c>
      <c r="D150" s="289">
        <v>20000</v>
      </c>
      <c r="E150" s="173">
        <v>0</v>
      </c>
      <c r="F150" s="166" t="s">
        <v>345</v>
      </c>
      <c r="G150" s="169" t="s">
        <v>321</v>
      </c>
      <c r="H150" s="169" t="s">
        <v>1040</v>
      </c>
      <c r="I150" s="192" t="str">
        <f t="shared" si="10"/>
        <v>36068764d</v>
      </c>
      <c r="J150" s="167" t="str">
        <f t="shared" si="11"/>
        <v>36068764026 03</v>
      </c>
      <c r="K150" s="5"/>
      <c r="L150" s="167" t="str">
        <f t="shared" si="12"/>
        <v>36068764026 03B</v>
      </c>
      <c r="M150" s="5" t="str">
        <f t="shared" si="13"/>
        <v>Slovenská plavecká federáciadBNagy Richard</v>
      </c>
      <c r="N150" s="3" t="str">
        <f t="shared" si="14"/>
        <v>36068764dB</v>
      </c>
    </row>
    <row r="151" spans="1:14" x14ac:dyDescent="0.2">
      <c r="A151" s="166" t="s">
        <v>614</v>
      </c>
      <c r="B151" s="204" t="str">
        <f>VLOOKUP(A151,Adr!A:B,2,FALSE)</f>
        <v>Slovenská plavecká federácia</v>
      </c>
      <c r="C151" s="169" t="s">
        <v>1565</v>
      </c>
      <c r="D151" s="290">
        <v>20000</v>
      </c>
      <c r="E151" s="230">
        <v>0</v>
      </c>
      <c r="F151" s="166" t="s">
        <v>345</v>
      </c>
      <c r="G151" s="169" t="s">
        <v>321</v>
      </c>
      <c r="H151" s="169" t="s">
        <v>1040</v>
      </c>
      <c r="I151" s="192" t="str">
        <f t="shared" si="10"/>
        <v>36068764d</v>
      </c>
      <c r="J151" s="167" t="str">
        <f t="shared" si="11"/>
        <v>36068764026 03</v>
      </c>
      <c r="K151" s="5"/>
      <c r="L151" s="167" t="str">
        <f t="shared" si="12"/>
        <v>36068764026 03B</v>
      </c>
      <c r="M151" s="5" t="str">
        <f t="shared" si="13"/>
        <v>Slovenská plavecká federáciadBPodmaníková Andrea</v>
      </c>
      <c r="N151" s="3" t="str">
        <f t="shared" si="14"/>
        <v>36068764dB</v>
      </c>
    </row>
    <row r="152" spans="1:14" x14ac:dyDescent="0.2">
      <c r="A152" s="202" t="s">
        <v>614</v>
      </c>
      <c r="B152" s="204" t="str">
        <f>VLOOKUP(A152,Adr!A:B,2,FALSE)</f>
        <v>Slovenská plavecká federácia</v>
      </c>
      <c r="C152" s="185" t="s">
        <v>1566</v>
      </c>
      <c r="D152" s="289">
        <v>20000</v>
      </c>
      <c r="E152" s="173">
        <v>0</v>
      </c>
      <c r="F152" s="166" t="s">
        <v>345</v>
      </c>
      <c r="G152" s="169" t="s">
        <v>321</v>
      </c>
      <c r="H152" s="169" t="s">
        <v>1040</v>
      </c>
      <c r="I152" s="192" t="str">
        <f t="shared" si="10"/>
        <v>36068764d</v>
      </c>
      <c r="J152" s="167" t="str">
        <f t="shared" si="11"/>
        <v>36068764026 03</v>
      </c>
      <c r="K152" s="5"/>
      <c r="L152" s="167" t="str">
        <f t="shared" si="12"/>
        <v>36068764026 03B</v>
      </c>
      <c r="M152" s="5" t="str">
        <f t="shared" si="13"/>
        <v>Slovenská plavecká federáciadBPotocká Tamara</v>
      </c>
      <c r="N152" s="3" t="str">
        <f t="shared" si="14"/>
        <v>36068764dB</v>
      </c>
    </row>
    <row r="153" spans="1:14" x14ac:dyDescent="0.2">
      <c r="A153" s="202" t="s">
        <v>614</v>
      </c>
      <c r="B153" s="204" t="str">
        <f>VLOOKUP(A153,Adr!A:B,2,FALSE)</f>
        <v>Slovenská plavecká federácia</v>
      </c>
      <c r="C153" s="169" t="s">
        <v>1567</v>
      </c>
      <c r="D153" s="290">
        <v>10000</v>
      </c>
      <c r="E153" s="230">
        <v>0</v>
      </c>
      <c r="F153" s="166" t="s">
        <v>345</v>
      </c>
      <c r="G153" s="169" t="s">
        <v>321</v>
      </c>
      <c r="H153" s="169" t="s">
        <v>1040</v>
      </c>
      <c r="I153" s="192" t="str">
        <f t="shared" si="10"/>
        <v>36068764d</v>
      </c>
      <c r="J153" s="167" t="str">
        <f t="shared" si="11"/>
        <v>36068764026 03</v>
      </c>
      <c r="K153" s="5"/>
      <c r="L153" s="167" t="str">
        <f t="shared" si="12"/>
        <v>36068764026 03B</v>
      </c>
      <c r="M153" s="5" t="str">
        <f t="shared" si="13"/>
        <v>Slovenská plavecká federáciadBSlušná Lilian</v>
      </c>
      <c r="N153" s="3" t="str">
        <f t="shared" si="14"/>
        <v>36068764dB</v>
      </c>
    </row>
    <row r="154" spans="1:14" x14ac:dyDescent="0.2">
      <c r="A154" s="182" t="s">
        <v>614</v>
      </c>
      <c r="B154" s="204" t="str">
        <f>VLOOKUP(A154,Adr!A:B,2,FALSE)</f>
        <v>Slovenská plavecká federácia</v>
      </c>
      <c r="C154" s="185" t="s">
        <v>1568</v>
      </c>
      <c r="D154" s="289">
        <v>7500</v>
      </c>
      <c r="E154" s="230">
        <v>0</v>
      </c>
      <c r="F154" s="166" t="s">
        <v>345</v>
      </c>
      <c r="G154" s="169" t="s">
        <v>321</v>
      </c>
      <c r="H154" s="169" t="s">
        <v>1040</v>
      </c>
      <c r="I154" s="192" t="str">
        <f t="shared" si="10"/>
        <v>36068764d</v>
      </c>
      <c r="J154" s="167" t="str">
        <f t="shared" si="11"/>
        <v>36068764026 03</v>
      </c>
      <c r="K154" s="5"/>
      <c r="L154" s="167" t="str">
        <f t="shared" si="12"/>
        <v>36068764026 03B</v>
      </c>
      <c r="M154" s="5" t="str">
        <f t="shared" si="13"/>
        <v>Slovenská plavecká federáciadBStrapeková Žofia</v>
      </c>
      <c r="N154" s="3" t="str">
        <f t="shared" si="14"/>
        <v>36068764dB</v>
      </c>
    </row>
    <row r="155" spans="1:14" x14ac:dyDescent="0.2">
      <c r="A155" s="166" t="s">
        <v>614</v>
      </c>
      <c r="B155" s="204" t="str">
        <f>VLOOKUP(A155,Adr!A:B,2,FALSE)</f>
        <v>Slovenská plavecká federácia</v>
      </c>
      <c r="C155" s="196" t="s">
        <v>1569</v>
      </c>
      <c r="D155" s="291">
        <v>10000</v>
      </c>
      <c r="E155" s="173">
        <v>0</v>
      </c>
      <c r="F155" s="166" t="s">
        <v>345</v>
      </c>
      <c r="G155" s="169" t="s">
        <v>321</v>
      </c>
      <c r="H155" s="169" t="s">
        <v>1040</v>
      </c>
      <c r="I155" s="192" t="str">
        <f t="shared" si="10"/>
        <v>36068764d</v>
      </c>
      <c r="J155" s="167" t="str">
        <f t="shared" si="11"/>
        <v>36068764026 03</v>
      </c>
      <c r="K155" s="5"/>
      <c r="L155" s="167" t="str">
        <f t="shared" si="12"/>
        <v>36068764026 03B</v>
      </c>
      <c r="M155" s="5" t="str">
        <f t="shared" si="13"/>
        <v>Slovenská plavecká federáciadBštafeta - plávanie</v>
      </c>
      <c r="N155" s="3" t="str">
        <f t="shared" si="14"/>
        <v>36068764dB</v>
      </c>
    </row>
    <row r="156" spans="1:14" x14ac:dyDescent="0.2">
      <c r="A156" s="166" t="s">
        <v>621</v>
      </c>
      <c r="B156" s="204" t="str">
        <f>VLOOKUP(A156,Adr!A:B,2,FALSE)</f>
        <v>Slovenská rugbyová únia</v>
      </c>
      <c r="C156" s="185" t="s">
        <v>1094</v>
      </c>
      <c r="D156" s="289">
        <v>23402</v>
      </c>
      <c r="E156" s="230">
        <v>0</v>
      </c>
      <c r="F156" s="166" t="s">
        <v>339</v>
      </c>
      <c r="G156" s="169" t="s">
        <v>319</v>
      </c>
      <c r="H156" s="169" t="s">
        <v>1040</v>
      </c>
      <c r="I156" s="192" t="str">
        <f t="shared" si="10"/>
        <v>30851459a</v>
      </c>
      <c r="J156" s="167" t="str">
        <f t="shared" si="11"/>
        <v>30851459026 02</v>
      </c>
      <c r="K156" s="5" t="s">
        <v>1095</v>
      </c>
      <c r="L156" s="167" t="str">
        <f t="shared" si="12"/>
        <v>30851459026 02B</v>
      </c>
      <c r="M156" s="5" t="str">
        <f t="shared" si="13"/>
        <v>Slovenská rugbyová úniaaBrugby - bežné transfery</v>
      </c>
      <c r="N156" s="3" t="str">
        <f t="shared" si="14"/>
        <v>30851459aB</v>
      </c>
    </row>
    <row r="157" spans="1:14" x14ac:dyDescent="0.2">
      <c r="A157" s="198" t="s">
        <v>628</v>
      </c>
      <c r="B157" s="204" t="str">
        <f>VLOOKUP(A157,Adr!A:B,2,FALSE)</f>
        <v>Slovenská skialpinistická asociácia</v>
      </c>
      <c r="C157" s="185" t="s">
        <v>1096</v>
      </c>
      <c r="D157" s="289">
        <v>19239</v>
      </c>
      <c r="E157" s="173">
        <v>0</v>
      </c>
      <c r="F157" s="166" t="s">
        <v>339</v>
      </c>
      <c r="G157" s="169" t="s">
        <v>319</v>
      </c>
      <c r="H157" s="169" t="s">
        <v>1040</v>
      </c>
      <c r="I157" s="192" t="str">
        <f t="shared" si="10"/>
        <v>37998919a</v>
      </c>
      <c r="J157" s="167" t="str">
        <f t="shared" si="11"/>
        <v>37998919026 02</v>
      </c>
      <c r="K157" s="5" t="s">
        <v>1097</v>
      </c>
      <c r="L157" s="167" t="str">
        <f t="shared" si="12"/>
        <v>37998919026 02B</v>
      </c>
      <c r="M157" s="5" t="str">
        <f t="shared" si="13"/>
        <v>Slovenská skialpinistická asociáciaaBskialpinizmus - bežné transfery</v>
      </c>
      <c r="N157" s="3" t="str">
        <f t="shared" si="14"/>
        <v>37998919aB</v>
      </c>
    </row>
    <row r="158" spans="1:14" x14ac:dyDescent="0.2">
      <c r="A158" s="202" t="s">
        <v>628</v>
      </c>
      <c r="B158" s="204" t="str">
        <f>VLOOKUP(A158,Adr!A:B,2,FALSE)</f>
        <v>Slovenská skialpinistická asociácia</v>
      </c>
      <c r="C158" s="169" t="s">
        <v>1570</v>
      </c>
      <c r="D158" s="290">
        <v>30000</v>
      </c>
      <c r="E158" s="173">
        <v>0</v>
      </c>
      <c r="F158" s="166" t="s">
        <v>345</v>
      </c>
      <c r="G158" s="169" t="s">
        <v>321</v>
      </c>
      <c r="H158" s="169" t="s">
        <v>1040</v>
      </c>
      <c r="I158" s="192" t="str">
        <f t="shared" si="10"/>
        <v>37998919d</v>
      </c>
      <c r="J158" s="167" t="str">
        <f t="shared" si="11"/>
        <v>37998919026 03</v>
      </c>
      <c r="K158" s="5"/>
      <c r="L158" s="167" t="str">
        <f t="shared" si="12"/>
        <v>37998919026 03B</v>
      </c>
      <c r="M158" s="5" t="str">
        <f t="shared" si="13"/>
        <v>Slovenská skialpinistická asociáciadBdvojica - skialpinizmus (dospelí mix)</v>
      </c>
      <c r="N158" s="3" t="str">
        <f t="shared" si="14"/>
        <v>37998919dB</v>
      </c>
    </row>
    <row r="159" spans="1:14" x14ac:dyDescent="0.2">
      <c r="A159" s="202" t="s">
        <v>628</v>
      </c>
      <c r="B159" s="204" t="str">
        <f>VLOOKUP(A159,Adr!A:B,2,FALSE)</f>
        <v>Slovenská skialpinistická asociácia</v>
      </c>
      <c r="C159" s="185" t="s">
        <v>1571</v>
      </c>
      <c r="D159" s="289">
        <v>80000</v>
      </c>
      <c r="E159" s="173">
        <v>0</v>
      </c>
      <c r="F159" s="166" t="s">
        <v>345</v>
      </c>
      <c r="G159" s="169" t="s">
        <v>321</v>
      </c>
      <c r="H159" s="169" t="s">
        <v>1040</v>
      </c>
      <c r="I159" s="192" t="str">
        <f t="shared" si="10"/>
        <v>37998919d</v>
      </c>
      <c r="J159" s="167" t="str">
        <f t="shared" si="11"/>
        <v>37998919026 03</v>
      </c>
      <c r="K159" s="5"/>
      <c r="L159" s="167" t="str">
        <f t="shared" si="12"/>
        <v>37998919026 03B</v>
      </c>
      <c r="M159" s="5" t="str">
        <f t="shared" si="13"/>
        <v>Slovenská skialpinistická asociáciadBJagerčíková Marianna</v>
      </c>
      <c r="N159" s="3" t="str">
        <f t="shared" si="14"/>
        <v>37998919dB</v>
      </c>
    </row>
    <row r="160" spans="1:14" x14ac:dyDescent="0.2">
      <c r="A160" s="166" t="s">
        <v>628</v>
      </c>
      <c r="B160" s="204" t="str">
        <f>VLOOKUP(A160,Adr!A:B,2,FALSE)</f>
        <v>Slovenská skialpinistická asociácia</v>
      </c>
      <c r="C160" s="169" t="s">
        <v>1572</v>
      </c>
      <c r="D160" s="290">
        <v>20000</v>
      </c>
      <c r="E160" s="230">
        <v>0</v>
      </c>
      <c r="F160" s="166" t="s">
        <v>345</v>
      </c>
      <c r="G160" s="169" t="s">
        <v>321</v>
      </c>
      <c r="H160" s="169" t="s">
        <v>1040</v>
      </c>
      <c r="I160" s="192" t="str">
        <f t="shared" si="10"/>
        <v>37998919d</v>
      </c>
      <c r="J160" s="167" t="str">
        <f t="shared" si="11"/>
        <v>37998919026 03</v>
      </c>
      <c r="K160" s="5"/>
      <c r="L160" s="167" t="str">
        <f t="shared" si="12"/>
        <v>37998919026 03B</v>
      </c>
      <c r="M160" s="5" t="str">
        <f t="shared" si="13"/>
        <v>Slovenská skialpinistická asociáciadBŠiarnik Jakub</v>
      </c>
      <c r="N160" s="3" t="str">
        <f t="shared" si="14"/>
        <v>37998919dB</v>
      </c>
    </row>
    <row r="161" spans="1:14" x14ac:dyDescent="0.2">
      <c r="A161" s="166" t="s">
        <v>637</v>
      </c>
      <c r="B161" s="204" t="str">
        <f>VLOOKUP(A161,Adr!A:B,2,FALSE)</f>
        <v>Slovenská softballová asociácia</v>
      </c>
      <c r="C161" s="196" t="s">
        <v>1098</v>
      </c>
      <c r="D161" s="291">
        <v>30873</v>
      </c>
      <c r="E161" s="230">
        <v>0</v>
      </c>
      <c r="F161" s="166" t="s">
        <v>339</v>
      </c>
      <c r="G161" s="169" t="s">
        <v>319</v>
      </c>
      <c r="H161" s="169" t="s">
        <v>1040</v>
      </c>
      <c r="I161" s="192" t="str">
        <f t="shared" si="10"/>
        <v>17316723a</v>
      </c>
      <c r="J161" s="167" t="str">
        <f t="shared" si="11"/>
        <v>17316723026 02</v>
      </c>
      <c r="K161" s="5" t="s">
        <v>1099</v>
      </c>
      <c r="L161" s="167" t="str">
        <f t="shared" si="12"/>
        <v>17316723026 02B</v>
      </c>
      <c r="M161" s="5" t="str">
        <f t="shared" si="13"/>
        <v>Slovenská softballová asociáciaaBsoftbal - bežné transfery</v>
      </c>
      <c r="N161" s="3" t="str">
        <f t="shared" si="14"/>
        <v>17316723aB</v>
      </c>
    </row>
    <row r="162" spans="1:14" x14ac:dyDescent="0.2">
      <c r="A162" s="202" t="s">
        <v>643</v>
      </c>
      <c r="B162" s="204" t="str">
        <f>VLOOKUP(A162,Adr!A:B,2,FALSE)</f>
        <v>Slovenská squashová asociácia</v>
      </c>
      <c r="C162" s="185" t="s">
        <v>1100</v>
      </c>
      <c r="D162" s="289">
        <v>19239</v>
      </c>
      <c r="E162" s="230">
        <v>0</v>
      </c>
      <c r="F162" s="166" t="s">
        <v>339</v>
      </c>
      <c r="G162" s="169" t="s">
        <v>319</v>
      </c>
      <c r="H162" s="169" t="s">
        <v>1040</v>
      </c>
      <c r="I162" s="192" t="str">
        <f t="shared" si="10"/>
        <v>30807018a</v>
      </c>
      <c r="J162" s="167" t="str">
        <f t="shared" si="11"/>
        <v>30807018026 02</v>
      </c>
      <c r="K162" s="5" t="s">
        <v>1101</v>
      </c>
      <c r="L162" s="167" t="str">
        <f t="shared" si="12"/>
        <v>30807018026 02B</v>
      </c>
      <c r="M162" s="5" t="str">
        <f t="shared" si="13"/>
        <v>Slovenská squashová asociáciaaBsquash - bežné transfery</v>
      </c>
      <c r="N162" s="3" t="str">
        <f t="shared" si="14"/>
        <v>30807018aB</v>
      </c>
    </row>
    <row r="163" spans="1:14" x14ac:dyDescent="0.2">
      <c r="A163" s="202" t="s">
        <v>650</v>
      </c>
      <c r="B163" s="204" t="str">
        <f>VLOOKUP(A163,Adr!A:B,2,FALSE)</f>
        <v>Slovenská triatlonová únia</v>
      </c>
      <c r="C163" s="185" t="s">
        <v>1102</v>
      </c>
      <c r="D163" s="289">
        <v>168998</v>
      </c>
      <c r="E163" s="173">
        <v>0</v>
      </c>
      <c r="F163" s="166" t="s">
        <v>339</v>
      </c>
      <c r="G163" s="169" t="s">
        <v>319</v>
      </c>
      <c r="H163" s="169" t="s">
        <v>1040</v>
      </c>
      <c r="I163" s="192" t="str">
        <f t="shared" si="10"/>
        <v>31745466a</v>
      </c>
      <c r="J163" s="167" t="str">
        <f t="shared" si="11"/>
        <v>31745466026 02</v>
      </c>
      <c r="K163" s="5" t="s">
        <v>1103</v>
      </c>
      <c r="L163" s="167" t="str">
        <f t="shared" si="12"/>
        <v>31745466026 02B</v>
      </c>
      <c r="M163" s="5" t="str">
        <f t="shared" si="13"/>
        <v>Slovenská triatlonová úniaaBtriatlon - bežné transfery</v>
      </c>
      <c r="N163" s="3" t="str">
        <f t="shared" si="14"/>
        <v>31745466aB</v>
      </c>
    </row>
    <row r="164" spans="1:14" x14ac:dyDescent="0.2">
      <c r="A164" s="166" t="s">
        <v>650</v>
      </c>
      <c r="B164" s="204" t="str">
        <f>VLOOKUP(A164,Adr!A:B,2,FALSE)</f>
        <v>Slovenská triatlonová únia</v>
      </c>
      <c r="C164" s="196" t="s">
        <v>1487</v>
      </c>
      <c r="D164" s="291">
        <v>7175</v>
      </c>
      <c r="E164" s="173">
        <v>0</v>
      </c>
      <c r="F164" s="166" t="s">
        <v>343</v>
      </c>
      <c r="G164" s="169" t="s">
        <v>321</v>
      </c>
      <c r="H164" s="169" t="s">
        <v>1040</v>
      </c>
      <c r="I164" s="192" t="str">
        <f t="shared" si="10"/>
        <v>31745466c</v>
      </c>
      <c r="J164" s="167" t="str">
        <f t="shared" si="11"/>
        <v>31745466026 03</v>
      </c>
      <c r="K164" s="5"/>
      <c r="L164" s="167" t="str">
        <f t="shared" si="12"/>
        <v>31745466026 03B</v>
      </c>
      <c r="M164" s="5" t="str">
        <f t="shared" si="13"/>
        <v>Slovenská triatlonová úniacBzabezpečenie a rozvoj športu triatlon zdravotne postihnutých športovcov</v>
      </c>
      <c r="N164" s="3" t="str">
        <f t="shared" si="14"/>
        <v>31745466cB</v>
      </c>
    </row>
    <row r="165" spans="1:14" x14ac:dyDescent="0.2">
      <c r="A165" s="166" t="s">
        <v>650</v>
      </c>
      <c r="B165" s="204" t="str">
        <f>VLOOKUP(A165,Adr!A:B,2,FALSE)</f>
        <v>Slovenská triatlonová únia</v>
      </c>
      <c r="C165" s="196" t="s">
        <v>1573</v>
      </c>
      <c r="D165" s="291">
        <v>10000</v>
      </c>
      <c r="E165" s="173">
        <v>0</v>
      </c>
      <c r="F165" s="166" t="s">
        <v>345</v>
      </c>
      <c r="G165" s="169" t="s">
        <v>321</v>
      </c>
      <c r="H165" s="169" t="s">
        <v>1040</v>
      </c>
      <c r="I165" s="192" t="str">
        <f t="shared" si="10"/>
        <v>31745466d</v>
      </c>
      <c r="J165" s="167" t="str">
        <f t="shared" si="11"/>
        <v>31745466026 03</v>
      </c>
      <c r="K165" s="5"/>
      <c r="L165" s="167" t="str">
        <f t="shared" si="12"/>
        <v>31745466026 03B</v>
      </c>
      <c r="M165" s="5" t="str">
        <f t="shared" si="13"/>
        <v>Slovenská triatlonová úniadBIvančík Dominik</v>
      </c>
      <c r="N165" s="3" t="str">
        <f t="shared" si="14"/>
        <v>31745466dB</v>
      </c>
    </row>
    <row r="166" spans="1:14" x14ac:dyDescent="0.2">
      <c r="A166" s="182" t="s">
        <v>650</v>
      </c>
      <c r="B166" s="204" t="str">
        <f>VLOOKUP(A166,Adr!A:B,2,FALSE)</f>
        <v>Slovenská triatlonová únia</v>
      </c>
      <c r="C166" s="185" t="s">
        <v>1574</v>
      </c>
      <c r="D166" s="289">
        <v>50000</v>
      </c>
      <c r="E166" s="230">
        <v>0</v>
      </c>
      <c r="F166" s="166" t="s">
        <v>345</v>
      </c>
      <c r="G166" s="169" t="s">
        <v>321</v>
      </c>
      <c r="H166" s="169" t="s">
        <v>1040</v>
      </c>
      <c r="I166" s="192" t="str">
        <f t="shared" si="10"/>
        <v>31745466d</v>
      </c>
      <c r="J166" s="167" t="str">
        <f t="shared" si="11"/>
        <v>31745466026 03</v>
      </c>
      <c r="K166" s="5"/>
      <c r="L166" s="167" t="str">
        <f t="shared" si="12"/>
        <v>31745466026 03B</v>
      </c>
      <c r="M166" s="5" t="str">
        <f t="shared" si="13"/>
        <v>Slovenská triatlonová úniadBMichaličková Zuzana</v>
      </c>
      <c r="N166" s="3" t="str">
        <f t="shared" si="14"/>
        <v>31745466dB</v>
      </c>
    </row>
    <row r="167" spans="1:14" x14ac:dyDescent="0.2">
      <c r="A167" s="166" t="s">
        <v>650</v>
      </c>
      <c r="B167" s="204" t="str">
        <f>VLOOKUP(A167,Adr!A:B,2,FALSE)</f>
        <v>Slovenská triatlonová únia</v>
      </c>
      <c r="C167" s="197" t="s">
        <v>1575</v>
      </c>
      <c r="D167" s="292">
        <v>10000</v>
      </c>
      <c r="E167" s="173">
        <v>0</v>
      </c>
      <c r="F167" s="166" t="s">
        <v>345</v>
      </c>
      <c r="G167" s="169" t="s">
        <v>321</v>
      </c>
      <c r="H167" s="169" t="s">
        <v>1040</v>
      </c>
      <c r="I167" s="192" t="str">
        <f t="shared" si="10"/>
        <v>31745466d</v>
      </c>
      <c r="J167" s="167" t="str">
        <f t="shared" si="11"/>
        <v>31745466026 03</v>
      </c>
      <c r="K167" s="5"/>
      <c r="L167" s="167" t="str">
        <f t="shared" si="12"/>
        <v>31745466026 03B</v>
      </c>
      <c r="M167" s="5" t="str">
        <f t="shared" si="13"/>
        <v>Slovenská triatlonová úniadBVráblová Margaréta</v>
      </c>
      <c r="N167" s="3" t="str">
        <f t="shared" si="14"/>
        <v>31745466dB</v>
      </c>
    </row>
    <row r="168" spans="1:14" x14ac:dyDescent="0.2">
      <c r="A168" s="202" t="s">
        <v>657</v>
      </c>
      <c r="B168" s="204" t="str">
        <f>VLOOKUP(A168,Adr!A:B,2,FALSE)</f>
        <v>Slovenská volejbalová federácia</v>
      </c>
      <c r="C168" s="169" t="s">
        <v>1104</v>
      </c>
      <c r="D168" s="290">
        <v>1214960</v>
      </c>
      <c r="E168" s="230">
        <v>0</v>
      </c>
      <c r="F168" s="166" t="s">
        <v>339</v>
      </c>
      <c r="G168" s="169" t="s">
        <v>319</v>
      </c>
      <c r="H168" s="169" t="s">
        <v>1040</v>
      </c>
      <c r="I168" s="192" t="str">
        <f t="shared" si="10"/>
        <v>00688819a</v>
      </c>
      <c r="J168" s="167" t="str">
        <f t="shared" si="11"/>
        <v>00688819026 02</v>
      </c>
      <c r="K168" s="5" t="s">
        <v>1105</v>
      </c>
      <c r="L168" s="167" t="str">
        <f t="shared" si="12"/>
        <v>00688819026 02B</v>
      </c>
      <c r="M168" s="5" t="str">
        <f t="shared" si="13"/>
        <v>Slovenská volejbalová federáciaaBvolejbal - bežné transfery</v>
      </c>
      <c r="N168" s="3" t="str">
        <f t="shared" si="14"/>
        <v>00688819aB</v>
      </c>
    </row>
    <row r="169" spans="1:14" x14ac:dyDescent="0.2">
      <c r="A169" s="198" t="s">
        <v>665</v>
      </c>
      <c r="B169" s="204" t="str">
        <f>VLOOKUP(A169,Adr!A:B,2,FALSE)</f>
        <v>Slovenský atletický zväz</v>
      </c>
      <c r="C169" s="185" t="s">
        <v>1106</v>
      </c>
      <c r="D169" s="289">
        <v>2167461</v>
      </c>
      <c r="E169" s="173">
        <v>0</v>
      </c>
      <c r="F169" s="166" t="s">
        <v>339</v>
      </c>
      <c r="G169" s="169" t="s">
        <v>319</v>
      </c>
      <c r="H169" s="169" t="s">
        <v>1040</v>
      </c>
      <c r="I169" s="192" t="str">
        <f t="shared" si="10"/>
        <v>36063835a</v>
      </c>
      <c r="J169" s="167" t="str">
        <f t="shared" si="11"/>
        <v>36063835026 02</v>
      </c>
      <c r="K169" s="5" t="s">
        <v>1107</v>
      </c>
      <c r="L169" s="167" t="str">
        <f t="shared" si="12"/>
        <v>36063835026 02B</v>
      </c>
      <c r="M169" s="5" t="str">
        <f t="shared" si="13"/>
        <v>Slovenský atletický zväzaBatletika - bežné transfery</v>
      </c>
      <c r="N169" s="3" t="str">
        <f t="shared" si="14"/>
        <v>36063835aB</v>
      </c>
    </row>
    <row r="170" spans="1:14" x14ac:dyDescent="0.2">
      <c r="A170" s="198" t="s">
        <v>665</v>
      </c>
      <c r="B170" s="204" t="str">
        <f>VLOOKUP(A170,Adr!A:B,2,FALSE)</f>
        <v>Slovenský atletický zväz</v>
      </c>
      <c r="C170" s="169" t="s">
        <v>1576</v>
      </c>
      <c r="D170" s="290">
        <v>20000</v>
      </c>
      <c r="E170" s="230">
        <v>0</v>
      </c>
      <c r="F170" s="166" t="s">
        <v>345</v>
      </c>
      <c r="G170" s="169" t="s">
        <v>321</v>
      </c>
      <c r="H170" s="169" t="s">
        <v>1040</v>
      </c>
      <c r="I170" s="192" t="str">
        <f t="shared" si="10"/>
        <v>36063835d</v>
      </c>
      <c r="J170" s="167" t="str">
        <f t="shared" si="11"/>
        <v>36063835026 03</v>
      </c>
      <c r="K170" s="5"/>
      <c r="L170" s="167" t="str">
        <f t="shared" si="12"/>
        <v>36063835026 03B</v>
      </c>
      <c r="M170" s="5" t="str">
        <f t="shared" si="13"/>
        <v>Slovenský atletický zväzdBBurzalová Hana</v>
      </c>
      <c r="N170" s="3" t="str">
        <f t="shared" si="14"/>
        <v>36063835dB</v>
      </c>
    </row>
    <row r="171" spans="1:14" x14ac:dyDescent="0.2">
      <c r="A171" s="202" t="s">
        <v>665</v>
      </c>
      <c r="B171" s="204" t="str">
        <f>VLOOKUP(A171,Adr!A:B,2,FALSE)</f>
        <v>Slovenský atletický zväz</v>
      </c>
      <c r="C171" s="185" t="s">
        <v>2202</v>
      </c>
      <c r="D171" s="289">
        <v>20000</v>
      </c>
      <c r="E171" s="173">
        <v>0</v>
      </c>
      <c r="F171" s="166" t="s">
        <v>345</v>
      </c>
      <c r="G171" s="169" t="s">
        <v>321</v>
      </c>
      <c r="H171" s="169" t="s">
        <v>1040</v>
      </c>
      <c r="I171" s="192" t="str">
        <f t="shared" si="10"/>
        <v>36063835d</v>
      </c>
      <c r="J171" s="167" t="str">
        <f t="shared" si="11"/>
        <v>36063835026 03</v>
      </c>
      <c r="K171" s="5"/>
      <c r="L171" s="167" t="str">
        <f t="shared" si="12"/>
        <v>36063835026 03B</v>
      </c>
      <c r="M171" s="5" t="str">
        <f t="shared" si="13"/>
        <v>Slovenský atletický zväzdBCzaková Mária Katerinka</v>
      </c>
      <c r="N171" s="3" t="str">
        <f t="shared" si="14"/>
        <v>36063835dB</v>
      </c>
    </row>
    <row r="172" spans="1:14" x14ac:dyDescent="0.2">
      <c r="A172" s="202" t="s">
        <v>665</v>
      </c>
      <c r="B172" s="204" t="str">
        <f>VLOOKUP(A172,Adr!A:B,2,FALSE)</f>
        <v>Slovenský atletický zväz</v>
      </c>
      <c r="C172" s="185" t="s">
        <v>1581</v>
      </c>
      <c r="D172" s="289">
        <v>20000</v>
      </c>
      <c r="E172" s="173">
        <v>0</v>
      </c>
      <c r="F172" s="166" t="s">
        <v>345</v>
      </c>
      <c r="G172" s="169" t="s">
        <v>321</v>
      </c>
      <c r="H172" s="169" t="s">
        <v>1040</v>
      </c>
      <c r="I172" s="192" t="str">
        <f t="shared" si="10"/>
        <v>36063835d</v>
      </c>
      <c r="J172" s="167" t="str">
        <f t="shared" si="11"/>
        <v>36063835026 03</v>
      </c>
      <c r="K172" s="5"/>
      <c r="L172" s="167" t="str">
        <f t="shared" si="12"/>
        <v>36063835026 03B</v>
      </c>
      <c r="M172" s="5" t="str">
        <f t="shared" si="13"/>
        <v>Slovenský atletický zväzdBČerný Dominik</v>
      </c>
      <c r="N172" s="3" t="str">
        <f t="shared" si="14"/>
        <v>36063835dB</v>
      </c>
    </row>
    <row r="173" spans="1:14" x14ac:dyDescent="0.2">
      <c r="A173" s="166" t="s">
        <v>665</v>
      </c>
      <c r="B173" s="204" t="str">
        <f>VLOOKUP(A173,Adr!A:B,2,FALSE)</f>
        <v>Slovenský atletický zväz</v>
      </c>
      <c r="C173" s="196" t="s">
        <v>1577</v>
      </c>
      <c r="D173" s="291">
        <v>10000</v>
      </c>
      <c r="E173" s="230">
        <v>0</v>
      </c>
      <c r="F173" s="166" t="s">
        <v>345</v>
      </c>
      <c r="G173" s="169" t="s">
        <v>321</v>
      </c>
      <c r="H173" s="169" t="s">
        <v>1040</v>
      </c>
      <c r="I173" s="192" t="str">
        <f t="shared" si="10"/>
        <v>36063835d</v>
      </c>
      <c r="J173" s="167" t="str">
        <f t="shared" si="11"/>
        <v>36063835026 03</v>
      </c>
      <c r="K173" s="5"/>
      <c r="L173" s="167" t="str">
        <f t="shared" si="12"/>
        <v>36063835026 03B</v>
      </c>
      <c r="M173" s="5" t="str">
        <f t="shared" si="13"/>
        <v>Slovenský atletický zväzdBFederič Filip</v>
      </c>
      <c r="N173" s="3" t="str">
        <f t="shared" si="14"/>
        <v>36063835dB</v>
      </c>
    </row>
    <row r="174" spans="1:14" x14ac:dyDescent="0.2">
      <c r="A174" s="202" t="s">
        <v>665</v>
      </c>
      <c r="B174" s="204" t="str">
        <f>VLOOKUP(A174,Adr!A:B,2,FALSE)</f>
        <v>Slovenský atletický zväz</v>
      </c>
      <c r="C174" s="196" t="s">
        <v>1578</v>
      </c>
      <c r="D174" s="289">
        <v>20000</v>
      </c>
      <c r="E174" s="173">
        <v>0</v>
      </c>
      <c r="F174" s="166" t="s">
        <v>345</v>
      </c>
      <c r="G174" s="169" t="s">
        <v>321</v>
      </c>
      <c r="H174" s="169" t="s">
        <v>1040</v>
      </c>
      <c r="I174" s="192" t="str">
        <f t="shared" si="10"/>
        <v>36063835d</v>
      </c>
      <c r="J174" s="167" t="str">
        <f t="shared" si="11"/>
        <v>36063835026 03</v>
      </c>
      <c r="K174" s="5"/>
      <c r="L174" s="167" t="str">
        <f t="shared" si="12"/>
        <v>36063835026 03B</v>
      </c>
      <c r="M174" s="5" t="str">
        <f t="shared" si="13"/>
        <v>Slovenský atletický zväzdBForster Viktória</v>
      </c>
      <c r="N174" s="3" t="str">
        <f t="shared" si="14"/>
        <v>36063835dB</v>
      </c>
    </row>
    <row r="175" spans="1:14" x14ac:dyDescent="0.2">
      <c r="A175" s="178" t="s">
        <v>665</v>
      </c>
      <c r="B175" s="204" t="str">
        <f>VLOOKUP(A175,Adr!A:B,2,FALSE)</f>
        <v>Slovenský atletický zväz</v>
      </c>
      <c r="C175" s="169" t="s">
        <v>2203</v>
      </c>
      <c r="D175" s="290">
        <v>20000</v>
      </c>
      <c r="E175" s="230">
        <v>0</v>
      </c>
      <c r="F175" s="166" t="s">
        <v>345</v>
      </c>
      <c r="G175" s="169" t="s">
        <v>321</v>
      </c>
      <c r="H175" s="169" t="s">
        <v>1040</v>
      </c>
      <c r="I175" s="192" t="str">
        <f t="shared" si="10"/>
        <v>36063835d</v>
      </c>
      <c r="J175" s="167" t="str">
        <f t="shared" si="11"/>
        <v>36063835026 03</v>
      </c>
      <c r="K175" s="5"/>
      <c r="L175" s="167" t="str">
        <f t="shared" si="12"/>
        <v>36063835026 03B</v>
      </c>
      <c r="M175" s="5" t="str">
        <f t="shared" si="13"/>
        <v>Slovenský atletický zväzdBFraňo Peter</v>
      </c>
      <c r="N175" s="3" t="str">
        <f t="shared" si="14"/>
        <v>36063835dB</v>
      </c>
    </row>
    <row r="176" spans="1:14" x14ac:dyDescent="0.2">
      <c r="A176" s="202" t="s">
        <v>665</v>
      </c>
      <c r="B176" s="204" t="str">
        <f>VLOOKUP(A176,Adr!A:B,2,FALSE)</f>
        <v>Slovenský atletický zväz</v>
      </c>
      <c r="C176" s="185" t="s">
        <v>1583</v>
      </c>
      <c r="D176" s="289">
        <v>10000</v>
      </c>
      <c r="E176" s="230">
        <v>0</v>
      </c>
      <c r="F176" s="166" t="s">
        <v>345</v>
      </c>
      <c r="G176" s="169" t="s">
        <v>321</v>
      </c>
      <c r="H176" s="169" t="s">
        <v>1040</v>
      </c>
      <c r="I176" s="192" t="str">
        <f t="shared" si="10"/>
        <v>36063835d</v>
      </c>
      <c r="J176" s="167" t="str">
        <f t="shared" si="11"/>
        <v>36063835026 03</v>
      </c>
      <c r="K176" s="5"/>
      <c r="L176" s="167" t="str">
        <f t="shared" si="12"/>
        <v>36063835026 03B</v>
      </c>
      <c r="M176" s="5" t="str">
        <f t="shared" si="13"/>
        <v>Slovenský atletický zväzdBFrličková Laura</v>
      </c>
      <c r="N176" s="3" t="str">
        <f t="shared" si="14"/>
        <v>36063835dB</v>
      </c>
    </row>
    <row r="177" spans="1:14" x14ac:dyDescent="0.2">
      <c r="A177" s="202" t="s">
        <v>665</v>
      </c>
      <c r="B177" s="204" t="str">
        <f>VLOOKUP(A177,Adr!A:B,2,FALSE)</f>
        <v>Slovenský atletický zväz</v>
      </c>
      <c r="C177" s="185" t="s">
        <v>1579</v>
      </c>
      <c r="D177" s="289">
        <v>50000</v>
      </c>
      <c r="E177" s="173">
        <v>0</v>
      </c>
      <c r="F177" s="166" t="s">
        <v>345</v>
      </c>
      <c r="G177" s="169" t="s">
        <v>321</v>
      </c>
      <c r="H177" s="169" t="s">
        <v>1040</v>
      </c>
      <c r="I177" s="192" t="str">
        <f t="shared" si="10"/>
        <v>36063835d</v>
      </c>
      <c r="J177" s="167" t="str">
        <f t="shared" si="11"/>
        <v>36063835026 03</v>
      </c>
      <c r="K177" s="5"/>
      <c r="L177" s="167" t="str">
        <f t="shared" si="12"/>
        <v>36063835026 03B</v>
      </c>
      <c r="M177" s="5" t="str">
        <f t="shared" si="13"/>
        <v>Slovenský atletický zväzdBGajanová Gabriela</v>
      </c>
      <c r="N177" s="3" t="str">
        <f t="shared" si="14"/>
        <v>36063835dB</v>
      </c>
    </row>
    <row r="178" spans="1:14" x14ac:dyDescent="0.2">
      <c r="A178" s="178" t="s">
        <v>665</v>
      </c>
      <c r="B178" s="204" t="str">
        <f>VLOOKUP(A178,Adr!A:B,2,FALSE)</f>
        <v>Slovenský atletický zväz</v>
      </c>
      <c r="C178" s="190" t="s">
        <v>1580</v>
      </c>
      <c r="D178" s="290">
        <v>15000</v>
      </c>
      <c r="E178" s="230">
        <v>0</v>
      </c>
      <c r="F178" s="166" t="s">
        <v>345</v>
      </c>
      <c r="G178" s="169" t="s">
        <v>321</v>
      </c>
      <c r="H178" s="169" t="s">
        <v>1040</v>
      </c>
      <c r="I178" s="192" t="str">
        <f t="shared" si="10"/>
        <v>36063835d</v>
      </c>
      <c r="J178" s="167" t="str">
        <f t="shared" si="11"/>
        <v>36063835026 03</v>
      </c>
      <c r="K178" s="5"/>
      <c r="L178" s="167" t="str">
        <f t="shared" si="12"/>
        <v>36063835026 03B</v>
      </c>
      <c r="M178" s="5" t="str">
        <f t="shared" si="13"/>
        <v>Slovenský atletický zväzdBRuffíni Robert</v>
      </c>
      <c r="N178" s="3" t="str">
        <f t="shared" si="14"/>
        <v>36063835dB</v>
      </c>
    </row>
    <row r="179" spans="1:14" x14ac:dyDescent="0.2">
      <c r="A179" s="166" t="s">
        <v>665</v>
      </c>
      <c r="B179" s="204" t="str">
        <f>VLOOKUP(A179,Adr!A:B,2,FALSE)</f>
        <v>Slovenský atletický zväz</v>
      </c>
      <c r="C179" s="196" t="s">
        <v>1582</v>
      </c>
      <c r="D179" s="291">
        <v>10000</v>
      </c>
      <c r="E179" s="230">
        <v>0</v>
      </c>
      <c r="F179" s="166" t="s">
        <v>345</v>
      </c>
      <c r="G179" s="169" t="s">
        <v>321</v>
      </c>
      <c r="H179" s="169" t="s">
        <v>1040</v>
      </c>
      <c r="I179" s="192" t="str">
        <f t="shared" si="10"/>
        <v>36063835d</v>
      </c>
      <c r="J179" s="167" t="str">
        <f t="shared" si="11"/>
        <v>36063835026 03</v>
      </c>
      <c r="K179" s="5"/>
      <c r="L179" s="167" t="str">
        <f t="shared" si="12"/>
        <v>36063835026 03B</v>
      </c>
      <c r="M179" s="5" t="str">
        <f t="shared" si="13"/>
        <v>Slovenský atletický zväzdBSlezáková Rebecca</v>
      </c>
      <c r="N179" s="3" t="str">
        <f t="shared" si="14"/>
        <v>36063835dB</v>
      </c>
    </row>
    <row r="180" spans="1:14" x14ac:dyDescent="0.2">
      <c r="A180" s="202" t="s">
        <v>665</v>
      </c>
      <c r="B180" s="204" t="str">
        <f>VLOOKUP(A180,Adr!A:B,2,FALSE)</f>
        <v>Slovenský atletický zväz</v>
      </c>
      <c r="C180" s="185" t="s">
        <v>1584</v>
      </c>
      <c r="D180" s="289">
        <v>20000</v>
      </c>
      <c r="E180" s="173">
        <v>0</v>
      </c>
      <c r="F180" s="166" t="s">
        <v>345</v>
      </c>
      <c r="G180" s="169" t="s">
        <v>321</v>
      </c>
      <c r="H180" s="169" t="s">
        <v>1040</v>
      </c>
      <c r="I180" s="192" t="str">
        <f t="shared" si="10"/>
        <v>36063835d</v>
      </c>
      <c r="J180" s="167" t="str">
        <f t="shared" si="11"/>
        <v>36063835026 03</v>
      </c>
      <c r="K180" s="5"/>
      <c r="L180" s="167" t="str">
        <f t="shared" si="12"/>
        <v>36063835026 03B</v>
      </c>
      <c r="M180" s="5" t="str">
        <f t="shared" si="13"/>
        <v>Slovenský atletický zväzdBVolko Ján</v>
      </c>
      <c r="N180" s="3" t="str">
        <f t="shared" si="14"/>
        <v>36063835dB</v>
      </c>
    </row>
    <row r="181" spans="1:14" x14ac:dyDescent="0.2">
      <c r="A181" s="166" t="s">
        <v>1984</v>
      </c>
      <c r="B181" s="204" t="str">
        <f>VLOOKUP(A181,Adr!A:B,2,FALSE)</f>
        <v>Slovenský bežecký spolok</v>
      </c>
      <c r="C181" s="196" t="s">
        <v>2265</v>
      </c>
      <c r="D181" s="291">
        <v>35000</v>
      </c>
      <c r="E181" s="230">
        <v>0</v>
      </c>
      <c r="F181" s="166" t="s">
        <v>349</v>
      </c>
      <c r="G181" s="169" t="s">
        <v>317</v>
      </c>
      <c r="H181" s="169" t="s">
        <v>1040</v>
      </c>
      <c r="I181" s="192" t="str">
        <f t="shared" si="10"/>
        <v>30845688f</v>
      </c>
      <c r="J181" s="167" t="str">
        <f t="shared" si="11"/>
        <v>30845688026 01</v>
      </c>
      <c r="K181" s="5"/>
      <c r="L181" s="167" t="str">
        <f t="shared" si="12"/>
        <v>30845688026 01B</v>
      </c>
      <c r="M181" s="5" t="str">
        <f t="shared" si="13"/>
        <v>Slovenský bežecký spolokfBpodpora a rozvoj športu pre všetkých</v>
      </c>
      <c r="N181" s="3" t="str">
        <f t="shared" si="14"/>
        <v>30845688fB</v>
      </c>
    </row>
    <row r="182" spans="1:14" x14ac:dyDescent="0.2">
      <c r="A182" s="202" t="s">
        <v>673</v>
      </c>
      <c r="B182" s="204" t="str">
        <f>VLOOKUP(A182,Adr!A:B,2,FALSE)</f>
        <v>Slovenský biliardový zväz</v>
      </c>
      <c r="C182" s="185" t="s">
        <v>1108</v>
      </c>
      <c r="D182" s="289">
        <v>31111</v>
      </c>
      <c r="E182" s="173">
        <v>0</v>
      </c>
      <c r="F182" s="166" t="s">
        <v>339</v>
      </c>
      <c r="G182" s="169" t="s">
        <v>319</v>
      </c>
      <c r="H182" s="169" t="s">
        <v>1040</v>
      </c>
      <c r="I182" s="192" t="str">
        <f t="shared" si="10"/>
        <v>31753825a</v>
      </c>
      <c r="J182" s="167" t="str">
        <f t="shared" si="11"/>
        <v>31753825026 02</v>
      </c>
      <c r="K182" s="5" t="s">
        <v>1109</v>
      </c>
      <c r="L182" s="167" t="str">
        <f t="shared" si="12"/>
        <v>31753825026 02B</v>
      </c>
      <c r="M182" s="5" t="str">
        <f t="shared" si="13"/>
        <v>Slovenský biliardový zväzaBbiliard - bežné transfery</v>
      </c>
      <c r="N182" s="3" t="str">
        <f t="shared" si="14"/>
        <v>31753825aB</v>
      </c>
    </row>
    <row r="183" spans="1:14" x14ac:dyDescent="0.2">
      <c r="A183" s="202" t="s">
        <v>677</v>
      </c>
      <c r="B183" s="204" t="str">
        <f>VLOOKUP(A183,Adr!A:B,2,FALSE)</f>
        <v>Slovenský bowlingový zväz</v>
      </c>
      <c r="C183" s="185" t="s">
        <v>1110</v>
      </c>
      <c r="D183" s="289">
        <v>37659</v>
      </c>
      <c r="E183" s="230">
        <v>0</v>
      </c>
      <c r="F183" s="166" t="s">
        <v>339</v>
      </c>
      <c r="G183" s="169" t="s">
        <v>319</v>
      </c>
      <c r="H183" s="169" t="s">
        <v>1040</v>
      </c>
      <c r="I183" s="192" t="str">
        <f t="shared" si="10"/>
        <v>36128147a</v>
      </c>
      <c r="J183" s="167" t="str">
        <f t="shared" si="11"/>
        <v>36128147026 02</v>
      </c>
      <c r="K183" s="5" t="s">
        <v>1111</v>
      </c>
      <c r="L183" s="167" t="str">
        <f t="shared" si="12"/>
        <v>36128147026 02B</v>
      </c>
      <c r="M183" s="5" t="str">
        <f t="shared" si="13"/>
        <v>Slovenský bowlingový zväzaBbowling - bežné transfery</v>
      </c>
      <c r="N183" s="3" t="str">
        <f t="shared" si="14"/>
        <v>36128147aB</v>
      </c>
    </row>
    <row r="184" spans="1:14" x14ac:dyDescent="0.2">
      <c r="A184" s="202" t="s">
        <v>684</v>
      </c>
      <c r="B184" s="204" t="str">
        <f>VLOOKUP(A184,Adr!A:B,2,FALSE)</f>
        <v>Slovenský bridžový zväz</v>
      </c>
      <c r="C184" s="185" t="s">
        <v>1112</v>
      </c>
      <c r="D184" s="289">
        <v>19239</v>
      </c>
      <c r="E184" s="173">
        <v>0</v>
      </c>
      <c r="F184" s="166" t="s">
        <v>339</v>
      </c>
      <c r="G184" s="169" t="s">
        <v>319</v>
      </c>
      <c r="H184" s="169" t="s">
        <v>1040</v>
      </c>
      <c r="I184" s="192" t="str">
        <f t="shared" si="10"/>
        <v>31770908a</v>
      </c>
      <c r="J184" s="167" t="str">
        <f t="shared" si="11"/>
        <v>31770908026 02</v>
      </c>
      <c r="K184" s="5" t="s">
        <v>1113</v>
      </c>
      <c r="L184" s="167" t="str">
        <f t="shared" si="12"/>
        <v>31770908026 02B</v>
      </c>
      <c r="M184" s="5" t="str">
        <f t="shared" si="13"/>
        <v>Slovenský bridžový zväzaBbridž - bežné transfery</v>
      </c>
      <c r="N184" s="3" t="str">
        <f t="shared" si="14"/>
        <v>31770908aB</v>
      </c>
    </row>
    <row r="185" spans="1:14" x14ac:dyDescent="0.2">
      <c r="A185" s="202" t="s">
        <v>690</v>
      </c>
      <c r="B185" s="204" t="str">
        <f>VLOOKUP(A185,Adr!A:B,2,FALSE)</f>
        <v>Slovenský curlingový zväz</v>
      </c>
      <c r="C185" s="185" t="s">
        <v>1114</v>
      </c>
      <c r="D185" s="289">
        <v>24607</v>
      </c>
      <c r="E185" s="230">
        <v>0</v>
      </c>
      <c r="F185" s="166" t="s">
        <v>339</v>
      </c>
      <c r="G185" s="169" t="s">
        <v>319</v>
      </c>
      <c r="H185" s="169" t="s">
        <v>1040</v>
      </c>
      <c r="I185" s="192" t="str">
        <f t="shared" si="10"/>
        <v>37841866a</v>
      </c>
      <c r="J185" s="167" t="str">
        <f t="shared" si="11"/>
        <v>37841866026 02</v>
      </c>
      <c r="K185" s="5" t="s">
        <v>1115</v>
      </c>
      <c r="L185" s="167" t="str">
        <f t="shared" si="12"/>
        <v>37841866026 02B</v>
      </c>
      <c r="M185" s="5" t="str">
        <f t="shared" si="13"/>
        <v>Slovenský curlingový zväzaBcurling - bežné transfery</v>
      </c>
      <c r="N185" s="3" t="str">
        <f t="shared" si="14"/>
        <v>37841866aB</v>
      </c>
    </row>
    <row r="186" spans="1:14" x14ac:dyDescent="0.2">
      <c r="A186" s="166" t="s">
        <v>1439</v>
      </c>
      <c r="B186" s="204" t="str">
        <f>VLOOKUP(A186,Adr!A:B,2,FALSE)</f>
        <v>Slovenský cykloklub</v>
      </c>
      <c r="C186" s="185" t="s">
        <v>1684</v>
      </c>
      <c r="D186" s="289">
        <v>50000</v>
      </c>
      <c r="E186" s="173">
        <v>0</v>
      </c>
      <c r="F186" s="166" t="s">
        <v>349</v>
      </c>
      <c r="G186" s="169" t="s">
        <v>317</v>
      </c>
      <c r="H186" s="169" t="s">
        <v>1040</v>
      </c>
      <c r="I186" s="192" t="str">
        <f t="shared" si="10"/>
        <v>34009388f</v>
      </c>
      <c r="J186" s="167" t="str">
        <f t="shared" si="11"/>
        <v>34009388026 01</v>
      </c>
      <c r="K186" s="5"/>
      <c r="L186" s="167" t="str">
        <f t="shared" si="12"/>
        <v>34009388026 01B</v>
      </c>
      <c r="M186" s="5" t="str">
        <f t="shared" si="13"/>
        <v>Slovenský cykloklubfBznačenie cykloturistických trás</v>
      </c>
      <c r="N186" s="3" t="str">
        <f t="shared" si="14"/>
        <v>34009388fB</v>
      </c>
    </row>
    <row r="187" spans="1:14" x14ac:dyDescent="0.2">
      <c r="A187" s="202" t="s">
        <v>699</v>
      </c>
      <c r="B187" s="204" t="str">
        <f>VLOOKUP(A187,Adr!A:B,2,FALSE)</f>
        <v>Slovenský futbalový zväz</v>
      </c>
      <c r="C187" s="185" t="s">
        <v>1116</v>
      </c>
      <c r="D187" s="289">
        <v>8176462</v>
      </c>
      <c r="E187" s="173">
        <v>0</v>
      </c>
      <c r="F187" s="166" t="s">
        <v>339</v>
      </c>
      <c r="G187" s="169" t="s">
        <v>319</v>
      </c>
      <c r="H187" s="169" t="s">
        <v>1040</v>
      </c>
      <c r="I187" s="192" t="str">
        <f t="shared" ref="I187:I247" si="15">A187&amp;F187</f>
        <v>00687308a</v>
      </c>
      <c r="J187" s="167" t="str">
        <f t="shared" ref="J187:J247" si="16">A187&amp;G187</f>
        <v>00687308026 02</v>
      </c>
      <c r="K187" s="5" t="s">
        <v>1117</v>
      </c>
      <c r="L187" s="167" t="str">
        <f t="shared" ref="L187:L247" si="17">A187&amp;G187&amp;H187</f>
        <v>00687308026 02B</v>
      </c>
      <c r="M187" s="5" t="str">
        <f t="shared" ref="M187:M247" si="18">B187&amp;F187&amp;H187&amp;C187</f>
        <v>Slovenský futbalový zväzaBfutbal - bežné transfery</v>
      </c>
      <c r="N187" s="3" t="str">
        <f t="shared" ref="N187:N247" si="19">+I187&amp;H187</f>
        <v>00687308aB</v>
      </c>
    </row>
    <row r="188" spans="1:14" x14ac:dyDescent="0.2">
      <c r="A188" s="202" t="s">
        <v>707</v>
      </c>
      <c r="B188" s="204" t="str">
        <f>VLOOKUP(A188,Adr!A:B,2,FALSE)</f>
        <v>Slovenský horolezecký spolok JAMES</v>
      </c>
      <c r="C188" s="185" t="s">
        <v>1118</v>
      </c>
      <c r="D188" s="289">
        <v>77278</v>
      </c>
      <c r="E188" s="230">
        <v>0</v>
      </c>
      <c r="F188" s="166" t="s">
        <v>339</v>
      </c>
      <c r="G188" s="169" t="s">
        <v>319</v>
      </c>
      <c r="H188" s="169" t="s">
        <v>1040</v>
      </c>
      <c r="I188" s="192" t="str">
        <f t="shared" si="15"/>
        <v>00586455a</v>
      </c>
      <c r="J188" s="167" t="str">
        <f t="shared" si="16"/>
        <v>00586455026 02</v>
      </c>
      <c r="K188" s="5" t="s">
        <v>1119</v>
      </c>
      <c r="L188" s="167" t="str">
        <f t="shared" si="17"/>
        <v>00586455026 02B</v>
      </c>
      <c r="M188" s="5" t="str">
        <f t="shared" si="18"/>
        <v>Slovenský horolezecký spolok JAMESaBhorolezectvo - bežné transfery</v>
      </c>
      <c r="N188" s="3" t="str">
        <f t="shared" si="19"/>
        <v>00586455aB</v>
      </c>
    </row>
    <row r="189" spans="1:14" x14ac:dyDescent="0.2">
      <c r="A189" s="202" t="s">
        <v>707</v>
      </c>
      <c r="B189" s="204" t="str">
        <f>VLOOKUP(A189,Adr!A:B,2,FALSE)</f>
        <v>Slovenský horolezecký spolok JAMES</v>
      </c>
      <c r="C189" s="185" t="s">
        <v>1120</v>
      </c>
      <c r="D189" s="289">
        <v>33812</v>
      </c>
      <c r="E189" s="173">
        <v>0</v>
      </c>
      <c r="F189" s="166" t="s">
        <v>339</v>
      </c>
      <c r="G189" s="169" t="s">
        <v>319</v>
      </c>
      <c r="H189" s="169" t="s">
        <v>1040</v>
      </c>
      <c r="I189" s="192" t="str">
        <f t="shared" si="15"/>
        <v>00586455a</v>
      </c>
      <c r="J189" s="167" t="str">
        <f t="shared" si="16"/>
        <v>00586455026 02</v>
      </c>
      <c r="K189" s="5" t="s">
        <v>1121</v>
      </c>
      <c r="L189" s="167" t="str">
        <f t="shared" si="17"/>
        <v>00586455026 02B</v>
      </c>
      <c r="M189" s="5" t="str">
        <f t="shared" si="18"/>
        <v>Slovenský horolezecký spolok JAMESaBšportové lezenie - bežné transfery</v>
      </c>
      <c r="N189" s="3" t="str">
        <f t="shared" si="19"/>
        <v>00586455aB</v>
      </c>
    </row>
    <row r="190" spans="1:14" x14ac:dyDescent="0.2">
      <c r="A190" s="198" t="s">
        <v>707</v>
      </c>
      <c r="B190" s="204" t="str">
        <f>VLOOKUP(A190,Adr!A:B,2,FALSE)</f>
        <v>Slovenský horolezecký spolok JAMES</v>
      </c>
      <c r="C190" s="169" t="s">
        <v>1488</v>
      </c>
      <c r="D190" s="290">
        <v>8829</v>
      </c>
      <c r="E190" s="230">
        <v>0</v>
      </c>
      <c r="F190" s="166" t="s">
        <v>343</v>
      </c>
      <c r="G190" s="169" t="s">
        <v>321</v>
      </c>
      <c r="H190" s="169" t="s">
        <v>1040</v>
      </c>
      <c r="I190" s="192" t="str">
        <f t="shared" si="15"/>
        <v>00586455c</v>
      </c>
      <c r="J190" s="167" t="str">
        <f t="shared" si="16"/>
        <v>00586455026 03</v>
      </c>
      <c r="K190" s="5"/>
      <c r="L190" s="167" t="str">
        <f t="shared" si="17"/>
        <v>00586455026 03B</v>
      </c>
      <c r="M190" s="5" t="str">
        <f t="shared" si="18"/>
        <v>Slovenský horolezecký spolok JAMEScBzabezpečenie a rozvoj športu para lezenie zdravotne postihnutých športovcov</v>
      </c>
      <c r="N190" s="3" t="str">
        <f t="shared" si="19"/>
        <v>00586455cB</v>
      </c>
    </row>
    <row r="191" spans="1:14" x14ac:dyDescent="0.2">
      <c r="A191" s="202" t="s">
        <v>707</v>
      </c>
      <c r="B191" s="204" t="str">
        <f>VLOOKUP(A191,Adr!A:B,2,FALSE)</f>
        <v>Slovenský horolezecký spolok JAMES</v>
      </c>
      <c r="C191" s="196" t="s">
        <v>1585</v>
      </c>
      <c r="D191" s="289">
        <v>10000</v>
      </c>
      <c r="E191" s="230">
        <v>0</v>
      </c>
      <c r="F191" s="166" t="s">
        <v>345</v>
      </c>
      <c r="G191" s="169" t="s">
        <v>321</v>
      </c>
      <c r="H191" s="169" t="s">
        <v>1040</v>
      </c>
      <c r="I191" s="192" t="str">
        <f t="shared" si="15"/>
        <v>00586455d</v>
      </c>
      <c r="J191" s="167" t="str">
        <f t="shared" si="16"/>
        <v>00586455026 03</v>
      </c>
      <c r="K191" s="5"/>
      <c r="L191" s="167" t="str">
        <f t="shared" si="17"/>
        <v>00586455026 03B</v>
      </c>
      <c r="M191" s="5" t="str">
        <f t="shared" si="18"/>
        <v>Slovenský horolezecký spolok JAMESdBBuršíková Martina</v>
      </c>
      <c r="N191" s="3" t="str">
        <f t="shared" si="19"/>
        <v>00586455dB</v>
      </c>
    </row>
    <row r="192" spans="1:14" x14ac:dyDescent="0.2">
      <c r="A192" s="198" t="s">
        <v>707</v>
      </c>
      <c r="B192" s="204" t="str">
        <f>VLOOKUP(A192,Adr!A:B,2,FALSE)</f>
        <v>Slovenský horolezecký spolok JAMES</v>
      </c>
      <c r="C192" s="169" t="s">
        <v>1586</v>
      </c>
      <c r="D192" s="290">
        <v>10000</v>
      </c>
      <c r="E192" s="173">
        <v>0</v>
      </c>
      <c r="F192" s="166" t="s">
        <v>345</v>
      </c>
      <c r="G192" s="169" t="s">
        <v>321</v>
      </c>
      <c r="H192" s="169" t="s">
        <v>1040</v>
      </c>
      <c r="I192" s="192" t="str">
        <f t="shared" si="15"/>
        <v>00586455d</v>
      </c>
      <c r="J192" s="167" t="str">
        <f t="shared" si="16"/>
        <v>00586455026 03</v>
      </c>
      <c r="K192" s="5"/>
      <c r="L192" s="167" t="str">
        <f t="shared" si="17"/>
        <v>00586455026 03B</v>
      </c>
      <c r="M192" s="5" t="str">
        <f t="shared" si="18"/>
        <v>Slovenský horolezecký spolok JAMESdBSlobodová Lea</v>
      </c>
      <c r="N192" s="3" t="str">
        <f t="shared" si="19"/>
        <v>00586455dB</v>
      </c>
    </row>
    <row r="193" spans="1:14" x14ac:dyDescent="0.2">
      <c r="A193" s="202" t="s">
        <v>1995</v>
      </c>
      <c r="B193" s="204" t="str">
        <f>VLOOKUP(A193,Adr!A:B,2,FALSE)</f>
        <v>Slovenský kolkársky zväz</v>
      </c>
      <c r="C193" s="196" t="s">
        <v>352</v>
      </c>
      <c r="D193" s="289">
        <v>34900</v>
      </c>
      <c r="E193" s="230">
        <v>0</v>
      </c>
      <c r="F193" s="166" t="s">
        <v>351</v>
      </c>
      <c r="G193" s="169" t="s">
        <v>321</v>
      </c>
      <c r="H193" s="169" t="s">
        <v>1040</v>
      </c>
      <c r="I193" s="192" t="str">
        <f t="shared" si="15"/>
        <v>31771688g</v>
      </c>
      <c r="J193" s="167" t="str">
        <f t="shared" si="16"/>
        <v>31771688026 03</v>
      </c>
      <c r="K193" s="5"/>
      <c r="L193" s="167" t="str">
        <f t="shared" si="17"/>
        <v>31771688026 03B</v>
      </c>
      <c r="M193" s="5" t="str">
        <f t="shared" si="18"/>
        <v>Slovenský kolkársky zväzgBrozvoj športov, ktoré nie sú uznanými podľa zákona č. 440/2015 Z. z.</v>
      </c>
      <c r="N193" s="3" t="str">
        <f t="shared" si="19"/>
        <v>31771688gB</v>
      </c>
    </row>
    <row r="194" spans="1:14" x14ac:dyDescent="0.2">
      <c r="A194" s="202" t="s">
        <v>713</v>
      </c>
      <c r="B194" s="204" t="str">
        <f>VLOOKUP(A194,Adr!A:B,2,FALSE)</f>
        <v>Slovenský krasokorčuliarsky zväz</v>
      </c>
      <c r="C194" s="185" t="s">
        <v>1122</v>
      </c>
      <c r="D194" s="289">
        <v>189027</v>
      </c>
      <c r="E194" s="230">
        <v>0</v>
      </c>
      <c r="F194" s="166" t="s">
        <v>339</v>
      </c>
      <c r="G194" s="169" t="s">
        <v>319</v>
      </c>
      <c r="H194" s="169" t="s">
        <v>1040</v>
      </c>
      <c r="I194" s="192" t="str">
        <f t="shared" si="15"/>
        <v>31805540a</v>
      </c>
      <c r="J194" s="167" t="str">
        <f t="shared" si="16"/>
        <v>31805540026 02</v>
      </c>
      <c r="K194" s="5" t="s">
        <v>1123</v>
      </c>
      <c r="L194" s="167" t="str">
        <f t="shared" si="17"/>
        <v>31805540026 02B</v>
      </c>
      <c r="M194" s="5" t="str">
        <f t="shared" si="18"/>
        <v>Slovenský krasokorčuliarsky zväzaBkrasokorčuľovanie - bežné transfery</v>
      </c>
      <c r="N194" s="3" t="str">
        <f t="shared" si="19"/>
        <v>31805540aB</v>
      </c>
    </row>
    <row r="195" spans="1:14" x14ac:dyDescent="0.2">
      <c r="A195" s="198" t="s">
        <v>713</v>
      </c>
      <c r="B195" s="204" t="str">
        <f>VLOOKUP(A195,Adr!A:B,2,FALSE)</f>
        <v>Slovenský krasokorčuliarsky zväz</v>
      </c>
      <c r="C195" s="190" t="s">
        <v>1587</v>
      </c>
      <c r="D195" s="290">
        <v>20000</v>
      </c>
      <c r="E195" s="230">
        <v>0</v>
      </c>
      <c r="F195" s="166" t="s">
        <v>345</v>
      </c>
      <c r="G195" s="169" t="s">
        <v>321</v>
      </c>
      <c r="H195" s="169" t="s">
        <v>1040</v>
      </c>
      <c r="I195" s="192" t="str">
        <f t="shared" si="15"/>
        <v>31805540d</v>
      </c>
      <c r="J195" s="167" t="str">
        <f t="shared" si="16"/>
        <v>31805540026 03</v>
      </c>
      <c r="K195" s="5"/>
      <c r="L195" s="167" t="str">
        <f t="shared" si="17"/>
        <v>31805540026 03B</v>
      </c>
      <c r="M195" s="5" t="str">
        <f t="shared" si="18"/>
        <v>Slovenský krasokorčuliarsky zväzdBHagara Adam</v>
      </c>
      <c r="N195" s="3" t="str">
        <f t="shared" si="19"/>
        <v>31805540dB</v>
      </c>
    </row>
    <row r="196" spans="1:14" x14ac:dyDescent="0.2">
      <c r="A196" s="202" t="s">
        <v>721</v>
      </c>
      <c r="B196" s="204" t="str">
        <f>VLOOKUP(A196,Adr!A:B,2,FALSE)</f>
        <v>Slovenský lukostrelecký zväz</v>
      </c>
      <c r="C196" s="185" t="s">
        <v>1124</v>
      </c>
      <c r="D196" s="289">
        <v>146867</v>
      </c>
      <c r="E196" s="230">
        <v>0</v>
      </c>
      <c r="F196" s="166" t="s">
        <v>339</v>
      </c>
      <c r="G196" s="169" t="s">
        <v>319</v>
      </c>
      <c r="H196" s="169" t="s">
        <v>1040</v>
      </c>
      <c r="I196" s="192" t="str">
        <f t="shared" si="15"/>
        <v>30793009a</v>
      </c>
      <c r="J196" s="167" t="str">
        <f t="shared" si="16"/>
        <v>30793009026 02</v>
      </c>
      <c r="K196" s="5" t="s">
        <v>1125</v>
      </c>
      <c r="L196" s="167" t="str">
        <f t="shared" si="17"/>
        <v>30793009026 02B</v>
      </c>
      <c r="M196" s="5" t="str">
        <f t="shared" si="18"/>
        <v>Slovenský lukostrelecký zväzaBlukostreľba - bežné transfery</v>
      </c>
      <c r="N196" s="3" t="str">
        <f t="shared" si="19"/>
        <v>30793009aB</v>
      </c>
    </row>
    <row r="197" spans="1:14" x14ac:dyDescent="0.2">
      <c r="A197" s="198" t="s">
        <v>721</v>
      </c>
      <c r="B197" s="204" t="str">
        <f>VLOOKUP(A197,Adr!A:B,2,FALSE)</f>
        <v>Slovenský lukostrelecký zväz</v>
      </c>
      <c r="C197" s="185" t="s">
        <v>1588</v>
      </c>
      <c r="D197" s="289">
        <v>20000</v>
      </c>
      <c r="E197" s="173">
        <v>0</v>
      </c>
      <c r="F197" s="166" t="s">
        <v>345</v>
      </c>
      <c r="G197" s="169" t="s">
        <v>321</v>
      </c>
      <c r="H197" s="169" t="s">
        <v>1040</v>
      </c>
      <c r="I197" s="192" t="str">
        <f t="shared" si="15"/>
        <v>30793009d</v>
      </c>
      <c r="J197" s="167" t="str">
        <f t="shared" si="16"/>
        <v>30793009026 03</v>
      </c>
      <c r="K197" s="5"/>
      <c r="L197" s="167" t="str">
        <f t="shared" si="17"/>
        <v>30793009026 03B</v>
      </c>
      <c r="M197" s="5" t="str">
        <f t="shared" si="18"/>
        <v>Slovenský lukostrelecký zväzdBBaránková Denisa</v>
      </c>
      <c r="N197" s="3" t="str">
        <f t="shared" si="19"/>
        <v>30793009dB</v>
      </c>
    </row>
    <row r="198" spans="1:14" x14ac:dyDescent="0.2">
      <c r="A198" s="166" t="s">
        <v>721</v>
      </c>
      <c r="B198" s="204" t="str">
        <f>VLOOKUP(A198,Adr!A:B,2,FALSE)</f>
        <v>Slovenský lukostrelecký zväz</v>
      </c>
      <c r="C198" s="185" t="s">
        <v>2204</v>
      </c>
      <c r="D198" s="289">
        <v>20000</v>
      </c>
      <c r="E198" s="230">
        <v>0</v>
      </c>
      <c r="F198" s="166" t="s">
        <v>345</v>
      </c>
      <c r="G198" s="169" t="s">
        <v>321</v>
      </c>
      <c r="H198" s="169" t="s">
        <v>1040</v>
      </c>
      <c r="I198" s="192" t="str">
        <f t="shared" si="15"/>
        <v>30793009d</v>
      </c>
      <c r="J198" s="167" t="str">
        <f t="shared" si="16"/>
        <v>30793009026 03</v>
      </c>
      <c r="K198" s="5"/>
      <c r="L198" s="167" t="str">
        <f t="shared" si="17"/>
        <v>30793009026 03B</v>
      </c>
      <c r="M198" s="5" t="str">
        <f t="shared" si="18"/>
        <v>Slovenský lukostrelecký zväzdBBošanský Jozef</v>
      </c>
      <c r="N198" s="3" t="str">
        <f t="shared" si="19"/>
        <v>30793009dB</v>
      </c>
    </row>
    <row r="199" spans="1:14" x14ac:dyDescent="0.2">
      <c r="A199" s="202" t="s">
        <v>727</v>
      </c>
      <c r="B199" s="204" t="str">
        <f>VLOOKUP(A199,Adr!A:B,2,FALSE)</f>
        <v>Slovenský národný aeroklub generála Milana Rastislava Štefánika</v>
      </c>
      <c r="C199" s="185" t="s">
        <v>1126</v>
      </c>
      <c r="D199" s="289">
        <v>90011</v>
      </c>
      <c r="E199" s="230">
        <v>0</v>
      </c>
      <c r="F199" s="166" t="s">
        <v>339</v>
      </c>
      <c r="G199" s="169" t="s">
        <v>319</v>
      </c>
      <c r="H199" s="169" t="s">
        <v>1040</v>
      </c>
      <c r="I199" s="192" t="str">
        <f t="shared" si="15"/>
        <v>00677604a</v>
      </c>
      <c r="J199" s="167" t="str">
        <f t="shared" si="16"/>
        <v>00677604026 02</v>
      </c>
      <c r="K199" s="5" t="s">
        <v>1127</v>
      </c>
      <c r="L199" s="167" t="str">
        <f t="shared" si="17"/>
        <v>00677604026 02B</v>
      </c>
      <c r="M199" s="5" t="str">
        <f t="shared" si="18"/>
        <v>Slovenský národný aeroklub generála Milana Rastislava ŠtefánikaaBletecké športy - bežné transfery</v>
      </c>
      <c r="N199" s="3" t="str">
        <f t="shared" si="19"/>
        <v>00677604aB</v>
      </c>
    </row>
    <row r="200" spans="1:14" x14ac:dyDescent="0.2">
      <c r="A200" s="166" t="s">
        <v>736</v>
      </c>
      <c r="B200" s="204" t="str">
        <f>VLOOKUP(A200,Adr!A:B,2,FALSE)</f>
        <v>Slovenský olympijský a športový výbor</v>
      </c>
      <c r="C200" s="196" t="s">
        <v>1128</v>
      </c>
      <c r="D200" s="291">
        <v>2408259</v>
      </c>
      <c r="E200" s="173">
        <v>0</v>
      </c>
      <c r="F200" s="166" t="s">
        <v>341</v>
      </c>
      <c r="G200" s="169" t="s">
        <v>321</v>
      </c>
      <c r="H200" s="169" t="s">
        <v>1040</v>
      </c>
      <c r="I200" s="192" t="str">
        <f t="shared" si="15"/>
        <v>30811082b</v>
      </c>
      <c r="J200" s="167" t="str">
        <f t="shared" si="16"/>
        <v>30811082026 03</v>
      </c>
      <c r="K200" s="5"/>
      <c r="L200" s="167" t="str">
        <f t="shared" si="17"/>
        <v>30811082026 03B</v>
      </c>
      <c r="M200" s="5" t="str">
        <f t="shared" si="18"/>
        <v>Slovenský olympijský a športový výborbBčinnosť Slovenského olympijského a športového výboru</v>
      </c>
      <c r="N200" s="3" t="str">
        <f t="shared" si="19"/>
        <v>30811082bB</v>
      </c>
    </row>
    <row r="201" spans="1:14" ht="20" x14ac:dyDescent="0.2">
      <c r="A201" s="198" t="s">
        <v>736</v>
      </c>
      <c r="B201" s="204" t="str">
        <f>VLOOKUP(A201,Adr!A:B,2,FALSE)</f>
        <v>Slovenský olympijský a športový výbor</v>
      </c>
      <c r="C201" s="190" t="s">
        <v>2266</v>
      </c>
      <c r="D201" s="290">
        <v>517000</v>
      </c>
      <c r="E201" s="230">
        <v>0</v>
      </c>
      <c r="F201" s="166" t="s">
        <v>347</v>
      </c>
      <c r="G201" s="169" t="s">
        <v>321</v>
      </c>
      <c r="H201" s="169" t="s">
        <v>1040</v>
      </c>
      <c r="I201" s="192" t="str">
        <f t="shared" si="15"/>
        <v>30811082e</v>
      </c>
      <c r="J201" s="167" t="str">
        <f t="shared" si="16"/>
        <v>30811082026 03</v>
      </c>
      <c r="K201" s="5"/>
      <c r="L201" s="167" t="str">
        <f t="shared" si="17"/>
        <v>30811082026 03B</v>
      </c>
      <c r="M201" s="5" t="str">
        <f t="shared" si="18"/>
        <v>Slovenský olympijský a športový výboreBzabezpečenie účasti reprezentantov SR na XXV. Zimných olympijských hrách v Miláne a Cortine d´Ampezzo v roku 2026</v>
      </c>
      <c r="N201" s="3" t="str">
        <f t="shared" si="19"/>
        <v>30811082eB</v>
      </c>
    </row>
    <row r="202" spans="1:14" ht="20" x14ac:dyDescent="0.2">
      <c r="A202" s="202" t="s">
        <v>736</v>
      </c>
      <c r="B202" s="204" t="str">
        <f>VLOOKUP(A202,Adr!A:B,2,FALSE)</f>
        <v>Slovenský olympijský a športový výbor</v>
      </c>
      <c r="C202" s="190" t="s">
        <v>1375</v>
      </c>
      <c r="D202" s="290">
        <v>156100</v>
      </c>
      <c r="E202" s="230">
        <v>0</v>
      </c>
      <c r="F202" s="166" t="s">
        <v>347</v>
      </c>
      <c r="G202" s="169" t="s">
        <v>321</v>
      </c>
      <c r="H202" s="169" t="s">
        <v>1040</v>
      </c>
      <c r="I202" s="192" t="str">
        <f t="shared" si="15"/>
        <v>30811082e</v>
      </c>
      <c r="J202" s="167" t="str">
        <f t="shared" si="16"/>
        <v>30811082026 03</v>
      </c>
      <c r="K202" s="5"/>
      <c r="L202" s="167" t="str">
        <f t="shared" si="17"/>
        <v>30811082026 03B</v>
      </c>
      <c r="M202" s="5" t="str">
        <f t="shared" si="18"/>
        <v>Slovenský olympijský a športový výboreBzabezpečenie účasti športovej reprezentácie SR na Letnom Európskom olympijskom festivale mládeže (EYOF) v Skopje, Severné Macedónsko</v>
      </c>
      <c r="N202" s="3" t="str">
        <f t="shared" si="19"/>
        <v>30811082eB</v>
      </c>
    </row>
    <row r="203" spans="1:14" ht="20" x14ac:dyDescent="0.2">
      <c r="A203" s="198" t="s">
        <v>736</v>
      </c>
      <c r="B203" s="204" t="str">
        <f>VLOOKUP(A203,Adr!A:B,2,FALSE)</f>
        <v>Slovenský olympijský a športový výbor</v>
      </c>
      <c r="C203" s="196" t="s">
        <v>1376</v>
      </c>
      <c r="D203" s="289">
        <v>193372</v>
      </c>
      <c r="E203" s="173">
        <v>0</v>
      </c>
      <c r="F203" s="166" t="s">
        <v>347</v>
      </c>
      <c r="G203" s="169" t="s">
        <v>321</v>
      </c>
      <c r="H203" s="169" t="s">
        <v>1040</v>
      </c>
      <c r="I203" s="192" t="str">
        <f t="shared" si="15"/>
        <v>30811082e</v>
      </c>
      <c r="J203" s="167" t="str">
        <f t="shared" si="16"/>
        <v>30811082026 03</v>
      </c>
      <c r="K203" s="5"/>
      <c r="L203" s="167" t="str">
        <f t="shared" si="17"/>
        <v>30811082026 03B</v>
      </c>
      <c r="M203" s="5" t="str">
        <f t="shared" si="18"/>
        <v>Slovenský olympijský a športový výboreBzabezpečenie účasti športovej reprezentácie SR na Svetových hrách 2025 v Čcheng-tu, Čína</v>
      </c>
      <c r="N203" s="3" t="str">
        <f t="shared" si="19"/>
        <v>30811082eB</v>
      </c>
    </row>
    <row r="204" spans="1:14" ht="20" x14ac:dyDescent="0.2">
      <c r="A204" s="182" t="s">
        <v>736</v>
      </c>
      <c r="B204" s="204" t="str">
        <f>VLOOKUP(A204,Adr!A:B,2,FALSE)</f>
        <v>Slovenský olympijský a športový výbor</v>
      </c>
      <c r="C204" s="196" t="s">
        <v>1374</v>
      </c>
      <c r="D204" s="289">
        <v>217000</v>
      </c>
      <c r="E204" s="173">
        <v>0</v>
      </c>
      <c r="F204" s="166" t="s">
        <v>347</v>
      </c>
      <c r="G204" s="169" t="s">
        <v>321</v>
      </c>
      <c r="H204" s="169" t="s">
        <v>1040</v>
      </c>
      <c r="I204" s="192" t="str">
        <f t="shared" si="15"/>
        <v>30811082e</v>
      </c>
      <c r="J204" s="167" t="str">
        <f t="shared" si="16"/>
        <v>30811082026 03</v>
      </c>
      <c r="K204" s="5"/>
      <c r="L204" s="167" t="str">
        <f t="shared" si="17"/>
        <v>30811082026 03B</v>
      </c>
      <c r="M204" s="5" t="str">
        <f t="shared" si="18"/>
        <v>Slovenský olympijský a športový výboreBzabezpečenie účasti športovej reprezentácie SR na Zimnom Európskom olympijskom festivale mládeže (EYOF) v Bakuriani, Gruzínsko</v>
      </c>
      <c r="N204" s="3" t="str">
        <f t="shared" si="19"/>
        <v>30811082eB</v>
      </c>
    </row>
    <row r="205" spans="1:14" x14ac:dyDescent="0.2">
      <c r="A205" s="166" t="s">
        <v>736</v>
      </c>
      <c r="B205" s="204" t="str">
        <f>VLOOKUP(A205,Adr!A:B,2,FALSE)</f>
        <v>Slovenský olympijský a športový výbor</v>
      </c>
      <c r="C205" s="196" t="s">
        <v>1496</v>
      </c>
      <c r="D205" s="291">
        <v>80000</v>
      </c>
      <c r="E205" s="230">
        <v>0</v>
      </c>
      <c r="F205" s="166" t="s">
        <v>349</v>
      </c>
      <c r="G205" s="169" t="s">
        <v>321</v>
      </c>
      <c r="H205" s="169" t="s">
        <v>1040</v>
      </c>
      <c r="I205" s="192" t="str">
        <f t="shared" si="15"/>
        <v>30811082f</v>
      </c>
      <c r="J205" s="167" t="str">
        <f t="shared" si="16"/>
        <v>30811082026 03</v>
      </c>
      <c r="K205" s="5"/>
      <c r="L205" s="167" t="str">
        <f t="shared" si="17"/>
        <v>30811082026 03B</v>
      </c>
      <c r="M205" s="5" t="str">
        <f t="shared" si="18"/>
        <v>Slovenský olympijský a športový výborfBSlovenské olympijské a športové múzeum</v>
      </c>
      <c r="N205" s="3" t="str">
        <f t="shared" si="19"/>
        <v>30811082fB</v>
      </c>
    </row>
    <row r="206" spans="1:14" x14ac:dyDescent="0.2">
      <c r="A206" s="198" t="s">
        <v>736</v>
      </c>
      <c r="B206" s="204" t="str">
        <f>VLOOKUP(A206,Adr!A:B,2,FALSE)</f>
        <v>Slovenský olympijský a športový výbor</v>
      </c>
      <c r="C206" s="190" t="s">
        <v>1373</v>
      </c>
      <c r="D206" s="290">
        <v>200000</v>
      </c>
      <c r="E206" s="173">
        <v>0</v>
      </c>
      <c r="F206" s="166" t="s">
        <v>349</v>
      </c>
      <c r="G206" s="169" t="s">
        <v>321</v>
      </c>
      <c r="H206" s="169" t="s">
        <v>1040</v>
      </c>
      <c r="I206" s="192" t="str">
        <f t="shared" si="15"/>
        <v>30811082f</v>
      </c>
      <c r="J206" s="167" t="str">
        <f t="shared" si="16"/>
        <v>30811082026 03</v>
      </c>
      <c r="K206" s="5"/>
      <c r="L206" s="167" t="str">
        <f t="shared" si="17"/>
        <v>30811082026 03B</v>
      </c>
      <c r="M206" s="5" t="str">
        <f t="shared" si="18"/>
        <v>Slovenský olympijský a športový výborfBŠportovec roka 2024</v>
      </c>
      <c r="N206" s="3" t="str">
        <f t="shared" si="19"/>
        <v>30811082fB</v>
      </c>
    </row>
    <row r="207" spans="1:14" x14ac:dyDescent="0.2">
      <c r="A207" s="182" t="s">
        <v>736</v>
      </c>
      <c r="B207" s="204" t="str">
        <f>VLOOKUP(A207,Adr!A:B,2,FALSE)</f>
        <v>Slovenský olympijský a športový výbor</v>
      </c>
      <c r="C207" s="196" t="s">
        <v>2281</v>
      </c>
      <c r="D207" s="289">
        <v>340000</v>
      </c>
      <c r="E207" s="173">
        <v>0</v>
      </c>
      <c r="F207" s="166" t="s">
        <v>355</v>
      </c>
      <c r="G207" s="169" t="s">
        <v>321</v>
      </c>
      <c r="H207" s="169" t="s">
        <v>1063</v>
      </c>
      <c r="I207" s="192" t="str">
        <f t="shared" si="15"/>
        <v>30811082i</v>
      </c>
      <c r="J207" s="167" t="str">
        <f t="shared" si="16"/>
        <v>30811082026 03</v>
      </c>
      <c r="K207" s="5"/>
      <c r="L207" s="167" t="str">
        <f t="shared" si="17"/>
        <v>30811082026 03K</v>
      </c>
      <c r="M207" s="5" t="str">
        <f t="shared" si="18"/>
        <v>Slovenský olympijský a športový výboriK8 ks mikrobus pre COP (kapitálové transfery)</v>
      </c>
      <c r="N207" s="3" t="str">
        <f t="shared" si="19"/>
        <v>30811082iK</v>
      </c>
    </row>
    <row r="208" spans="1:14" x14ac:dyDescent="0.2">
      <c r="A208" s="182" t="s">
        <v>736</v>
      </c>
      <c r="B208" s="204" t="str">
        <f>VLOOKUP(A208,Adr!A:B,2,FALSE)</f>
        <v>Slovenský olympijský a športový výbor</v>
      </c>
      <c r="C208" s="196" t="s">
        <v>2274</v>
      </c>
      <c r="D208" s="289">
        <v>400000</v>
      </c>
      <c r="E208" s="230">
        <v>0</v>
      </c>
      <c r="F208" s="166" t="s">
        <v>355</v>
      </c>
      <c r="G208" s="169" t="s">
        <v>321</v>
      </c>
      <c r="H208" s="169" t="s">
        <v>1040</v>
      </c>
      <c r="I208" s="192" t="str">
        <f t="shared" si="15"/>
        <v>30811082i</v>
      </c>
      <c r="J208" s="167" t="str">
        <f t="shared" si="16"/>
        <v>30811082026 03</v>
      </c>
      <c r="K208" s="5"/>
      <c r="L208" s="167" t="str">
        <f t="shared" si="17"/>
        <v>30811082026 03B</v>
      </c>
      <c r="M208" s="5" t="str">
        <f t="shared" si="18"/>
        <v>Slovenský olympijský a športový výboriBcentrá olympijskej prípravy</v>
      </c>
      <c r="N208" s="3" t="str">
        <f t="shared" si="19"/>
        <v>30811082iB</v>
      </c>
    </row>
    <row r="209" spans="1:14" x14ac:dyDescent="0.2">
      <c r="A209" s="202" t="s">
        <v>736</v>
      </c>
      <c r="B209" s="204" t="str">
        <f>VLOOKUP(A209,Adr!A:B,2,FALSE)</f>
        <v>Slovenský olympijský a športový výbor</v>
      </c>
      <c r="C209" s="190" t="s">
        <v>2275</v>
      </c>
      <c r="D209" s="290">
        <v>1000000</v>
      </c>
      <c r="E209" s="173">
        <v>0</v>
      </c>
      <c r="F209" s="166" t="s">
        <v>355</v>
      </c>
      <c r="G209" s="169" t="s">
        <v>321</v>
      </c>
      <c r="H209" s="169" t="s">
        <v>1040</v>
      </c>
      <c r="I209" s="192" t="str">
        <f t="shared" si="15"/>
        <v>30811082i</v>
      </c>
      <c r="J209" s="167" t="str">
        <f t="shared" si="16"/>
        <v>30811082026 03</v>
      </c>
      <c r="K209" s="5"/>
      <c r="L209" s="167" t="str">
        <f t="shared" si="17"/>
        <v>30811082026 03B</v>
      </c>
      <c r="M209" s="5" t="str">
        <f t="shared" si="18"/>
        <v>Slovenský olympijský a športový výboriBpodpora a rozvoj kolektívnych športov</v>
      </c>
      <c r="N209" s="3" t="str">
        <f t="shared" si="19"/>
        <v>30811082iB</v>
      </c>
    </row>
    <row r="210" spans="1:14" ht="20" x14ac:dyDescent="0.2">
      <c r="A210" s="202" t="s">
        <v>736</v>
      </c>
      <c r="B210" s="204" t="str">
        <f>VLOOKUP(A210,Adr!A:B,2,FALSE)</f>
        <v>Slovenský olympijský a športový výbor</v>
      </c>
      <c r="C210" s="196" t="s">
        <v>2277</v>
      </c>
      <c r="D210" s="291">
        <v>1144970</v>
      </c>
      <c r="E210" s="230">
        <v>0</v>
      </c>
      <c r="F210" s="166" t="s">
        <v>355</v>
      </c>
      <c r="G210" s="169" t="s">
        <v>321</v>
      </c>
      <c r="H210" s="169" t="s">
        <v>1040</v>
      </c>
      <c r="I210" s="192" t="str">
        <f t="shared" si="15"/>
        <v>30811082i</v>
      </c>
      <c r="J210" s="167" t="str">
        <f t="shared" si="16"/>
        <v>30811082026 03</v>
      </c>
      <c r="K210" s="5"/>
      <c r="L210" s="167" t="str">
        <f t="shared" si="17"/>
        <v>30811082026 03B</v>
      </c>
      <c r="M210" s="5" t="str">
        <f t="shared" si="18"/>
        <v>Slovenský olympijský a športový výboriBpodpora pre letné olympijské a paralympijské športy k LOH a LPH v Los Angeles (bežné transfery)</v>
      </c>
      <c r="N210" s="3" t="str">
        <f t="shared" si="19"/>
        <v>30811082iB</v>
      </c>
    </row>
    <row r="211" spans="1:14" ht="20" x14ac:dyDescent="0.2">
      <c r="A211" s="198" t="s">
        <v>736</v>
      </c>
      <c r="B211" s="204" t="str">
        <f>VLOOKUP(A211,Adr!A:B,2,FALSE)</f>
        <v>Slovenský olympijský a športový výbor</v>
      </c>
      <c r="C211" s="196" t="s">
        <v>2278</v>
      </c>
      <c r="D211" s="289">
        <v>290030</v>
      </c>
      <c r="E211" s="173">
        <v>0</v>
      </c>
      <c r="F211" s="166" t="s">
        <v>355</v>
      </c>
      <c r="G211" s="169" t="s">
        <v>321</v>
      </c>
      <c r="H211" s="169" t="s">
        <v>1063</v>
      </c>
      <c r="I211" s="192" t="str">
        <f t="shared" si="15"/>
        <v>30811082i</v>
      </c>
      <c r="J211" s="167" t="str">
        <f t="shared" si="16"/>
        <v>30811082026 03</v>
      </c>
      <c r="K211" s="5"/>
      <c r="L211" s="167" t="str">
        <f t="shared" si="17"/>
        <v>30811082026 03K</v>
      </c>
      <c r="M211" s="5" t="str">
        <f t="shared" si="18"/>
        <v>Slovenský olympijský a športový výboriKpodpora pre letné olympijské a paralympijské športy k LOH a LPH v Los Angeles (kapitálové transfery)</v>
      </c>
      <c r="N211" s="3" t="str">
        <f t="shared" si="19"/>
        <v>30811082iK</v>
      </c>
    </row>
    <row r="212" spans="1:14" ht="20" x14ac:dyDescent="0.2">
      <c r="A212" s="202" t="s">
        <v>736</v>
      </c>
      <c r="B212" s="204" t="str">
        <f>VLOOKUP(A212,Adr!A:B,2,FALSE)</f>
        <v>Slovenský olympijský a športový výbor</v>
      </c>
      <c r="C212" s="197" t="s">
        <v>2279</v>
      </c>
      <c r="D212" s="292">
        <v>1088730</v>
      </c>
      <c r="E212" s="230">
        <v>0</v>
      </c>
      <c r="F212" s="166" t="s">
        <v>355</v>
      </c>
      <c r="G212" s="169" t="s">
        <v>321</v>
      </c>
      <c r="H212" s="169" t="s">
        <v>1040</v>
      </c>
      <c r="I212" s="192" t="str">
        <f t="shared" si="15"/>
        <v>30811082i</v>
      </c>
      <c r="J212" s="167" t="str">
        <f t="shared" si="16"/>
        <v>30811082026 03</v>
      </c>
      <c r="K212" s="5"/>
      <c r="L212" s="167" t="str">
        <f t="shared" si="17"/>
        <v>30811082026 03B</v>
      </c>
      <c r="M212" s="5" t="str">
        <f t="shared" si="18"/>
        <v>Slovenský olympijský a športový výboriBpodpora pre zimné olympijské a paralympijské športy k ZOH a ZPH v Miláne a Cortine d´Ampezzo (bežné transfery)</v>
      </c>
      <c r="N212" s="3" t="str">
        <f t="shared" si="19"/>
        <v>30811082iB</v>
      </c>
    </row>
    <row r="213" spans="1:14" ht="20" x14ac:dyDescent="0.2">
      <c r="A213" s="166" t="s">
        <v>736</v>
      </c>
      <c r="B213" s="204" t="str">
        <f>VLOOKUP(A213,Adr!A:B,2,FALSE)</f>
        <v>Slovenský olympijský a športový výbor</v>
      </c>
      <c r="C213" s="196" t="s">
        <v>2280</v>
      </c>
      <c r="D213" s="291">
        <v>596270</v>
      </c>
      <c r="E213" s="173">
        <v>0</v>
      </c>
      <c r="F213" s="166" t="s">
        <v>355</v>
      </c>
      <c r="G213" s="169" t="s">
        <v>321</v>
      </c>
      <c r="H213" s="169" t="s">
        <v>1063</v>
      </c>
      <c r="I213" s="192" t="str">
        <f t="shared" si="15"/>
        <v>30811082i</v>
      </c>
      <c r="J213" s="167" t="str">
        <f t="shared" si="16"/>
        <v>30811082026 03</v>
      </c>
      <c r="K213" s="5"/>
      <c r="L213" s="167" t="str">
        <f t="shared" si="17"/>
        <v>30811082026 03K</v>
      </c>
      <c r="M213" s="5" t="str">
        <f t="shared" si="18"/>
        <v>Slovenský olympijský a športový výboriKpodpora pre zimné olympijské a paralympijské športy k ZOH a ZPH v Miláne a Cortine d´Ampezzo (kapitálové transfery)</v>
      </c>
      <c r="N213" s="3" t="str">
        <f t="shared" si="19"/>
        <v>30811082iK</v>
      </c>
    </row>
    <row r="214" spans="1:14" x14ac:dyDescent="0.2">
      <c r="A214" s="166" t="s">
        <v>736</v>
      </c>
      <c r="B214" s="204" t="str">
        <f>VLOOKUP(A214,Adr!A:B,2,FALSE)</f>
        <v>Slovenský olympijský a športový výbor</v>
      </c>
      <c r="C214" s="196" t="s">
        <v>2276</v>
      </c>
      <c r="D214" s="291">
        <v>120000</v>
      </c>
      <c r="E214" s="230">
        <v>0</v>
      </c>
      <c r="F214" s="166" t="s">
        <v>355</v>
      </c>
      <c r="G214" s="169" t="s">
        <v>321</v>
      </c>
      <c r="H214" s="169" t="s">
        <v>1040</v>
      </c>
      <c r="I214" s="192" t="str">
        <f t="shared" si="15"/>
        <v>30811082i</v>
      </c>
      <c r="J214" s="167" t="str">
        <f t="shared" si="16"/>
        <v>30811082026 03</v>
      </c>
      <c r="K214" s="5"/>
      <c r="L214" s="167" t="str">
        <f t="shared" si="17"/>
        <v>30811082026 03B</v>
      </c>
      <c r="M214" s="5" t="str">
        <f t="shared" si="18"/>
        <v>Slovenský olympijský a športový výboriBrozvoj a podpora olympijských a športových hodnôt</v>
      </c>
      <c r="N214" s="3" t="str">
        <f t="shared" si="19"/>
        <v>30811082iB</v>
      </c>
    </row>
    <row r="215" spans="1:14" ht="30" x14ac:dyDescent="0.2">
      <c r="A215" s="202" t="s">
        <v>736</v>
      </c>
      <c r="B215" s="204" t="str">
        <f>VLOOKUP(A215,Adr!A:B,2,FALSE)</f>
        <v>Slovenský olympijský a športový výbor</v>
      </c>
      <c r="C215" s="196" t="s">
        <v>2270</v>
      </c>
      <c r="D215" s="289">
        <v>6000000</v>
      </c>
      <c r="E215" s="230">
        <v>0</v>
      </c>
      <c r="F215" s="166" t="s">
        <v>358</v>
      </c>
      <c r="G215" s="169" t="s">
        <v>323</v>
      </c>
      <c r="H215" s="169" t="s">
        <v>1063</v>
      </c>
      <c r="I215" s="192" t="str">
        <f t="shared" si="15"/>
        <v>30811082k</v>
      </c>
      <c r="J215" s="167" t="str">
        <f t="shared" si="16"/>
        <v>30811082026 04</v>
      </c>
      <c r="K215" s="5"/>
      <c r="L215" s="167" t="str">
        <f t="shared" si="17"/>
        <v>30811082026 04K</v>
      </c>
      <c r="M215" s="5" t="str">
        <f t="shared" si="18"/>
        <v>Slovenský olympijský a športový výborkKrekonštrukciu, modernizáciu, vybavenie a zariadenie telocviční alebo inej športovej infraštruktúry v areáloch základných škôl, prednostne zameranej na deti a mládež</v>
      </c>
      <c r="N215" s="3" t="str">
        <f t="shared" si="19"/>
        <v>30811082kK</v>
      </c>
    </row>
    <row r="216" spans="1:14" x14ac:dyDescent="0.2">
      <c r="A216" s="182" t="s">
        <v>1449</v>
      </c>
      <c r="B216" s="204" t="str">
        <f>VLOOKUP(A216,Adr!A:B,2,FALSE)</f>
        <v>Slovenský paralympijský výbor</v>
      </c>
      <c r="C216" s="196" t="s">
        <v>1482</v>
      </c>
      <c r="D216" s="289">
        <v>1196273</v>
      </c>
      <c r="E216" s="230">
        <v>0</v>
      </c>
      <c r="F216" s="166" t="s">
        <v>343</v>
      </c>
      <c r="G216" s="169" t="s">
        <v>321</v>
      </c>
      <c r="H216" s="169" t="s">
        <v>1040</v>
      </c>
      <c r="I216" s="192" t="str">
        <f t="shared" si="15"/>
        <v>31745661c</v>
      </c>
      <c r="J216" s="167" t="str">
        <f t="shared" si="16"/>
        <v>31745661026 03</v>
      </c>
      <c r="K216" s="5"/>
      <c r="L216" s="167" t="str">
        <f t="shared" si="17"/>
        <v>31745661026 03B</v>
      </c>
      <c r="M216" s="5" t="str">
        <f t="shared" si="18"/>
        <v>Slovenský paralympijský výborcBčinnosť Slovenského paralympijského výboru</v>
      </c>
      <c r="N216" s="3" t="str">
        <f t="shared" si="19"/>
        <v>31745661cB</v>
      </c>
    </row>
    <row r="217" spans="1:14" x14ac:dyDescent="0.2">
      <c r="A217" s="166" t="s">
        <v>1449</v>
      </c>
      <c r="B217" s="204" t="str">
        <f>VLOOKUP(A217,Adr!A:B,2,FALSE)</f>
        <v>Slovenský paralympijský výbor</v>
      </c>
      <c r="C217" s="196" t="s">
        <v>1589</v>
      </c>
      <c r="D217" s="291">
        <v>22500</v>
      </c>
      <c r="E217" s="173">
        <v>0</v>
      </c>
      <c r="F217" s="166" t="s">
        <v>345</v>
      </c>
      <c r="G217" s="169" t="s">
        <v>321</v>
      </c>
      <c r="H217" s="169" t="s">
        <v>1040</v>
      </c>
      <c r="I217" s="192" t="str">
        <f t="shared" si="15"/>
        <v>31745661d</v>
      </c>
      <c r="J217" s="167" t="str">
        <f t="shared" si="16"/>
        <v>31745661026 03</v>
      </c>
      <c r="K217" s="5"/>
      <c r="L217" s="167" t="str">
        <f t="shared" si="17"/>
        <v>31745661026 03B</v>
      </c>
      <c r="M217" s="5" t="str">
        <f t="shared" si="18"/>
        <v>Slovenský paralympijský výbordBČuchran Ladislav</v>
      </c>
      <c r="N217" s="3" t="str">
        <f t="shared" si="19"/>
        <v>31745661dB</v>
      </c>
    </row>
    <row r="218" spans="1:14" x14ac:dyDescent="0.2">
      <c r="A218" s="202" t="s">
        <v>1449</v>
      </c>
      <c r="B218" s="204" t="str">
        <f>VLOOKUP(A218,Adr!A:B,2,FALSE)</f>
        <v>Slovenský paralympijský výbor</v>
      </c>
      <c r="C218" s="190" t="s">
        <v>1590</v>
      </c>
      <c r="D218" s="290">
        <v>10000</v>
      </c>
      <c r="E218" s="230">
        <v>0</v>
      </c>
      <c r="F218" s="166" t="s">
        <v>345</v>
      </c>
      <c r="G218" s="169" t="s">
        <v>321</v>
      </c>
      <c r="H218" s="169" t="s">
        <v>1040</v>
      </c>
      <c r="I218" s="192" t="str">
        <f t="shared" si="15"/>
        <v>31745661d</v>
      </c>
      <c r="J218" s="167" t="str">
        <f t="shared" si="16"/>
        <v>31745661026 03</v>
      </c>
      <c r="K218" s="5"/>
      <c r="L218" s="167" t="str">
        <f t="shared" si="17"/>
        <v>31745661026 03B</v>
      </c>
      <c r="M218" s="5" t="str">
        <f t="shared" si="18"/>
        <v>Slovenský paralympijský výbordBFunková Kristína</v>
      </c>
      <c r="N218" s="3" t="str">
        <f t="shared" si="19"/>
        <v>31745661dB</v>
      </c>
    </row>
    <row r="219" spans="1:14" x14ac:dyDescent="0.2">
      <c r="A219" s="198" t="s">
        <v>1449</v>
      </c>
      <c r="B219" s="204" t="str">
        <f>VLOOKUP(A219,Adr!A:B,2,FALSE)</f>
        <v>Slovenský paralympijský výbor</v>
      </c>
      <c r="C219" s="196" t="s">
        <v>2205</v>
      </c>
      <c r="D219" s="289">
        <v>5000</v>
      </c>
      <c r="E219" s="173">
        <v>0</v>
      </c>
      <c r="F219" s="166" t="s">
        <v>345</v>
      </c>
      <c r="G219" s="169" t="s">
        <v>321</v>
      </c>
      <c r="H219" s="169" t="s">
        <v>1040</v>
      </c>
      <c r="I219" s="192" t="str">
        <f t="shared" si="15"/>
        <v>31745661d</v>
      </c>
      <c r="J219" s="167" t="str">
        <f t="shared" si="16"/>
        <v>31745661026 03</v>
      </c>
      <c r="K219" s="5"/>
      <c r="L219" s="167" t="str">
        <f t="shared" si="17"/>
        <v>31745661026 03B</v>
      </c>
      <c r="M219" s="5" t="str">
        <f t="shared" si="18"/>
        <v>Slovenský paralympijský výbordBHolenda Viliam</v>
      </c>
      <c r="N219" s="3" t="str">
        <f t="shared" si="19"/>
        <v>31745661dB</v>
      </c>
    </row>
    <row r="220" spans="1:14" x14ac:dyDescent="0.2">
      <c r="A220" s="202" t="s">
        <v>1449</v>
      </c>
      <c r="B220" s="204" t="str">
        <f>VLOOKUP(A220,Adr!A:B,2,FALSE)</f>
        <v>Slovenský paralympijský výbor</v>
      </c>
      <c r="C220" s="185" t="s">
        <v>1592</v>
      </c>
      <c r="D220" s="289">
        <v>10000</v>
      </c>
      <c r="E220" s="173">
        <v>0</v>
      </c>
      <c r="F220" s="166" t="s">
        <v>345</v>
      </c>
      <c r="G220" s="169" t="s">
        <v>321</v>
      </c>
      <c r="H220" s="169" t="s">
        <v>1040</v>
      </c>
      <c r="I220" s="192" t="str">
        <f t="shared" si="15"/>
        <v>31745661d</v>
      </c>
      <c r="J220" s="167" t="str">
        <f t="shared" si="16"/>
        <v>31745661026 03</v>
      </c>
      <c r="K220" s="5"/>
      <c r="L220" s="167" t="str">
        <f t="shared" si="17"/>
        <v>31745661026 03B</v>
      </c>
      <c r="M220" s="5" t="str">
        <f t="shared" si="18"/>
        <v>Slovenský paralympijský výbordBKubová Alžbeta</v>
      </c>
      <c r="N220" s="3" t="str">
        <f t="shared" si="19"/>
        <v>31745661dB</v>
      </c>
    </row>
    <row r="221" spans="1:14" x14ac:dyDescent="0.2">
      <c r="A221" s="198" t="s">
        <v>1449</v>
      </c>
      <c r="B221" s="204" t="str">
        <f>VLOOKUP(A221,Adr!A:B,2,FALSE)</f>
        <v>Slovenský paralympijský výbor</v>
      </c>
      <c r="C221" s="196" t="s">
        <v>1591</v>
      </c>
      <c r="D221" s="289">
        <v>20000</v>
      </c>
      <c r="E221" s="230">
        <v>0</v>
      </c>
      <c r="F221" s="166" t="s">
        <v>345</v>
      </c>
      <c r="G221" s="169" t="s">
        <v>321</v>
      </c>
      <c r="H221" s="169" t="s">
        <v>1040</v>
      </c>
      <c r="I221" s="192" t="str">
        <f t="shared" si="15"/>
        <v>31745661d</v>
      </c>
      <c r="J221" s="167" t="str">
        <f t="shared" si="16"/>
        <v>31745661026 03</v>
      </c>
      <c r="K221" s="5"/>
      <c r="L221" s="167" t="str">
        <f t="shared" si="17"/>
        <v>31745661026 03B</v>
      </c>
      <c r="M221" s="5" t="str">
        <f t="shared" si="18"/>
        <v>Slovenský paralympijský výbordBKuřeja Marián</v>
      </c>
      <c r="N221" s="3" t="str">
        <f t="shared" si="19"/>
        <v>31745661dB</v>
      </c>
    </row>
    <row r="222" spans="1:14" x14ac:dyDescent="0.2">
      <c r="A222" s="202" t="s">
        <v>1449</v>
      </c>
      <c r="B222" s="204" t="str">
        <f>VLOOKUP(A222,Adr!A:B,2,FALSE)</f>
        <v>Slovenský paralympijský výbor</v>
      </c>
      <c r="C222" s="185" t="s">
        <v>1593</v>
      </c>
      <c r="D222" s="289">
        <v>35000</v>
      </c>
      <c r="E222" s="230">
        <v>0</v>
      </c>
      <c r="F222" s="166" t="s">
        <v>345</v>
      </c>
      <c r="G222" s="169" t="s">
        <v>321</v>
      </c>
      <c r="H222" s="169" t="s">
        <v>1040</v>
      </c>
      <c r="I222" s="192" t="str">
        <f t="shared" si="15"/>
        <v>31745661d</v>
      </c>
      <c r="J222" s="167" t="str">
        <f t="shared" si="16"/>
        <v>31745661026 03</v>
      </c>
      <c r="K222" s="5"/>
      <c r="L222" s="167" t="str">
        <f t="shared" si="17"/>
        <v>31745661026 03B</v>
      </c>
      <c r="M222" s="5" t="str">
        <f t="shared" si="18"/>
        <v>Slovenský paralympijský výbordBLaczkó Dušan</v>
      </c>
      <c r="N222" s="3" t="str">
        <f t="shared" si="19"/>
        <v>31745661dB</v>
      </c>
    </row>
    <row r="223" spans="1:14" x14ac:dyDescent="0.2">
      <c r="A223" s="182" t="s">
        <v>1449</v>
      </c>
      <c r="B223" s="204" t="str">
        <f>VLOOKUP(A223,Adr!A:B,2,FALSE)</f>
        <v>Slovenský paralympijský výbor</v>
      </c>
      <c r="C223" s="196" t="s">
        <v>1594</v>
      </c>
      <c r="D223" s="291">
        <v>50000</v>
      </c>
      <c r="E223" s="230">
        <v>0</v>
      </c>
      <c r="F223" s="166" t="s">
        <v>345</v>
      </c>
      <c r="G223" s="169" t="s">
        <v>321</v>
      </c>
      <c r="H223" s="169" t="s">
        <v>1040</v>
      </c>
      <c r="I223" s="192" t="str">
        <f t="shared" si="15"/>
        <v>31745661d</v>
      </c>
      <c r="J223" s="167" t="str">
        <f t="shared" si="16"/>
        <v>31745661026 03</v>
      </c>
      <c r="K223" s="5"/>
      <c r="L223" s="167" t="str">
        <f t="shared" si="17"/>
        <v>31745661026 03B</v>
      </c>
      <c r="M223" s="5" t="str">
        <f t="shared" si="18"/>
        <v>Slovenský paralympijský výbordBMalenovský Radoslav</v>
      </c>
      <c r="N223" s="3" t="str">
        <f t="shared" si="19"/>
        <v>31745661dB</v>
      </c>
    </row>
    <row r="224" spans="1:14" x14ac:dyDescent="0.2">
      <c r="A224" s="166" t="s">
        <v>1449</v>
      </c>
      <c r="B224" s="204" t="str">
        <f>VLOOKUP(A224,Adr!A:B,2,FALSE)</f>
        <v>Slovenský paralympijský výbor</v>
      </c>
      <c r="C224" s="196" t="s">
        <v>2206</v>
      </c>
      <c r="D224" s="291">
        <v>20000</v>
      </c>
      <c r="E224" s="173">
        <v>0</v>
      </c>
      <c r="F224" s="166" t="s">
        <v>345</v>
      </c>
      <c r="G224" s="169" t="s">
        <v>321</v>
      </c>
      <c r="H224" s="169" t="s">
        <v>1040</v>
      </c>
      <c r="I224" s="192" t="str">
        <f t="shared" si="15"/>
        <v>31745661d</v>
      </c>
      <c r="J224" s="167" t="str">
        <f t="shared" si="16"/>
        <v>31745661026 03</v>
      </c>
      <c r="K224" s="5"/>
      <c r="L224" s="167" t="str">
        <f t="shared" si="17"/>
        <v>31745661026 03B</v>
      </c>
      <c r="M224" s="5" t="str">
        <f t="shared" si="18"/>
        <v>Slovenský paralympijský výbordBMarinov Filip</v>
      </c>
      <c r="N224" s="3" t="str">
        <f t="shared" si="19"/>
        <v>31745661dB</v>
      </c>
    </row>
    <row r="225" spans="1:14" x14ac:dyDescent="0.2">
      <c r="A225" s="166" t="s">
        <v>1449</v>
      </c>
      <c r="B225" s="204" t="str">
        <f>VLOOKUP(A225,Adr!A:B,2,FALSE)</f>
        <v>Slovenský paralympijský výbor</v>
      </c>
      <c r="C225" s="196" t="s">
        <v>1595</v>
      </c>
      <c r="D225" s="291">
        <v>20000</v>
      </c>
      <c r="E225" s="230">
        <v>0</v>
      </c>
      <c r="F225" s="166" t="s">
        <v>345</v>
      </c>
      <c r="G225" s="169" t="s">
        <v>321</v>
      </c>
      <c r="H225" s="169" t="s">
        <v>1040</v>
      </c>
      <c r="I225" s="192" t="str">
        <f t="shared" si="15"/>
        <v>31745661d</v>
      </c>
      <c r="J225" s="167" t="str">
        <f t="shared" si="16"/>
        <v>31745661026 03</v>
      </c>
      <c r="K225" s="5"/>
      <c r="L225" s="167" t="str">
        <f t="shared" si="17"/>
        <v>31745661026 03B</v>
      </c>
      <c r="M225" s="5" t="str">
        <f t="shared" si="18"/>
        <v>Slovenský paralympijský výbordBPetrikovičová Karin</v>
      </c>
      <c r="N225" s="3" t="str">
        <f t="shared" si="19"/>
        <v>31745661dB</v>
      </c>
    </row>
    <row r="226" spans="1:14" x14ac:dyDescent="0.2">
      <c r="A226" s="182" t="s">
        <v>1449</v>
      </c>
      <c r="B226" s="204" t="str">
        <f>VLOOKUP(A226,Adr!A:B,2,FALSE)</f>
        <v>Slovenský paralympijský výbor</v>
      </c>
      <c r="C226" s="185" t="s">
        <v>1596</v>
      </c>
      <c r="D226" s="289">
        <v>55000</v>
      </c>
      <c r="E226" s="173">
        <v>0</v>
      </c>
      <c r="F226" s="166" t="s">
        <v>345</v>
      </c>
      <c r="G226" s="169" t="s">
        <v>321</v>
      </c>
      <c r="H226" s="169" t="s">
        <v>1040</v>
      </c>
      <c r="I226" s="192" t="str">
        <f t="shared" si="15"/>
        <v>31745661d</v>
      </c>
      <c r="J226" s="167" t="str">
        <f t="shared" si="16"/>
        <v>31745661026 03</v>
      </c>
      <c r="K226" s="5"/>
      <c r="L226" s="167" t="str">
        <f t="shared" si="17"/>
        <v>31745661026 03B</v>
      </c>
      <c r="M226" s="167" t="str">
        <f t="shared" si="18"/>
        <v>Slovenský paralympijský výbordBVadovičová Veronika</v>
      </c>
      <c r="N226" s="3" t="str">
        <f t="shared" si="19"/>
        <v>31745661dB</v>
      </c>
    </row>
    <row r="227" spans="1:14" x14ac:dyDescent="0.2">
      <c r="A227" s="202" t="s">
        <v>1449</v>
      </c>
      <c r="B227" s="204" t="str">
        <f>VLOOKUP(A227,Adr!A:B,2,FALSE)</f>
        <v>Slovenský paralympijský výbor</v>
      </c>
      <c r="C227" s="185" t="s">
        <v>2267</v>
      </c>
      <c r="D227" s="289">
        <v>457250</v>
      </c>
      <c r="E227" s="173">
        <v>0</v>
      </c>
      <c r="F227" s="166" t="s">
        <v>347</v>
      </c>
      <c r="G227" s="169" t="s">
        <v>321</v>
      </c>
      <c r="H227" s="169" t="s">
        <v>1040</v>
      </c>
      <c r="I227" s="192" t="str">
        <f t="shared" si="15"/>
        <v>31745661e</v>
      </c>
      <c r="J227" s="167" t="str">
        <f t="shared" si="16"/>
        <v>31745661026 03</v>
      </c>
      <c r="K227" s="5"/>
      <c r="L227" s="167" t="str">
        <f t="shared" si="17"/>
        <v>31745661026 03B</v>
      </c>
      <c r="M227" s="5" t="str">
        <f t="shared" si="18"/>
        <v>Slovenský paralympijský výboreBzabezpečenie účasti reprezentantov SR na XIV. Zimných paralympijských hrách v Miláne a Cortine d´Ampezzo v roku 2026</v>
      </c>
      <c r="N227" s="3" t="str">
        <f t="shared" si="19"/>
        <v>31745661eB</v>
      </c>
    </row>
    <row r="228" spans="1:14" x14ac:dyDescent="0.2">
      <c r="A228" s="198" t="s">
        <v>744</v>
      </c>
      <c r="B228" s="204" t="str">
        <f>VLOOKUP(A228,Adr!A:B,2,FALSE)</f>
        <v>Slovenský rýchlokorčuliarsky zväz</v>
      </c>
      <c r="C228" s="185" t="s">
        <v>1129</v>
      </c>
      <c r="D228" s="289">
        <v>42157</v>
      </c>
      <c r="E228" s="230">
        <v>0</v>
      </c>
      <c r="F228" s="166" t="s">
        <v>339</v>
      </c>
      <c r="G228" s="169" t="s">
        <v>319</v>
      </c>
      <c r="H228" s="169" t="s">
        <v>1040</v>
      </c>
      <c r="I228" s="192" t="str">
        <f t="shared" si="15"/>
        <v>30688060a</v>
      </c>
      <c r="J228" s="167" t="str">
        <f t="shared" si="16"/>
        <v>30688060026 02</v>
      </c>
      <c r="K228" s="5" t="s">
        <v>1130</v>
      </c>
      <c r="L228" s="167" t="str">
        <f t="shared" si="17"/>
        <v>30688060026 02B</v>
      </c>
      <c r="M228" s="5" t="str">
        <f t="shared" si="18"/>
        <v>Slovenský rýchlokorčuliarsky zväzaBrýchlokorčuľovanie - bežné transfery</v>
      </c>
      <c r="N228" s="3" t="str">
        <f t="shared" si="19"/>
        <v>30688060aB</v>
      </c>
    </row>
    <row r="229" spans="1:14" x14ac:dyDescent="0.2">
      <c r="A229" s="202" t="s">
        <v>744</v>
      </c>
      <c r="B229" s="204" t="str">
        <f>VLOOKUP(A229,Adr!A:B,2,FALSE)</f>
        <v>Slovenský rýchlokorčuliarsky zväz</v>
      </c>
      <c r="C229" s="169" t="s">
        <v>1597</v>
      </c>
      <c r="D229" s="291">
        <v>10000</v>
      </c>
      <c r="E229" s="230">
        <v>0</v>
      </c>
      <c r="F229" s="166" t="s">
        <v>345</v>
      </c>
      <c r="G229" s="169" t="s">
        <v>321</v>
      </c>
      <c r="H229" s="169" t="s">
        <v>1040</v>
      </c>
      <c r="I229" s="192" t="str">
        <f t="shared" si="15"/>
        <v>30688060d</v>
      </c>
      <c r="J229" s="167" t="str">
        <f t="shared" si="16"/>
        <v>30688060026 03</v>
      </c>
      <c r="K229" s="5"/>
      <c r="L229" s="167" t="str">
        <f t="shared" si="17"/>
        <v>30688060026 03B</v>
      </c>
      <c r="M229" s="5" t="str">
        <f t="shared" si="18"/>
        <v>Slovenský rýchlokorčuliarsky zväzdBTokárová Tamara</v>
      </c>
      <c r="N229" s="3" t="str">
        <f t="shared" si="19"/>
        <v>30688060dB</v>
      </c>
    </row>
    <row r="230" spans="1:14" x14ac:dyDescent="0.2">
      <c r="A230" s="198" t="s">
        <v>751</v>
      </c>
      <c r="B230" s="204" t="str">
        <f>VLOOKUP(A230,Adr!A:B,2,FALSE)</f>
        <v>Slovenský stolnotenisový zväz</v>
      </c>
      <c r="C230" s="185" t="s">
        <v>1131</v>
      </c>
      <c r="D230" s="289">
        <v>939232</v>
      </c>
      <c r="E230" s="173">
        <v>0</v>
      </c>
      <c r="F230" s="166" t="s">
        <v>339</v>
      </c>
      <c r="G230" s="169" t="s">
        <v>319</v>
      </c>
      <c r="H230" s="169" t="s">
        <v>1040</v>
      </c>
      <c r="I230" s="192" t="str">
        <f t="shared" si="15"/>
        <v>30806836a</v>
      </c>
      <c r="J230" s="167" t="str">
        <f t="shared" si="16"/>
        <v>30806836026 02</v>
      </c>
      <c r="K230" s="5" t="s">
        <v>1132</v>
      </c>
      <c r="L230" s="167" t="str">
        <f t="shared" si="17"/>
        <v>30806836026 02B</v>
      </c>
      <c r="M230" s="5" t="str">
        <f t="shared" si="18"/>
        <v>Slovenský stolnotenisový zväzaBstolný tenis - bežné transfery</v>
      </c>
      <c r="N230" s="3" t="str">
        <f t="shared" si="19"/>
        <v>30806836aB</v>
      </c>
    </row>
    <row r="231" spans="1:14" x14ac:dyDescent="0.2">
      <c r="A231" s="182" t="s">
        <v>751</v>
      </c>
      <c r="B231" s="204" t="str">
        <f>VLOOKUP(A231,Adr!A:B,2,FALSE)</f>
        <v>Slovenský stolnotenisový zväz</v>
      </c>
      <c r="C231" s="185" t="s">
        <v>2207</v>
      </c>
      <c r="D231" s="289">
        <v>7500</v>
      </c>
      <c r="E231" s="173">
        <v>0</v>
      </c>
      <c r="F231" s="166" t="s">
        <v>345</v>
      </c>
      <c r="G231" s="169" t="s">
        <v>321</v>
      </c>
      <c r="H231" s="169" t="s">
        <v>1040</v>
      </c>
      <c r="I231" s="192" t="str">
        <f t="shared" si="15"/>
        <v>30806836d</v>
      </c>
      <c r="J231" s="167" t="str">
        <f t="shared" si="16"/>
        <v>30806836026 03</v>
      </c>
      <c r="K231" s="5"/>
      <c r="L231" s="167" t="str">
        <f t="shared" si="17"/>
        <v>30806836026 03B</v>
      </c>
      <c r="M231" s="5" t="str">
        <f t="shared" si="18"/>
        <v>Slovenský stolnotenisový zväzdBArpáš Samuel + 1</v>
      </c>
      <c r="N231" s="3" t="str">
        <f t="shared" si="19"/>
        <v>30806836dB</v>
      </c>
    </row>
    <row r="232" spans="1:14" x14ac:dyDescent="0.2">
      <c r="A232" s="166" t="s">
        <v>751</v>
      </c>
      <c r="B232" s="204" t="str">
        <f>VLOOKUP(A232,Adr!A:B,2,FALSE)</f>
        <v>Slovenský stolnotenisový zväz</v>
      </c>
      <c r="C232" s="196" t="s">
        <v>2208</v>
      </c>
      <c r="D232" s="291">
        <v>15000</v>
      </c>
      <c r="E232" s="230">
        <v>0</v>
      </c>
      <c r="F232" s="166" t="s">
        <v>345</v>
      </c>
      <c r="G232" s="169" t="s">
        <v>321</v>
      </c>
      <c r="H232" s="169" t="s">
        <v>1040</v>
      </c>
      <c r="I232" s="192" t="str">
        <f t="shared" si="15"/>
        <v>30806836d</v>
      </c>
      <c r="J232" s="167" t="str">
        <f t="shared" si="16"/>
        <v>30806836026 03</v>
      </c>
      <c r="K232" s="5"/>
      <c r="L232" s="167" t="str">
        <f t="shared" si="17"/>
        <v>30806836026 03B</v>
      </c>
      <c r="M232" s="5" t="str">
        <f t="shared" si="18"/>
        <v>Slovenský stolnotenisový zväzdBBalážová Barbora + 1</v>
      </c>
      <c r="N232" s="3" t="str">
        <f t="shared" si="19"/>
        <v>30806836dB</v>
      </c>
    </row>
    <row r="233" spans="1:14" x14ac:dyDescent="0.2">
      <c r="A233" s="182" t="s">
        <v>751</v>
      </c>
      <c r="B233" s="204" t="str">
        <f>VLOOKUP(A233,Adr!A:B,2,FALSE)</f>
        <v>Slovenský stolnotenisový zväz</v>
      </c>
      <c r="C233" s="185" t="s">
        <v>1598</v>
      </c>
      <c r="D233" s="289">
        <v>20000</v>
      </c>
      <c r="E233" s="173">
        <v>0</v>
      </c>
      <c r="F233" s="166" t="s">
        <v>345</v>
      </c>
      <c r="G233" s="169" t="s">
        <v>321</v>
      </c>
      <c r="H233" s="169" t="s">
        <v>1040</v>
      </c>
      <c r="I233" s="192" t="str">
        <f t="shared" si="15"/>
        <v>30806836d</v>
      </c>
      <c r="J233" s="167" t="str">
        <f t="shared" si="16"/>
        <v>30806836026 03</v>
      </c>
      <c r="K233" s="5"/>
      <c r="L233" s="167" t="str">
        <f t="shared" si="17"/>
        <v>30806836026 03B</v>
      </c>
      <c r="M233" s="5" t="str">
        <f t="shared" si="18"/>
        <v>Slovenský stolnotenisový zväzdBdružstvo - dospelí - ženy</v>
      </c>
      <c r="N233" s="3" t="str">
        <f t="shared" si="19"/>
        <v>30806836dB</v>
      </c>
    </row>
    <row r="234" spans="1:14" x14ac:dyDescent="0.2">
      <c r="A234" s="198" t="s">
        <v>751</v>
      </c>
      <c r="B234" s="204" t="str">
        <f>VLOOKUP(A234,Adr!A:B,2,FALSE)</f>
        <v>Slovenský stolnotenisový zväz</v>
      </c>
      <c r="C234" s="169" t="s">
        <v>1599</v>
      </c>
      <c r="D234" s="290">
        <v>15000</v>
      </c>
      <c r="E234" s="173">
        <v>0</v>
      </c>
      <c r="F234" s="166" t="s">
        <v>345</v>
      </c>
      <c r="G234" s="169" t="s">
        <v>321</v>
      </c>
      <c r="H234" s="169" t="s">
        <v>1040</v>
      </c>
      <c r="I234" s="192" t="str">
        <f t="shared" si="15"/>
        <v>30806836d</v>
      </c>
      <c r="J234" s="167" t="str">
        <f t="shared" si="16"/>
        <v>30806836026 03</v>
      </c>
      <c r="K234" s="5"/>
      <c r="L234" s="167" t="str">
        <f t="shared" si="17"/>
        <v>30806836026 03B</v>
      </c>
      <c r="M234" s="5" t="str">
        <f t="shared" si="18"/>
        <v>Slovenský stolnotenisový zväzdBdružstvo - juniori - muži</v>
      </c>
      <c r="N234" s="3" t="str">
        <f t="shared" si="19"/>
        <v>30806836dB</v>
      </c>
    </row>
    <row r="235" spans="1:14" x14ac:dyDescent="0.2">
      <c r="A235" s="166" t="s">
        <v>751</v>
      </c>
      <c r="B235" s="204" t="str">
        <f>VLOOKUP(A235,Adr!A:B,2,FALSE)</f>
        <v>Slovenský stolnotenisový zväz</v>
      </c>
      <c r="C235" s="185" t="s">
        <v>2209</v>
      </c>
      <c r="D235" s="291">
        <v>15000</v>
      </c>
      <c r="E235" s="230">
        <v>0</v>
      </c>
      <c r="F235" s="166" t="s">
        <v>345</v>
      </c>
      <c r="G235" s="169" t="s">
        <v>321</v>
      </c>
      <c r="H235" s="169" t="s">
        <v>1040</v>
      </c>
      <c r="I235" s="192" t="str">
        <f t="shared" si="15"/>
        <v>30806836d</v>
      </c>
      <c r="J235" s="167" t="str">
        <f t="shared" si="16"/>
        <v>30806836026 03</v>
      </c>
      <c r="K235" s="5"/>
      <c r="L235" s="167" t="str">
        <f t="shared" si="17"/>
        <v>30806836026 03B</v>
      </c>
      <c r="M235" s="5" t="str">
        <f t="shared" si="18"/>
        <v>Slovenský stolnotenisový zväzdBKukuľková Tatiana + 1</v>
      </c>
      <c r="N235" s="3" t="str">
        <f t="shared" si="19"/>
        <v>30806836dB</v>
      </c>
    </row>
    <row r="236" spans="1:14" x14ac:dyDescent="0.2">
      <c r="A236" s="166" t="s">
        <v>751</v>
      </c>
      <c r="B236" s="204" t="str">
        <f>VLOOKUP(A236,Adr!A:B,2,FALSE)</f>
        <v>Slovenský stolnotenisový zväz</v>
      </c>
      <c r="C236" s="196" t="s">
        <v>1600</v>
      </c>
      <c r="D236" s="291">
        <v>20000</v>
      </c>
      <c r="E236" s="173">
        <v>0</v>
      </c>
      <c r="F236" s="166" t="s">
        <v>345</v>
      </c>
      <c r="G236" s="169" t="s">
        <v>321</v>
      </c>
      <c r="H236" s="169" t="s">
        <v>1040</v>
      </c>
      <c r="I236" s="192" t="str">
        <f t="shared" si="15"/>
        <v>30806836d</v>
      </c>
      <c r="J236" s="167" t="str">
        <f t="shared" si="16"/>
        <v>30806836026 03</v>
      </c>
      <c r="K236" s="5"/>
      <c r="L236" s="167" t="str">
        <f t="shared" si="17"/>
        <v>30806836026 03B</v>
      </c>
      <c r="M236" s="5" t="str">
        <f t="shared" si="18"/>
        <v>Slovenský stolnotenisový zväzdBWang Yang</v>
      </c>
      <c r="N236" s="3" t="str">
        <f t="shared" si="19"/>
        <v>30806836dB</v>
      </c>
    </row>
    <row r="237" spans="1:14" x14ac:dyDescent="0.2">
      <c r="A237" s="202" t="s">
        <v>751</v>
      </c>
      <c r="B237" s="204" t="str">
        <f>VLOOKUP(A237,Adr!A:B,2,FALSE)</f>
        <v>Slovenský stolnotenisový zväz</v>
      </c>
      <c r="C237" s="197" t="s">
        <v>2268</v>
      </c>
      <c r="D237" s="292">
        <v>50000</v>
      </c>
      <c r="E237" s="230">
        <v>0</v>
      </c>
      <c r="F237" s="166" t="s">
        <v>347</v>
      </c>
      <c r="G237" s="169" t="s">
        <v>321</v>
      </c>
      <c r="H237" s="169" t="s">
        <v>1040</v>
      </c>
      <c r="I237" s="192" t="str">
        <f t="shared" si="15"/>
        <v>30806836e</v>
      </c>
      <c r="J237" s="167" t="str">
        <f t="shared" si="16"/>
        <v>30806836026 03</v>
      </c>
      <c r="K237" s="5"/>
      <c r="L237" s="167" t="str">
        <f t="shared" si="17"/>
        <v>30806836026 03B</v>
      </c>
      <c r="M237" s="5" t="str">
        <f t="shared" si="18"/>
        <v>Slovenský stolnotenisový zväzeBMajstrovstvá Európy do 21 rokov</v>
      </c>
      <c r="N237" s="3" t="str">
        <f t="shared" si="19"/>
        <v>30806836eB</v>
      </c>
    </row>
    <row r="238" spans="1:14" x14ac:dyDescent="0.2">
      <c r="A238" s="202" t="s">
        <v>760</v>
      </c>
      <c r="B238" s="204" t="str">
        <f>VLOOKUP(A238,Adr!A:B,2,FALSE)</f>
        <v>SLOVENSKÝ STRELECKÝ ZVÄZ</v>
      </c>
      <c r="C238" s="169" t="s">
        <v>1133</v>
      </c>
      <c r="D238" s="290">
        <v>579804</v>
      </c>
      <c r="E238" s="230">
        <v>0</v>
      </c>
      <c r="F238" s="166" t="s">
        <v>339</v>
      </c>
      <c r="G238" s="169" t="s">
        <v>319</v>
      </c>
      <c r="H238" s="169" t="s">
        <v>1040</v>
      </c>
      <c r="I238" s="192" t="str">
        <f t="shared" si="15"/>
        <v>00603341a</v>
      </c>
      <c r="J238" s="167" t="str">
        <f t="shared" si="16"/>
        <v>00603341026 02</v>
      </c>
      <c r="K238" s="5" t="s">
        <v>1134</v>
      </c>
      <c r="L238" s="167" t="str">
        <f t="shared" si="17"/>
        <v>00603341026 02B</v>
      </c>
      <c r="M238" s="5" t="str">
        <f t="shared" si="18"/>
        <v>SLOVENSKÝ STRELECKÝ ZVÄZaBstreľba - bežné transfery</v>
      </c>
      <c r="N238" s="3" t="str">
        <f t="shared" si="19"/>
        <v>00603341aB</v>
      </c>
    </row>
    <row r="239" spans="1:14" x14ac:dyDescent="0.2">
      <c r="A239" s="198" t="s">
        <v>760</v>
      </c>
      <c r="B239" s="204" t="str">
        <f>VLOOKUP(A239,Adr!A:B,2,FALSE)</f>
        <v>SLOVENSKÝ STRELECKÝ ZVÄZ</v>
      </c>
      <c r="C239" s="169" t="s">
        <v>1601</v>
      </c>
      <c r="D239" s="291">
        <v>80000</v>
      </c>
      <c r="E239" s="173">
        <v>0</v>
      </c>
      <c r="F239" s="166" t="s">
        <v>345</v>
      </c>
      <c r="G239" s="169" t="s">
        <v>321</v>
      </c>
      <c r="H239" s="169" t="s">
        <v>1040</v>
      </c>
      <c r="I239" s="192" t="str">
        <f t="shared" si="15"/>
        <v>00603341d</v>
      </c>
      <c r="J239" s="167" t="str">
        <f t="shared" si="16"/>
        <v>00603341026 03</v>
      </c>
      <c r="K239" s="5"/>
      <c r="L239" s="167" t="str">
        <f t="shared" si="17"/>
        <v>00603341026 03B</v>
      </c>
      <c r="M239" s="5" t="str">
        <f t="shared" si="18"/>
        <v>SLOVENSKÝ STRELECKÝ ZVÄZdBBarteková Danka</v>
      </c>
      <c r="N239" s="3" t="str">
        <f t="shared" si="19"/>
        <v>00603341dB</v>
      </c>
    </row>
    <row r="240" spans="1:14" x14ac:dyDescent="0.2">
      <c r="A240" s="182" t="s">
        <v>760</v>
      </c>
      <c r="B240" s="204" t="str">
        <f>VLOOKUP(A240,Adr!A:B,2,FALSE)</f>
        <v>SLOVENSKÝ STRELECKÝ ZVÄZ</v>
      </c>
      <c r="C240" s="185" t="s">
        <v>1603</v>
      </c>
      <c r="D240" s="289">
        <v>50000</v>
      </c>
      <c r="E240" s="173">
        <v>0</v>
      </c>
      <c r="F240" s="166" t="s">
        <v>345</v>
      </c>
      <c r="G240" s="169" t="s">
        <v>321</v>
      </c>
      <c r="H240" s="169" t="s">
        <v>1040</v>
      </c>
      <c r="I240" s="192" t="str">
        <f t="shared" si="15"/>
        <v>00603341d</v>
      </c>
      <c r="J240" s="167" t="str">
        <f t="shared" si="16"/>
        <v>00603341026 03</v>
      </c>
      <c r="K240" s="5"/>
      <c r="L240" s="167" t="str">
        <f t="shared" si="17"/>
        <v>00603341026 03B</v>
      </c>
      <c r="M240" s="5" t="str">
        <f t="shared" si="18"/>
        <v>SLOVENSKÝ STRELECKÝ ZVÄZdBdvojica - trap mix (dospelí)</v>
      </c>
      <c r="N240" s="3" t="str">
        <f t="shared" si="19"/>
        <v>00603341dB</v>
      </c>
    </row>
    <row r="241" spans="1:14" x14ac:dyDescent="0.2">
      <c r="A241" s="182" t="s">
        <v>760</v>
      </c>
      <c r="B241" s="204" t="str">
        <f>VLOOKUP(A241,Adr!A:B,2,FALSE)</f>
        <v>SLOVENSKÝ STRELECKÝ ZVÄZ</v>
      </c>
      <c r="C241" s="169" t="s">
        <v>1602</v>
      </c>
      <c r="D241" s="290">
        <v>20000</v>
      </c>
      <c r="E241" s="230">
        <v>0</v>
      </c>
      <c r="F241" s="166" t="s">
        <v>345</v>
      </c>
      <c r="G241" s="169" t="s">
        <v>321</v>
      </c>
      <c r="H241" s="169" t="s">
        <v>1040</v>
      </c>
      <c r="I241" s="192" t="str">
        <f t="shared" si="15"/>
        <v>00603341d</v>
      </c>
      <c r="J241" s="167" t="str">
        <f t="shared" si="16"/>
        <v>00603341026 03</v>
      </c>
      <c r="K241" s="5"/>
      <c r="L241" s="167" t="str">
        <f t="shared" si="17"/>
        <v>00603341026 03B</v>
      </c>
      <c r="M241" s="5" t="str">
        <f t="shared" si="18"/>
        <v>SLOVENSKÝ STRELECKÝ ZVÄZdBdvojica - VzPu mix (dospelí)</v>
      </c>
      <c r="N241" s="3" t="str">
        <f t="shared" si="19"/>
        <v>00603341dB</v>
      </c>
    </row>
    <row r="242" spans="1:14" x14ac:dyDescent="0.2">
      <c r="A242" s="202" t="s">
        <v>760</v>
      </c>
      <c r="B242" s="204" t="str">
        <f>VLOOKUP(A242,Adr!A:B,2,FALSE)</f>
        <v>SLOVENSKÝ STRELECKÝ ZVÄZ</v>
      </c>
      <c r="C242" s="196" t="s">
        <v>1604</v>
      </c>
      <c r="D242" s="291">
        <v>25000</v>
      </c>
      <c r="E242" s="230">
        <v>0</v>
      </c>
      <c r="F242" s="166" t="s">
        <v>345</v>
      </c>
      <c r="G242" s="169" t="s">
        <v>321</v>
      </c>
      <c r="H242" s="169" t="s">
        <v>1040</v>
      </c>
      <c r="I242" s="192" t="str">
        <f t="shared" si="15"/>
        <v>00603341d</v>
      </c>
      <c r="J242" s="167" t="str">
        <f t="shared" si="16"/>
        <v>00603341026 03</v>
      </c>
      <c r="K242" s="5"/>
      <c r="L242" s="167" t="str">
        <f t="shared" si="17"/>
        <v>00603341026 03B</v>
      </c>
      <c r="M242" s="5" t="str">
        <f t="shared" si="18"/>
        <v>SLOVENSKÝ STRELECKÝ ZVÄZdBHocková Miroslava</v>
      </c>
      <c r="N242" s="3" t="str">
        <f t="shared" si="19"/>
        <v>00603341dB</v>
      </c>
    </row>
    <row r="243" spans="1:14" x14ac:dyDescent="0.2">
      <c r="A243" s="166" t="s">
        <v>760</v>
      </c>
      <c r="B243" s="204" t="str">
        <f>VLOOKUP(A243,Adr!A:B,2,FALSE)</f>
        <v>SLOVENSKÝ STRELECKÝ ZVÄZ</v>
      </c>
      <c r="C243" s="185" t="s">
        <v>1605</v>
      </c>
      <c r="D243" s="289">
        <v>60000</v>
      </c>
      <c r="E243" s="173">
        <v>0</v>
      </c>
      <c r="F243" s="166" t="s">
        <v>345</v>
      </c>
      <c r="G243" s="169" t="s">
        <v>321</v>
      </c>
      <c r="H243" s="169" t="s">
        <v>1040</v>
      </c>
      <c r="I243" s="192" t="str">
        <f t="shared" si="15"/>
        <v>00603341d</v>
      </c>
      <c r="J243" s="167" t="str">
        <f t="shared" si="16"/>
        <v>00603341026 03</v>
      </c>
      <c r="K243" s="5"/>
      <c r="L243" s="167" t="str">
        <f t="shared" si="17"/>
        <v>00603341026 03B</v>
      </c>
      <c r="M243" s="5" t="str">
        <f t="shared" si="18"/>
        <v>SLOVENSKÝ STRELECKÝ ZVÄZdBHocková Vanesa</v>
      </c>
      <c r="N243" s="3" t="str">
        <f t="shared" si="19"/>
        <v>00603341dB</v>
      </c>
    </row>
    <row r="244" spans="1:14" x14ac:dyDescent="0.2">
      <c r="A244" s="198" t="s">
        <v>760</v>
      </c>
      <c r="B244" s="204" t="str">
        <f>VLOOKUP(A244,Adr!A:B,2,FALSE)</f>
        <v>SLOVENSKÝ STRELECKÝ ZVÄZ</v>
      </c>
      <c r="C244" s="185" t="s">
        <v>1606</v>
      </c>
      <c r="D244" s="289">
        <v>60000</v>
      </c>
      <c r="E244" s="230">
        <v>0</v>
      </c>
      <c r="F244" s="166" t="s">
        <v>345</v>
      </c>
      <c r="G244" s="169" t="s">
        <v>321</v>
      </c>
      <c r="H244" s="169" t="s">
        <v>1040</v>
      </c>
      <c r="I244" s="192" t="str">
        <f t="shared" si="15"/>
        <v>00603341d</v>
      </c>
      <c r="J244" s="167" t="str">
        <f t="shared" si="16"/>
        <v>00603341026 03</v>
      </c>
      <c r="K244" s="5"/>
      <c r="L244" s="167" t="str">
        <f t="shared" si="17"/>
        <v>00603341026 03B</v>
      </c>
      <c r="M244" s="5" t="str">
        <f t="shared" si="18"/>
        <v>SLOVENSKÝ STRELECKÝ ZVÄZdBJány Patrik</v>
      </c>
      <c r="N244" s="3" t="str">
        <f t="shared" si="19"/>
        <v>00603341dB</v>
      </c>
    </row>
    <row r="245" spans="1:14" x14ac:dyDescent="0.2">
      <c r="A245" s="202" t="s">
        <v>760</v>
      </c>
      <c r="B245" s="204" t="str">
        <f>VLOOKUP(A245,Adr!A:B,2,FALSE)</f>
        <v>SLOVENSKÝ STRELECKÝ ZVÄZ</v>
      </c>
      <c r="C245" s="185" t="s">
        <v>1607</v>
      </c>
      <c r="D245" s="289">
        <v>10000</v>
      </c>
      <c r="E245" s="173">
        <v>0</v>
      </c>
      <c r="F245" s="166" t="s">
        <v>345</v>
      </c>
      <c r="G245" s="169" t="s">
        <v>321</v>
      </c>
      <c r="H245" s="169" t="s">
        <v>1040</v>
      </c>
      <c r="I245" s="192" t="str">
        <f t="shared" si="15"/>
        <v>00603341d</v>
      </c>
      <c r="J245" s="167" t="str">
        <f t="shared" si="16"/>
        <v>00603341026 03</v>
      </c>
      <c r="K245" s="5"/>
      <c r="L245" s="167" t="str">
        <f t="shared" si="17"/>
        <v>00603341026 03B</v>
      </c>
      <c r="M245" s="5" t="str">
        <f t="shared" si="18"/>
        <v>SLOVENSKÝ STRELECKÝ ZVÄZdBKortišová Emma</v>
      </c>
      <c r="N245" s="3" t="str">
        <f t="shared" si="19"/>
        <v>00603341dB</v>
      </c>
    </row>
    <row r="246" spans="1:14" x14ac:dyDescent="0.2">
      <c r="A246" s="198" t="s">
        <v>760</v>
      </c>
      <c r="B246" s="204" t="str">
        <f>VLOOKUP(A246,Adr!A:B,2,FALSE)</f>
        <v>SLOVENSKÝ STRELECKÝ ZVÄZ</v>
      </c>
      <c r="C246" s="169" t="s">
        <v>1608</v>
      </c>
      <c r="D246" s="290">
        <v>70000</v>
      </c>
      <c r="E246" s="230">
        <v>0</v>
      </c>
      <c r="F246" s="166" t="s">
        <v>345</v>
      </c>
      <c r="G246" s="169" t="s">
        <v>321</v>
      </c>
      <c r="H246" s="169" t="s">
        <v>1040</v>
      </c>
      <c r="I246" s="192" t="str">
        <f t="shared" si="15"/>
        <v>00603341d</v>
      </c>
      <c r="J246" s="167" t="str">
        <f t="shared" si="16"/>
        <v>00603341026 03</v>
      </c>
      <c r="K246" s="5"/>
      <c r="L246" s="167" t="str">
        <f t="shared" si="17"/>
        <v>00603341026 03B</v>
      </c>
      <c r="M246" s="5" t="str">
        <f t="shared" si="18"/>
        <v>SLOVENSKÝ STRELECKÝ ZVÄZdBKovačócy Marián</v>
      </c>
      <c r="N246" s="3" t="str">
        <f t="shared" si="19"/>
        <v>00603341dB</v>
      </c>
    </row>
    <row r="247" spans="1:14" x14ac:dyDescent="0.2">
      <c r="A247" s="198" t="s">
        <v>760</v>
      </c>
      <c r="B247" s="204" t="str">
        <f>VLOOKUP(A247,Adr!A:B,2,FALSE)</f>
        <v>SLOVENSKÝ STRELECKÝ ZVÄZ</v>
      </c>
      <c r="C247" s="185" t="s">
        <v>1609</v>
      </c>
      <c r="D247" s="289">
        <v>10000</v>
      </c>
      <c r="E247" s="173">
        <v>0</v>
      </c>
      <c r="F247" s="166" t="s">
        <v>345</v>
      </c>
      <c r="G247" s="169" t="s">
        <v>321</v>
      </c>
      <c r="H247" s="169" t="s">
        <v>1040</v>
      </c>
      <c r="I247" s="192" t="str">
        <f t="shared" si="15"/>
        <v>00603341d</v>
      </c>
      <c r="J247" s="167" t="str">
        <f t="shared" si="16"/>
        <v>00603341026 03</v>
      </c>
      <c r="K247" s="5"/>
      <c r="L247" s="167" t="str">
        <f t="shared" si="17"/>
        <v>00603341026 03B</v>
      </c>
      <c r="M247" s="5" t="str">
        <f t="shared" si="18"/>
        <v>SLOVENSKÝ STRELECKÝ ZVÄZdBMohyla Marco</v>
      </c>
      <c r="N247" s="3" t="str">
        <f t="shared" si="19"/>
        <v>00603341dB</v>
      </c>
    </row>
    <row r="248" spans="1:14" x14ac:dyDescent="0.2">
      <c r="A248" s="166" t="s">
        <v>760</v>
      </c>
      <c r="B248" s="204" t="str">
        <f>VLOOKUP(A248,Adr!A:B,2,FALSE)</f>
        <v>SLOVENSKÝ STRELECKÝ ZVÄZ</v>
      </c>
      <c r="C248" s="196" t="s">
        <v>2210</v>
      </c>
      <c r="D248" s="291">
        <v>20000</v>
      </c>
      <c r="E248" s="230">
        <v>0</v>
      </c>
      <c r="F248" s="166" t="s">
        <v>345</v>
      </c>
      <c r="G248" s="169" t="s">
        <v>321</v>
      </c>
      <c r="H248" s="169" t="s">
        <v>1040</v>
      </c>
      <c r="I248" s="192" t="str">
        <f t="shared" ref="I248:I307" si="20">A248&amp;F248</f>
        <v>00603341d</v>
      </c>
      <c r="J248" s="167" t="str">
        <f t="shared" ref="J248:J307" si="21">A248&amp;G248</f>
        <v>00603341026 03</v>
      </c>
      <c r="K248" s="5"/>
      <c r="L248" s="167" t="str">
        <f t="shared" ref="L248:L307" si="22">A248&amp;G248&amp;H248</f>
        <v>00603341026 03B</v>
      </c>
      <c r="M248" s="5" t="str">
        <f t="shared" ref="M248:M307" si="23">B248&amp;F248&amp;H248&amp;C248</f>
        <v>SLOVENSKÝ STRELECKÝ ZVÄZdBNovotná Kamila</v>
      </c>
      <c r="N248" s="3" t="str">
        <f t="shared" ref="N248:N307" si="24">+I248&amp;H248</f>
        <v>00603341dB</v>
      </c>
    </row>
    <row r="249" spans="1:14" x14ac:dyDescent="0.2">
      <c r="A249" s="182" t="s">
        <v>760</v>
      </c>
      <c r="B249" s="204" t="str">
        <f>VLOOKUP(A249,Adr!A:B,2,FALSE)</f>
        <v>SLOVENSKÝ STRELECKÝ ZVÄZ</v>
      </c>
      <c r="C249" s="185" t="s">
        <v>2211</v>
      </c>
      <c r="D249" s="289">
        <v>20000</v>
      </c>
      <c r="E249" s="173">
        <v>0</v>
      </c>
      <c r="F249" s="166" t="s">
        <v>345</v>
      </c>
      <c r="G249" s="169" t="s">
        <v>321</v>
      </c>
      <c r="H249" s="169" t="s">
        <v>1040</v>
      </c>
      <c r="I249" s="192" t="str">
        <f t="shared" si="20"/>
        <v>00603341d</v>
      </c>
      <c r="J249" s="167" t="str">
        <f t="shared" si="21"/>
        <v>00603341026 03</v>
      </c>
      <c r="K249" s="5"/>
      <c r="L249" s="167" t="str">
        <f t="shared" si="22"/>
        <v>00603341026 03B</v>
      </c>
      <c r="M249" s="5" t="str">
        <f t="shared" si="23"/>
        <v>SLOVENSKÝ STRELECKÝ ZVÄZdBŠpotáková Jana</v>
      </c>
      <c r="N249" s="3" t="str">
        <f t="shared" si="24"/>
        <v>00603341dB</v>
      </c>
    </row>
    <row r="250" spans="1:14" x14ac:dyDescent="0.2">
      <c r="A250" s="202" t="s">
        <v>760</v>
      </c>
      <c r="B250" s="204" t="str">
        <f>VLOOKUP(A250,Adr!A:B,2,FALSE)</f>
        <v>SLOVENSKÝ STRELECKÝ ZVÄZ</v>
      </c>
      <c r="C250" s="185" t="s">
        <v>1610</v>
      </c>
      <c r="D250" s="289">
        <v>20000</v>
      </c>
      <c r="E250" s="230">
        <v>0</v>
      </c>
      <c r="F250" s="166" t="s">
        <v>345</v>
      </c>
      <c r="G250" s="169" t="s">
        <v>321</v>
      </c>
      <c r="H250" s="169" t="s">
        <v>1040</v>
      </c>
      <c r="I250" s="192" t="str">
        <f t="shared" si="20"/>
        <v>00603341d</v>
      </c>
      <c r="J250" s="167" t="str">
        <f t="shared" si="21"/>
        <v>00603341026 03</v>
      </c>
      <c r="K250" s="5"/>
      <c r="L250" s="167" t="str">
        <f t="shared" si="22"/>
        <v>00603341026 03B</v>
      </c>
      <c r="M250" s="5" t="str">
        <f t="shared" si="23"/>
        <v>SLOVENSKÝ STRELECKÝ ZVÄZdBŠtefečeková Rehák Zuzana</v>
      </c>
      <c r="N250" s="3" t="str">
        <f t="shared" si="24"/>
        <v>00603341dB</v>
      </c>
    </row>
    <row r="251" spans="1:14" x14ac:dyDescent="0.2">
      <c r="A251" s="198" t="s">
        <v>760</v>
      </c>
      <c r="B251" s="204" t="str">
        <f>VLOOKUP(A251,Adr!A:B,2,FALSE)</f>
        <v>SLOVENSKÝ STRELECKÝ ZVÄZ</v>
      </c>
      <c r="C251" s="169" t="s">
        <v>1611</v>
      </c>
      <c r="D251" s="290">
        <v>20000</v>
      </c>
      <c r="E251" s="173">
        <v>0</v>
      </c>
      <c r="F251" s="166" t="s">
        <v>345</v>
      </c>
      <c r="G251" s="169" t="s">
        <v>321</v>
      </c>
      <c r="H251" s="169" t="s">
        <v>1040</v>
      </c>
      <c r="I251" s="192" t="str">
        <f t="shared" si="20"/>
        <v>00603341d</v>
      </c>
      <c r="J251" s="167" t="str">
        <f t="shared" si="21"/>
        <v>00603341026 03</v>
      </c>
      <c r="K251" s="5"/>
      <c r="L251" s="167" t="str">
        <f t="shared" si="22"/>
        <v>00603341026 03B</v>
      </c>
      <c r="M251" s="5" t="str">
        <f t="shared" si="23"/>
        <v>SLOVENSKÝ STRELECKÝ ZVÄZdBŠtibravá Monika</v>
      </c>
      <c r="N251" s="3" t="str">
        <f t="shared" si="24"/>
        <v>00603341dB</v>
      </c>
    </row>
    <row r="252" spans="1:14" x14ac:dyDescent="0.2">
      <c r="A252" s="202" t="s">
        <v>760</v>
      </c>
      <c r="B252" s="204" t="str">
        <f>VLOOKUP(A252,Adr!A:B,2,FALSE)</f>
        <v>SLOVENSKÝ STRELECKÝ ZVÄZ</v>
      </c>
      <c r="C252" s="185" t="s">
        <v>1612</v>
      </c>
      <c r="D252" s="289">
        <v>50000</v>
      </c>
      <c r="E252" s="230">
        <v>0</v>
      </c>
      <c r="F252" s="166" t="s">
        <v>345</v>
      </c>
      <c r="G252" s="169" t="s">
        <v>321</v>
      </c>
      <c r="H252" s="169" t="s">
        <v>1040</v>
      </c>
      <c r="I252" s="192" t="str">
        <f t="shared" si="20"/>
        <v>00603341d</v>
      </c>
      <c r="J252" s="167" t="str">
        <f t="shared" si="21"/>
        <v>00603341026 03</v>
      </c>
      <c r="K252" s="5"/>
      <c r="L252" s="167" t="str">
        <f t="shared" si="22"/>
        <v>00603341026 03B</v>
      </c>
      <c r="M252" s="5" t="str">
        <f t="shared" si="23"/>
        <v>SLOVENSKÝ STRELECKÝ ZVÄZdBTužinský Juraj</v>
      </c>
      <c r="N252" s="3" t="str">
        <f t="shared" si="24"/>
        <v>00603341dB</v>
      </c>
    </row>
    <row r="253" spans="1:14" x14ac:dyDescent="0.2">
      <c r="A253" s="202" t="s">
        <v>760</v>
      </c>
      <c r="B253" s="204" t="str">
        <f>VLOOKUP(A253,Adr!A:B,2,FALSE)</f>
        <v>SLOVENSKÝ STRELECKÝ ZVÄZ</v>
      </c>
      <c r="C253" s="185" t="s">
        <v>2247</v>
      </c>
      <c r="D253" s="289">
        <v>4500</v>
      </c>
      <c r="E253" s="173">
        <v>0</v>
      </c>
      <c r="F253" s="166" t="s">
        <v>362</v>
      </c>
      <c r="G253" s="169" t="s">
        <v>321</v>
      </c>
      <c r="H253" s="169" t="s">
        <v>1040</v>
      </c>
      <c r="I253" s="192" t="str">
        <f t="shared" si="20"/>
        <v>00603341m</v>
      </c>
      <c r="J253" s="167" t="str">
        <f t="shared" si="21"/>
        <v>00603341026 03</v>
      </c>
      <c r="K253" s="5"/>
      <c r="L253" s="167" t="str">
        <f t="shared" si="22"/>
        <v>00603341026 03B</v>
      </c>
      <c r="M253" s="5" t="str">
        <f t="shared" si="23"/>
        <v>SLOVENSKÝ STRELECKÝ ZVÄZmB29th International Competation of Olympic Hopes Šamorín</v>
      </c>
      <c r="N253" s="3" t="str">
        <f t="shared" si="24"/>
        <v>00603341mB</v>
      </c>
    </row>
    <row r="254" spans="1:14" x14ac:dyDescent="0.2">
      <c r="A254" s="166" t="s">
        <v>769</v>
      </c>
      <c r="B254" s="204" t="str">
        <f>VLOOKUP(A254,Adr!A:B,2,FALSE)</f>
        <v>Slovenský šachový zväz</v>
      </c>
      <c r="C254" s="196" t="s">
        <v>1135</v>
      </c>
      <c r="D254" s="291">
        <v>347439</v>
      </c>
      <c r="E254" s="173">
        <v>0</v>
      </c>
      <c r="F254" s="166" t="s">
        <v>339</v>
      </c>
      <c r="G254" s="169" t="s">
        <v>319</v>
      </c>
      <c r="H254" s="169" t="s">
        <v>1040</v>
      </c>
      <c r="I254" s="192" t="str">
        <f t="shared" si="20"/>
        <v>17310571a</v>
      </c>
      <c r="J254" s="167" t="str">
        <f t="shared" si="21"/>
        <v>17310571026 02</v>
      </c>
      <c r="K254" s="5" t="s">
        <v>1136</v>
      </c>
      <c r="L254" s="167" t="str">
        <f t="shared" si="22"/>
        <v>17310571026 02B</v>
      </c>
      <c r="M254" s="5" t="str">
        <f t="shared" si="23"/>
        <v>Slovenský šachový zväzaBšach - bežné transfery</v>
      </c>
      <c r="N254" s="3" t="str">
        <f t="shared" si="24"/>
        <v>17310571aB</v>
      </c>
    </row>
    <row r="255" spans="1:14" x14ac:dyDescent="0.2">
      <c r="A255" s="202" t="s">
        <v>769</v>
      </c>
      <c r="B255" s="204" t="str">
        <f>VLOOKUP(A255,Adr!A:B,2,FALSE)</f>
        <v>Slovenský šachový zväz</v>
      </c>
      <c r="C255" s="185" t="s">
        <v>1489</v>
      </c>
      <c r="D255" s="289">
        <v>6314</v>
      </c>
      <c r="E255" s="230">
        <v>0</v>
      </c>
      <c r="F255" s="166" t="s">
        <v>343</v>
      </c>
      <c r="G255" s="169" t="s">
        <v>321</v>
      </c>
      <c r="H255" s="169" t="s">
        <v>1040</v>
      </c>
      <c r="I255" s="192" t="str">
        <f t="shared" si="20"/>
        <v>17310571c</v>
      </c>
      <c r="J255" s="167" t="str">
        <f t="shared" si="21"/>
        <v>17310571026 03</v>
      </c>
      <c r="K255" s="5"/>
      <c r="L255" s="167" t="str">
        <f t="shared" si="22"/>
        <v>17310571026 03B</v>
      </c>
      <c r="M255" s="5" t="str">
        <f t="shared" si="23"/>
        <v>Slovenský šachový zväzcBzabezpečenie a rozvoj športu šach zdravotne postihnutých športovcov</v>
      </c>
      <c r="N255" s="3" t="str">
        <f t="shared" si="24"/>
        <v>17310571cB</v>
      </c>
    </row>
    <row r="256" spans="1:14" x14ac:dyDescent="0.2">
      <c r="A256" s="166" t="s">
        <v>769</v>
      </c>
      <c r="B256" s="204" t="str">
        <f>VLOOKUP(A256,Adr!A:B,2,FALSE)</f>
        <v>Slovenský šachový zväz</v>
      </c>
      <c r="C256" s="196" t="s">
        <v>2248</v>
      </c>
      <c r="D256" s="291">
        <v>6160</v>
      </c>
      <c r="E256" s="230">
        <v>0</v>
      </c>
      <c r="F256" s="166" t="s">
        <v>362</v>
      </c>
      <c r="G256" s="169" t="s">
        <v>321</v>
      </c>
      <c r="H256" s="169" t="s">
        <v>1040</v>
      </c>
      <c r="I256" s="192" t="str">
        <f t="shared" si="20"/>
        <v>17310571m</v>
      </c>
      <c r="J256" s="167" t="str">
        <f t="shared" si="21"/>
        <v>17310571026 03</v>
      </c>
      <c r="K256" s="5"/>
      <c r="L256" s="167" t="str">
        <f t="shared" si="22"/>
        <v>17310571026 03B</v>
      </c>
      <c r="M256" s="5" t="str">
        <f t="shared" si="23"/>
        <v>Slovenský šachový zväzmBMedzinárodné majstrovstvá Slovenska v zrýchlenom šachu 2025</v>
      </c>
      <c r="N256" s="3" t="str">
        <f t="shared" si="24"/>
        <v>17310571mB</v>
      </c>
    </row>
    <row r="257" spans="1:14" x14ac:dyDescent="0.2">
      <c r="A257" s="202" t="s">
        <v>779</v>
      </c>
      <c r="B257" s="204" t="str">
        <f>VLOOKUP(A257,Adr!A:B,2,FALSE)</f>
        <v>Slovenský šermiarsky zväz</v>
      </c>
      <c r="C257" s="169" t="s">
        <v>1137</v>
      </c>
      <c r="D257" s="290">
        <v>89428</v>
      </c>
      <c r="E257" s="173">
        <v>0</v>
      </c>
      <c r="F257" s="166" t="s">
        <v>339</v>
      </c>
      <c r="G257" s="169" t="s">
        <v>319</v>
      </c>
      <c r="H257" s="169" t="s">
        <v>1040</v>
      </c>
      <c r="I257" s="192" t="str">
        <f t="shared" si="20"/>
        <v>30806437a</v>
      </c>
      <c r="J257" s="167" t="str">
        <f t="shared" si="21"/>
        <v>30806437026 02</v>
      </c>
      <c r="K257" s="5" t="s">
        <v>1138</v>
      </c>
      <c r="L257" s="167" t="str">
        <f t="shared" si="22"/>
        <v>30806437026 02B</v>
      </c>
      <c r="M257" s="5" t="str">
        <f t="shared" si="23"/>
        <v>Slovenský šermiarsky zväzaBšerm - bežné transfery</v>
      </c>
      <c r="N257" s="3" t="str">
        <f t="shared" si="24"/>
        <v>30806437aB</v>
      </c>
    </row>
    <row r="258" spans="1:14" x14ac:dyDescent="0.2">
      <c r="A258" s="202" t="s">
        <v>779</v>
      </c>
      <c r="B258" s="204" t="str">
        <f>VLOOKUP(A258,Adr!A:B,2,FALSE)</f>
        <v>Slovenský šermiarsky zväz</v>
      </c>
      <c r="C258" s="185" t="s">
        <v>1613</v>
      </c>
      <c r="D258" s="289">
        <v>10000</v>
      </c>
      <c r="E258" s="173">
        <v>0</v>
      </c>
      <c r="F258" s="166" t="s">
        <v>345</v>
      </c>
      <c r="G258" s="169" t="s">
        <v>321</v>
      </c>
      <c r="H258" s="169" t="s">
        <v>1040</v>
      </c>
      <c r="I258" s="192" t="str">
        <f t="shared" si="20"/>
        <v>30806437d</v>
      </c>
      <c r="J258" s="167" t="str">
        <f t="shared" si="21"/>
        <v>30806437026 03</v>
      </c>
      <c r="K258" s="5"/>
      <c r="L258" s="167" t="str">
        <f t="shared" si="22"/>
        <v>30806437026 03B</v>
      </c>
      <c r="M258" s="5" t="str">
        <f t="shared" si="23"/>
        <v>Slovenský šermiarsky zväzdBdružstvo - fleuret (juniori - muži)</v>
      </c>
      <c r="N258" s="3" t="str">
        <f t="shared" si="24"/>
        <v>30806437dB</v>
      </c>
    </row>
    <row r="259" spans="1:14" x14ac:dyDescent="0.2">
      <c r="A259" s="202" t="s">
        <v>787</v>
      </c>
      <c r="B259" s="204" t="str">
        <f>VLOOKUP(A259,Adr!A:B,2,FALSE)</f>
        <v>Slovenský tenisový zväz</v>
      </c>
      <c r="C259" s="185" t="s">
        <v>1139</v>
      </c>
      <c r="D259" s="289">
        <v>2916070</v>
      </c>
      <c r="E259" s="173">
        <v>0</v>
      </c>
      <c r="F259" s="166" t="s">
        <v>339</v>
      </c>
      <c r="G259" s="169" t="s">
        <v>319</v>
      </c>
      <c r="H259" s="169" t="s">
        <v>1040</v>
      </c>
      <c r="I259" s="192" t="str">
        <f t="shared" si="20"/>
        <v>30811384a</v>
      </c>
      <c r="J259" s="167" t="str">
        <f t="shared" si="21"/>
        <v>30811384026 02</v>
      </c>
      <c r="K259" s="5" t="s">
        <v>1140</v>
      </c>
      <c r="L259" s="167" t="str">
        <f t="shared" si="22"/>
        <v>30811384026 02B</v>
      </c>
      <c r="M259" s="5" t="str">
        <f t="shared" si="23"/>
        <v>Slovenský tenisový zväzaBtenis - bežné transfery</v>
      </c>
      <c r="N259" s="3" t="str">
        <f t="shared" si="24"/>
        <v>30811384aB</v>
      </c>
    </row>
    <row r="260" spans="1:14" x14ac:dyDescent="0.2">
      <c r="A260" s="202" t="s">
        <v>787</v>
      </c>
      <c r="B260" s="204" t="str">
        <f>VLOOKUP(A260,Adr!A:B,2,FALSE)</f>
        <v>Slovenský tenisový zväz</v>
      </c>
      <c r="C260" s="185" t="s">
        <v>2212</v>
      </c>
      <c r="D260" s="289">
        <v>10000</v>
      </c>
      <c r="E260" s="230">
        <v>0</v>
      </c>
      <c r="F260" s="166" t="s">
        <v>345</v>
      </c>
      <c r="G260" s="169" t="s">
        <v>321</v>
      </c>
      <c r="H260" s="169" t="s">
        <v>1040</v>
      </c>
      <c r="I260" s="192" t="str">
        <f t="shared" si="20"/>
        <v>30811384d</v>
      </c>
      <c r="J260" s="167" t="str">
        <f t="shared" si="21"/>
        <v>30811384026 03</v>
      </c>
      <c r="K260" s="5"/>
      <c r="L260" s="167" t="str">
        <f t="shared" si="22"/>
        <v>30811384026 03B</v>
      </c>
      <c r="M260" s="5" t="str">
        <f t="shared" si="23"/>
        <v>Slovenský tenisový zväzdBDepešová Soňa</v>
      </c>
      <c r="N260" s="3" t="str">
        <f t="shared" si="24"/>
        <v>30811384dB</v>
      </c>
    </row>
    <row r="261" spans="1:14" x14ac:dyDescent="0.2">
      <c r="A261" s="166" t="s">
        <v>787</v>
      </c>
      <c r="B261" s="204" t="str">
        <f>VLOOKUP(A261,Adr!A:B,2,FALSE)</f>
        <v>Slovenský tenisový zväz</v>
      </c>
      <c r="C261" s="196" t="s">
        <v>1614</v>
      </c>
      <c r="D261" s="291">
        <v>25000</v>
      </c>
      <c r="E261" s="173">
        <v>0</v>
      </c>
      <c r="F261" s="166" t="s">
        <v>345</v>
      </c>
      <c r="G261" s="169" t="s">
        <v>321</v>
      </c>
      <c r="H261" s="169" t="s">
        <v>1040</v>
      </c>
      <c r="I261" s="192" t="str">
        <f t="shared" si="20"/>
        <v>30811384d</v>
      </c>
      <c r="J261" s="167" t="str">
        <f t="shared" si="21"/>
        <v>30811384026 03</v>
      </c>
      <c r="K261" s="5"/>
      <c r="L261" s="167" t="str">
        <f t="shared" si="22"/>
        <v>30811384026 03B</v>
      </c>
      <c r="M261" s="5" t="str">
        <f t="shared" si="23"/>
        <v>Slovenský tenisový zväzdBJamrichová Renáta</v>
      </c>
      <c r="N261" s="3" t="str">
        <f t="shared" si="24"/>
        <v>30811384dB</v>
      </c>
    </row>
    <row r="262" spans="1:14" x14ac:dyDescent="0.2">
      <c r="A262" s="202" t="s">
        <v>787</v>
      </c>
      <c r="B262" s="204" t="str">
        <f>VLOOKUP(A262,Adr!A:B,2,FALSE)</f>
        <v>Slovenský tenisový zväz</v>
      </c>
      <c r="C262" s="185" t="s">
        <v>1615</v>
      </c>
      <c r="D262" s="289">
        <v>10000</v>
      </c>
      <c r="E262" s="230">
        <v>0</v>
      </c>
      <c r="F262" s="166" t="s">
        <v>345</v>
      </c>
      <c r="G262" s="169" t="s">
        <v>321</v>
      </c>
      <c r="H262" s="169" t="s">
        <v>1040</v>
      </c>
      <c r="I262" s="192" t="str">
        <f t="shared" si="20"/>
        <v>30811384d</v>
      </c>
      <c r="J262" s="167" t="str">
        <f t="shared" si="21"/>
        <v>30811384026 03</v>
      </c>
      <c r="K262" s="5"/>
      <c r="L262" s="167" t="str">
        <f t="shared" si="22"/>
        <v>30811384026 03B</v>
      </c>
      <c r="M262" s="5" t="str">
        <f t="shared" si="23"/>
        <v>Slovenský tenisový zväzdBKrajčí Michal</v>
      </c>
      <c r="N262" s="3" t="str">
        <f t="shared" si="24"/>
        <v>30811384dB</v>
      </c>
    </row>
    <row r="263" spans="1:14" x14ac:dyDescent="0.2">
      <c r="A263" s="166" t="s">
        <v>787</v>
      </c>
      <c r="B263" s="204" t="str">
        <f>VLOOKUP(A263,Adr!A:B,2,FALSE)</f>
        <v>Slovenský tenisový zväz</v>
      </c>
      <c r="C263" s="196" t="s">
        <v>1616</v>
      </c>
      <c r="D263" s="291">
        <v>10000</v>
      </c>
      <c r="E263" s="173">
        <v>0</v>
      </c>
      <c r="F263" s="166" t="s">
        <v>345</v>
      </c>
      <c r="G263" s="169" t="s">
        <v>321</v>
      </c>
      <c r="H263" s="169" t="s">
        <v>1040</v>
      </c>
      <c r="I263" s="192" t="str">
        <f t="shared" si="20"/>
        <v>30811384d</v>
      </c>
      <c r="J263" s="167" t="str">
        <f t="shared" si="21"/>
        <v>30811384026 03</v>
      </c>
      <c r="K263" s="5"/>
      <c r="L263" s="167" t="str">
        <f t="shared" si="22"/>
        <v>30811384026 03B</v>
      </c>
      <c r="M263" s="5" t="str">
        <f t="shared" si="23"/>
        <v>Slovenský tenisový zväzdBPohánková Mia</v>
      </c>
      <c r="N263" s="3" t="str">
        <f t="shared" si="24"/>
        <v>30811384dB</v>
      </c>
    </row>
    <row r="264" spans="1:14" x14ac:dyDescent="0.2">
      <c r="A264" s="202" t="s">
        <v>787</v>
      </c>
      <c r="B264" s="204" t="str">
        <f>VLOOKUP(A264,Adr!A:B,2,FALSE)</f>
        <v>Slovenský tenisový zväz</v>
      </c>
      <c r="C264" s="185" t="s">
        <v>1617</v>
      </c>
      <c r="D264" s="289">
        <v>60000</v>
      </c>
      <c r="E264" s="230">
        <v>0</v>
      </c>
      <c r="F264" s="166" t="s">
        <v>345</v>
      </c>
      <c r="G264" s="169" t="s">
        <v>321</v>
      </c>
      <c r="H264" s="169" t="s">
        <v>1040</v>
      </c>
      <c r="I264" s="192" t="str">
        <f t="shared" si="20"/>
        <v>30811384d</v>
      </c>
      <c r="J264" s="167" t="str">
        <f t="shared" si="21"/>
        <v>30811384026 03</v>
      </c>
      <c r="K264" s="5"/>
      <c r="L264" s="167" t="str">
        <f t="shared" si="22"/>
        <v>30811384026 03B</v>
      </c>
      <c r="M264" s="5" t="str">
        <f t="shared" si="23"/>
        <v>Slovenský tenisový zväzdBSchmiedlová Karolína Anna</v>
      </c>
      <c r="N264" s="3" t="str">
        <f t="shared" si="24"/>
        <v>30811384dB</v>
      </c>
    </row>
    <row r="265" spans="1:14" x14ac:dyDescent="0.2">
      <c r="A265" s="202" t="s">
        <v>787</v>
      </c>
      <c r="B265" s="204" t="str">
        <f>VLOOKUP(A265,Adr!A:B,2,FALSE)</f>
        <v>Slovenský tenisový zväz</v>
      </c>
      <c r="C265" s="185" t="s">
        <v>1618</v>
      </c>
      <c r="D265" s="289">
        <v>11200</v>
      </c>
      <c r="E265" s="173">
        <v>0</v>
      </c>
      <c r="F265" s="166" t="s">
        <v>345</v>
      </c>
      <c r="G265" s="169" t="s">
        <v>321</v>
      </c>
      <c r="H265" s="169" t="s">
        <v>1040</v>
      </c>
      <c r="I265" s="192" t="str">
        <f t="shared" si="20"/>
        <v>30811384d</v>
      </c>
      <c r="J265" s="167" t="str">
        <f t="shared" si="21"/>
        <v>30811384026 03</v>
      </c>
      <c r="K265" s="5"/>
      <c r="L265" s="167" t="str">
        <f t="shared" si="22"/>
        <v>30811384026 03B</v>
      </c>
      <c r="M265" s="5" t="str">
        <f t="shared" si="23"/>
        <v>Slovenský tenisový zväzdBŠramková Tamara</v>
      </c>
      <c r="N265" s="3" t="str">
        <f t="shared" si="24"/>
        <v>30811384dB</v>
      </c>
    </row>
    <row r="266" spans="1:14" x14ac:dyDescent="0.2">
      <c r="A266" s="202" t="s">
        <v>787</v>
      </c>
      <c r="B266" s="204" t="str">
        <f>VLOOKUP(A266,Adr!A:B,2,FALSE)</f>
        <v>Slovenský tenisový zväz</v>
      </c>
      <c r="C266" s="185" t="s">
        <v>1619</v>
      </c>
      <c r="D266" s="289">
        <v>15000</v>
      </c>
      <c r="E266" s="230">
        <v>0</v>
      </c>
      <c r="F266" s="166" t="s">
        <v>345</v>
      </c>
      <c r="G266" s="169" t="s">
        <v>321</v>
      </c>
      <c r="H266" s="169" t="s">
        <v>1040</v>
      </c>
      <c r="I266" s="192" t="str">
        <f t="shared" si="20"/>
        <v>30811384d</v>
      </c>
      <c r="J266" s="167" t="str">
        <f t="shared" si="21"/>
        <v>30811384026 03</v>
      </c>
      <c r="K266" s="5"/>
      <c r="L266" s="167" t="str">
        <f t="shared" si="22"/>
        <v>30811384026 03B</v>
      </c>
      <c r="M266" s="5" t="str">
        <f t="shared" si="23"/>
        <v>Slovenský tenisový zväzdBVargová Nina</v>
      </c>
      <c r="N266" s="3" t="str">
        <f t="shared" si="24"/>
        <v>30811384dB</v>
      </c>
    </row>
    <row r="267" spans="1:14" x14ac:dyDescent="0.2">
      <c r="A267" s="182" t="s">
        <v>787</v>
      </c>
      <c r="B267" s="204" t="str">
        <f>VLOOKUP(A267,Adr!A:B,2,FALSE)</f>
        <v>Slovenský tenisový zväz</v>
      </c>
      <c r="C267" s="185" t="s">
        <v>1620</v>
      </c>
      <c r="D267" s="289">
        <v>7500</v>
      </c>
      <c r="E267" s="230">
        <v>0</v>
      </c>
      <c r="F267" s="166" t="s">
        <v>345</v>
      </c>
      <c r="G267" s="169" t="s">
        <v>321</v>
      </c>
      <c r="H267" s="169" t="s">
        <v>1040</v>
      </c>
      <c r="I267" s="192" t="str">
        <f t="shared" si="20"/>
        <v>30811384d</v>
      </c>
      <c r="J267" s="167" t="str">
        <f t="shared" si="21"/>
        <v>30811384026 03</v>
      </c>
      <c r="K267" s="5"/>
      <c r="L267" s="167" t="str">
        <f t="shared" si="22"/>
        <v>30811384026 03B</v>
      </c>
      <c r="M267" s="5" t="str">
        <f t="shared" si="23"/>
        <v>Slovenský tenisový zväzdBŽabková Kiara</v>
      </c>
      <c r="N267" s="3" t="str">
        <f t="shared" si="24"/>
        <v>30811384dB</v>
      </c>
    </row>
    <row r="268" spans="1:14" x14ac:dyDescent="0.2">
      <c r="A268" s="198" t="s">
        <v>795</v>
      </c>
      <c r="B268" s="204" t="str">
        <f>VLOOKUP(A268,Adr!A:B,2,FALSE)</f>
        <v>Slovenský veslársky zväz</v>
      </c>
      <c r="C268" s="169" t="s">
        <v>1141</v>
      </c>
      <c r="D268" s="290">
        <v>109864</v>
      </c>
      <c r="E268" s="230">
        <v>0</v>
      </c>
      <c r="F268" s="166" t="s">
        <v>339</v>
      </c>
      <c r="G268" s="169" t="s">
        <v>319</v>
      </c>
      <c r="H268" s="169" t="s">
        <v>1040</v>
      </c>
      <c r="I268" s="192" t="str">
        <f t="shared" si="20"/>
        <v>00688304a</v>
      </c>
      <c r="J268" s="167" t="str">
        <f t="shared" si="21"/>
        <v>00688304026 02</v>
      </c>
      <c r="K268" s="5" t="s">
        <v>1142</v>
      </c>
      <c r="L268" s="167" t="str">
        <f t="shared" si="22"/>
        <v>00688304026 02B</v>
      </c>
      <c r="M268" s="5" t="str">
        <f t="shared" si="23"/>
        <v>Slovenský veslársky zväzaBveslovanie - bežné transfery</v>
      </c>
      <c r="N268" s="3" t="str">
        <f t="shared" si="24"/>
        <v>00688304aB</v>
      </c>
    </row>
    <row r="269" spans="1:14" x14ac:dyDescent="0.2">
      <c r="A269" s="202" t="s">
        <v>795</v>
      </c>
      <c r="B269" s="204" t="str">
        <f>VLOOKUP(A269,Adr!A:B,2,FALSE)</f>
        <v>Slovenský veslársky zväz</v>
      </c>
      <c r="C269" s="190" t="s">
        <v>1490</v>
      </c>
      <c r="D269" s="290">
        <v>7474</v>
      </c>
      <c r="E269" s="173">
        <v>0</v>
      </c>
      <c r="F269" s="166" t="s">
        <v>343</v>
      </c>
      <c r="G269" s="169" t="s">
        <v>321</v>
      </c>
      <c r="H269" s="169" t="s">
        <v>1040</v>
      </c>
      <c r="I269" s="192" t="str">
        <f t="shared" si="20"/>
        <v>00688304c</v>
      </c>
      <c r="J269" s="167" t="str">
        <f t="shared" si="21"/>
        <v>00688304026 03</v>
      </c>
      <c r="K269" s="5"/>
      <c r="L269" s="167" t="str">
        <f t="shared" si="22"/>
        <v>00688304026 03B</v>
      </c>
      <c r="M269" s="5" t="str">
        <f t="shared" si="23"/>
        <v>Slovenský veslársky zväzcBzabezpečenie a rozvoj športu veslovanie zdravotne postihnutých športovcov</v>
      </c>
      <c r="N269" s="3" t="str">
        <f t="shared" si="24"/>
        <v>00688304cB</v>
      </c>
    </row>
    <row r="270" spans="1:14" x14ac:dyDescent="0.2">
      <c r="A270" s="198" t="s">
        <v>795</v>
      </c>
      <c r="B270" s="204" t="str">
        <f>VLOOKUP(A270,Adr!A:B,2,FALSE)</f>
        <v>Slovenský veslársky zväz</v>
      </c>
      <c r="C270" s="169" t="s">
        <v>1621</v>
      </c>
      <c r="D270" s="290">
        <v>20000</v>
      </c>
      <c r="E270" s="173">
        <v>0</v>
      </c>
      <c r="F270" s="166" t="s">
        <v>345</v>
      </c>
      <c r="G270" s="169" t="s">
        <v>321</v>
      </c>
      <c r="H270" s="169" t="s">
        <v>1040</v>
      </c>
      <c r="I270" s="192" t="str">
        <f t="shared" si="20"/>
        <v>00688304d</v>
      </c>
      <c r="J270" s="167" t="str">
        <f t="shared" si="21"/>
        <v>00688304026 03</v>
      </c>
      <c r="K270" s="5"/>
      <c r="L270" s="167" t="str">
        <f t="shared" si="22"/>
        <v>00688304026 03B</v>
      </c>
      <c r="M270" s="5" t="str">
        <f t="shared" si="23"/>
        <v>Slovenský veslársky zväzdBStrečanský Peter</v>
      </c>
      <c r="N270" s="3" t="str">
        <f t="shared" si="24"/>
        <v>00688304dB</v>
      </c>
    </row>
    <row r="271" spans="1:14" x14ac:dyDescent="0.2">
      <c r="A271" s="166" t="s">
        <v>795</v>
      </c>
      <c r="B271" s="204" t="str">
        <f>VLOOKUP(A271,Adr!A:B,2,FALSE)</f>
        <v>Slovenský veslársky zväz</v>
      </c>
      <c r="C271" s="196" t="s">
        <v>1622</v>
      </c>
      <c r="D271" s="291">
        <v>11200</v>
      </c>
      <c r="E271" s="230">
        <v>0</v>
      </c>
      <c r="F271" s="166" t="s">
        <v>345</v>
      </c>
      <c r="G271" s="169" t="s">
        <v>321</v>
      </c>
      <c r="H271" s="169" t="s">
        <v>1040</v>
      </c>
      <c r="I271" s="192" t="str">
        <f t="shared" si="20"/>
        <v>00688304d</v>
      </c>
      <c r="J271" s="167" t="str">
        <f t="shared" si="21"/>
        <v>00688304026 03</v>
      </c>
      <c r="K271" s="5"/>
      <c r="L271" s="167" t="str">
        <f t="shared" si="22"/>
        <v>00688304026 03B</v>
      </c>
      <c r="M271" s="5" t="str">
        <f t="shared" si="23"/>
        <v>Slovenský veslársky zväzdBŠimek Oliver</v>
      </c>
      <c r="N271" s="3" t="str">
        <f t="shared" si="24"/>
        <v>00688304dB</v>
      </c>
    </row>
    <row r="272" spans="1:14" x14ac:dyDescent="0.2">
      <c r="A272" s="202" t="s">
        <v>795</v>
      </c>
      <c r="B272" s="204" t="str">
        <f>VLOOKUP(A272,Adr!A:B,2,FALSE)</f>
        <v>Slovenský veslársky zväz</v>
      </c>
      <c r="C272" s="185" t="s">
        <v>1623</v>
      </c>
      <c r="D272" s="289">
        <v>11200</v>
      </c>
      <c r="E272" s="173">
        <v>0</v>
      </c>
      <c r="F272" s="166" t="s">
        <v>345</v>
      </c>
      <c r="G272" s="169" t="s">
        <v>321</v>
      </c>
      <c r="H272" s="169" t="s">
        <v>1040</v>
      </c>
      <c r="I272" s="192" t="str">
        <f t="shared" si="20"/>
        <v>00688304d</v>
      </c>
      <c r="J272" s="167" t="str">
        <f t="shared" si="21"/>
        <v>00688304026 03</v>
      </c>
      <c r="K272" s="5"/>
      <c r="L272" s="167" t="str">
        <f t="shared" si="22"/>
        <v>00688304026 03B</v>
      </c>
      <c r="M272" s="5" t="str">
        <f t="shared" si="23"/>
        <v>Slovenský veslársky zväzdBŽemla Michal</v>
      </c>
      <c r="N272" s="3" t="str">
        <f t="shared" si="24"/>
        <v>00688304dB</v>
      </c>
    </row>
    <row r="273" spans="1:14" x14ac:dyDescent="0.2">
      <c r="A273" s="202" t="s">
        <v>804</v>
      </c>
      <c r="B273" s="204" t="str">
        <f>VLOOKUP(A273,Adr!A:B,2,FALSE)</f>
        <v>SLOVENSKÝ ZÁPASNÍCKY ZVÄZ</v>
      </c>
      <c r="C273" s="169" t="s">
        <v>1143</v>
      </c>
      <c r="D273" s="290">
        <v>211104</v>
      </c>
      <c r="E273" s="230">
        <v>0</v>
      </c>
      <c r="F273" s="166" t="s">
        <v>339</v>
      </c>
      <c r="G273" s="169" t="s">
        <v>319</v>
      </c>
      <c r="H273" s="169" t="s">
        <v>1040</v>
      </c>
      <c r="I273" s="192" t="str">
        <f t="shared" si="20"/>
        <v>31791981a</v>
      </c>
      <c r="J273" s="167" t="str">
        <f t="shared" si="21"/>
        <v>31791981026 02</v>
      </c>
      <c r="K273" s="5" t="s">
        <v>1144</v>
      </c>
      <c r="L273" s="167" t="str">
        <f t="shared" si="22"/>
        <v>31791981026 02B</v>
      </c>
      <c r="M273" s="5" t="str">
        <f t="shared" si="23"/>
        <v>SLOVENSKÝ ZÁPASNÍCKY ZVÄZaBzápasenie - bežné transfery</v>
      </c>
      <c r="N273" s="3" t="str">
        <f t="shared" si="24"/>
        <v>31791981aB</v>
      </c>
    </row>
    <row r="274" spans="1:14" x14ac:dyDescent="0.2">
      <c r="A274" s="198" t="s">
        <v>804</v>
      </c>
      <c r="B274" s="204" t="str">
        <f>VLOOKUP(A274,Adr!A:B,2,FALSE)</f>
        <v>SLOVENSKÝ ZÁPASNÍCKY ZVÄZ</v>
      </c>
      <c r="C274" s="185" t="s">
        <v>1624</v>
      </c>
      <c r="D274" s="289">
        <v>10000</v>
      </c>
      <c r="E274" s="230">
        <v>0</v>
      </c>
      <c r="F274" s="166" t="s">
        <v>345</v>
      </c>
      <c r="G274" s="169" t="s">
        <v>321</v>
      </c>
      <c r="H274" s="169" t="s">
        <v>1040</v>
      </c>
      <c r="I274" s="192" t="str">
        <f t="shared" si="20"/>
        <v>31791981d</v>
      </c>
      <c r="J274" s="167" t="str">
        <f t="shared" si="21"/>
        <v>31791981026 03</v>
      </c>
      <c r="K274" s="5"/>
      <c r="L274" s="167" t="str">
        <f t="shared" si="22"/>
        <v>31791981026 03B</v>
      </c>
      <c r="M274" s="5" t="str">
        <f t="shared" si="23"/>
        <v>SLOVENSKÝ ZÁPASNÍCKY ZVÄZdBGörcs Lara</v>
      </c>
      <c r="N274" s="3" t="str">
        <f t="shared" si="24"/>
        <v>31791981dB</v>
      </c>
    </row>
    <row r="275" spans="1:14" x14ac:dyDescent="0.2">
      <c r="A275" s="202" t="s">
        <v>804</v>
      </c>
      <c r="B275" s="204" t="str">
        <f>VLOOKUP(A275,Adr!A:B,2,FALSE)</f>
        <v>SLOVENSKÝ ZÁPASNÍCKY ZVÄZ</v>
      </c>
      <c r="C275" s="185" t="s">
        <v>2213</v>
      </c>
      <c r="D275" s="289">
        <v>20000</v>
      </c>
      <c r="E275" s="173">
        <v>0</v>
      </c>
      <c r="F275" s="166" t="s">
        <v>345</v>
      </c>
      <c r="G275" s="169" t="s">
        <v>321</v>
      </c>
      <c r="H275" s="169" t="s">
        <v>1040</v>
      </c>
      <c r="I275" s="192" t="str">
        <f t="shared" si="20"/>
        <v>31791981d</v>
      </c>
      <c r="J275" s="167" t="str">
        <f t="shared" si="21"/>
        <v>31791981026 03</v>
      </c>
      <c r="K275" s="5"/>
      <c r="L275" s="167" t="str">
        <f t="shared" si="22"/>
        <v>31791981026 03B</v>
      </c>
      <c r="M275" s="5" t="str">
        <f t="shared" si="23"/>
        <v>SLOVENSKÝ ZÁPASNÍCKY ZVÄZdBGulaev Akhsarbek</v>
      </c>
      <c r="N275" s="3" t="str">
        <f t="shared" si="24"/>
        <v>31791981dB</v>
      </c>
    </row>
    <row r="276" spans="1:14" x14ac:dyDescent="0.2">
      <c r="A276" s="202" t="s">
        <v>804</v>
      </c>
      <c r="B276" s="204" t="str">
        <f>VLOOKUP(A276,Adr!A:B,2,FALSE)</f>
        <v>SLOVENSKÝ ZÁPASNÍCKY ZVÄZ</v>
      </c>
      <c r="C276" s="185" t="s">
        <v>1625</v>
      </c>
      <c r="D276" s="289">
        <v>10000</v>
      </c>
      <c r="E276" s="230">
        <v>0</v>
      </c>
      <c r="F276" s="166" t="s">
        <v>345</v>
      </c>
      <c r="G276" s="169" t="s">
        <v>321</v>
      </c>
      <c r="H276" s="169" t="s">
        <v>1040</v>
      </c>
      <c r="I276" s="192" t="str">
        <f t="shared" si="20"/>
        <v>31791981d</v>
      </c>
      <c r="J276" s="167" t="str">
        <f t="shared" si="21"/>
        <v>31791981026 03</v>
      </c>
      <c r="K276" s="5"/>
      <c r="L276" s="167" t="str">
        <f t="shared" si="22"/>
        <v>31791981026 03B</v>
      </c>
      <c r="M276" s="5" t="str">
        <f t="shared" si="23"/>
        <v>SLOVENSKÝ ZÁPASNÍCKY ZVÄZdBHegedus Réka</v>
      </c>
      <c r="N276" s="3" t="str">
        <f t="shared" si="24"/>
        <v>31791981dB</v>
      </c>
    </row>
    <row r="277" spans="1:14" x14ac:dyDescent="0.2">
      <c r="A277" s="202" t="s">
        <v>804</v>
      </c>
      <c r="B277" s="204" t="str">
        <f>VLOOKUP(A277,Adr!A:B,2,FALSE)</f>
        <v>SLOVENSKÝ ZÁPASNÍCKY ZVÄZ</v>
      </c>
      <c r="C277" s="185" t="s">
        <v>1626</v>
      </c>
      <c r="D277" s="289">
        <v>20000</v>
      </c>
      <c r="E277" s="230">
        <v>0</v>
      </c>
      <c r="F277" s="166" t="s">
        <v>345</v>
      </c>
      <c r="G277" s="169" t="s">
        <v>321</v>
      </c>
      <c r="H277" s="169" t="s">
        <v>1040</v>
      </c>
      <c r="I277" s="192" t="str">
        <f t="shared" si="20"/>
        <v>31791981d</v>
      </c>
      <c r="J277" s="167" t="str">
        <f t="shared" si="21"/>
        <v>31791981026 03</v>
      </c>
      <c r="K277" s="5"/>
      <c r="L277" s="167" t="str">
        <f t="shared" si="22"/>
        <v>31791981026 03B</v>
      </c>
      <c r="M277" s="5" t="str">
        <f t="shared" si="23"/>
        <v>SLOVENSKÝ ZÁPASNÍCKY ZVÄZdBJakšík Adam</v>
      </c>
      <c r="N277" s="3" t="str">
        <f t="shared" si="24"/>
        <v>31791981dB</v>
      </c>
    </row>
    <row r="278" spans="1:14" x14ac:dyDescent="0.2">
      <c r="A278" s="202" t="s">
        <v>804</v>
      </c>
      <c r="B278" s="204" t="str">
        <f>VLOOKUP(A278,Adr!A:B,2,FALSE)</f>
        <v>SLOVENSKÝ ZÁPASNÍCKY ZVÄZ</v>
      </c>
      <c r="C278" s="185" t="s">
        <v>1627</v>
      </c>
      <c r="D278" s="289">
        <v>20000</v>
      </c>
      <c r="E278" s="230">
        <v>0</v>
      </c>
      <c r="F278" s="166" t="s">
        <v>345</v>
      </c>
      <c r="G278" s="169" t="s">
        <v>321</v>
      </c>
      <c r="H278" s="169" t="s">
        <v>1040</v>
      </c>
      <c r="I278" s="192" t="str">
        <f t="shared" si="20"/>
        <v>31791981d</v>
      </c>
      <c r="J278" s="167" t="str">
        <f t="shared" si="21"/>
        <v>31791981026 03</v>
      </c>
      <c r="K278" s="5"/>
      <c r="L278" s="167" t="str">
        <f t="shared" si="22"/>
        <v>31791981026 03B</v>
      </c>
      <c r="M278" s="5" t="str">
        <f t="shared" si="23"/>
        <v>SLOVENSKÝ ZÁPASNÍCKY ZVÄZdBMakoev Boris</v>
      </c>
      <c r="N278" s="3" t="str">
        <f t="shared" si="24"/>
        <v>31791981dB</v>
      </c>
    </row>
    <row r="279" spans="1:14" x14ac:dyDescent="0.2">
      <c r="A279" s="202" t="s">
        <v>804</v>
      </c>
      <c r="B279" s="204" t="str">
        <f>VLOOKUP(A279,Adr!A:B,2,FALSE)</f>
        <v>SLOVENSKÝ ZÁPASNÍCKY ZVÄZ</v>
      </c>
      <c r="C279" s="185" t="s">
        <v>2214</v>
      </c>
      <c r="D279" s="289">
        <v>10000</v>
      </c>
      <c r="E279" s="173">
        <v>0</v>
      </c>
      <c r="F279" s="166" t="s">
        <v>345</v>
      </c>
      <c r="G279" s="169" t="s">
        <v>321</v>
      </c>
      <c r="H279" s="169" t="s">
        <v>1040</v>
      </c>
      <c r="I279" s="192" t="str">
        <f t="shared" si="20"/>
        <v>31791981d</v>
      </c>
      <c r="J279" s="167" t="str">
        <f t="shared" si="21"/>
        <v>31791981026 03</v>
      </c>
      <c r="K279" s="5"/>
      <c r="L279" s="167" t="str">
        <f t="shared" si="22"/>
        <v>31791981026 03B</v>
      </c>
      <c r="M279" s="5" t="str">
        <f t="shared" si="23"/>
        <v>SLOVENSKÝ ZÁPASNÍCKY ZVÄZdBMeszároš Martin Róbert</v>
      </c>
      <c r="N279" s="3" t="str">
        <f t="shared" si="24"/>
        <v>31791981dB</v>
      </c>
    </row>
    <row r="280" spans="1:14" x14ac:dyDescent="0.2">
      <c r="A280" s="202" t="s">
        <v>804</v>
      </c>
      <c r="B280" s="204" t="str">
        <f>VLOOKUP(A280,Adr!A:B,2,FALSE)</f>
        <v>SLOVENSKÝ ZÁPASNÍCKY ZVÄZ</v>
      </c>
      <c r="C280" s="185" t="s">
        <v>1628</v>
      </c>
      <c r="D280" s="289">
        <v>15000</v>
      </c>
      <c r="E280" s="173">
        <v>0</v>
      </c>
      <c r="F280" s="166" t="s">
        <v>345</v>
      </c>
      <c r="G280" s="169" t="s">
        <v>321</v>
      </c>
      <c r="H280" s="169" t="s">
        <v>1040</v>
      </c>
      <c r="I280" s="192" t="str">
        <f t="shared" si="20"/>
        <v>31791981d</v>
      </c>
      <c r="J280" s="167" t="str">
        <f t="shared" si="21"/>
        <v>31791981026 03</v>
      </c>
      <c r="K280" s="5"/>
      <c r="L280" s="167" t="str">
        <f t="shared" si="22"/>
        <v>31791981026 03B</v>
      </c>
      <c r="M280" s="5" t="str">
        <f t="shared" si="23"/>
        <v>SLOVENSKÝ ZÁPASNÍCKY ZVÄZdBMolnár Zsuzsanna</v>
      </c>
      <c r="N280" s="3" t="str">
        <f t="shared" si="24"/>
        <v>31791981dB</v>
      </c>
    </row>
    <row r="281" spans="1:14" x14ac:dyDescent="0.2">
      <c r="A281" s="202" t="s">
        <v>804</v>
      </c>
      <c r="B281" s="204" t="str">
        <f>VLOOKUP(A281,Adr!A:B,2,FALSE)</f>
        <v>SLOVENSKÝ ZÁPASNÍCKY ZVÄZ</v>
      </c>
      <c r="C281" s="185" t="s">
        <v>1629</v>
      </c>
      <c r="D281" s="289">
        <v>60000</v>
      </c>
      <c r="E281" s="230">
        <v>0</v>
      </c>
      <c r="F281" s="166" t="s">
        <v>345</v>
      </c>
      <c r="G281" s="169" t="s">
        <v>321</v>
      </c>
      <c r="H281" s="169" t="s">
        <v>1040</v>
      </c>
      <c r="I281" s="192" t="str">
        <f t="shared" si="20"/>
        <v>31791981d</v>
      </c>
      <c r="J281" s="167" t="str">
        <f t="shared" si="21"/>
        <v>31791981026 03</v>
      </c>
      <c r="K281" s="5"/>
      <c r="L281" s="167" t="str">
        <f t="shared" si="22"/>
        <v>31791981026 03B</v>
      </c>
      <c r="M281" s="5" t="str">
        <f t="shared" si="23"/>
        <v>SLOVENSKÝ ZÁPASNÍCKY ZVÄZdBSalkazanov Tajmuraz</v>
      </c>
      <c r="N281" s="3" t="str">
        <f t="shared" si="24"/>
        <v>31791981dB</v>
      </c>
    </row>
    <row r="282" spans="1:14" x14ac:dyDescent="0.2">
      <c r="A282" s="202" t="s">
        <v>804</v>
      </c>
      <c r="B282" s="204" t="str">
        <f>VLOOKUP(A282,Adr!A:B,2,FALSE)</f>
        <v>SLOVENSKÝ ZÁPASNÍCKY ZVÄZ</v>
      </c>
      <c r="C282" s="196" t="s">
        <v>1630</v>
      </c>
      <c r="D282" s="289">
        <v>20000</v>
      </c>
      <c r="E282" s="173">
        <v>0</v>
      </c>
      <c r="F282" s="166" t="s">
        <v>345</v>
      </c>
      <c r="G282" s="169" t="s">
        <v>321</v>
      </c>
      <c r="H282" s="169" t="s">
        <v>1040</v>
      </c>
      <c r="I282" s="192" t="str">
        <f t="shared" si="20"/>
        <v>31791981d</v>
      </c>
      <c r="J282" s="167" t="str">
        <f t="shared" si="21"/>
        <v>31791981026 03</v>
      </c>
      <c r="K282" s="5"/>
      <c r="L282" s="167" t="str">
        <f t="shared" si="22"/>
        <v>31791981026 03B</v>
      </c>
      <c r="M282" s="5" t="str">
        <f t="shared" si="23"/>
        <v>SLOVENSKÝ ZÁPASNÍCKY ZVÄZdBTsakulov Batyrbek</v>
      </c>
      <c r="N282" s="3" t="str">
        <f t="shared" si="24"/>
        <v>31791981dB</v>
      </c>
    </row>
    <row r="283" spans="1:14" x14ac:dyDescent="0.2">
      <c r="A283" s="198" t="s">
        <v>811</v>
      </c>
      <c r="B283" s="204" t="str">
        <f>VLOOKUP(A283,Adr!A:B,2,FALSE)</f>
        <v>Slovenský zväz bedmintonu</v>
      </c>
      <c r="C283" s="185" t="s">
        <v>1145</v>
      </c>
      <c r="D283" s="289">
        <v>292039</v>
      </c>
      <c r="E283" s="173">
        <v>0</v>
      </c>
      <c r="F283" s="166" t="s">
        <v>339</v>
      </c>
      <c r="G283" s="169" t="s">
        <v>319</v>
      </c>
      <c r="H283" s="169" t="s">
        <v>1040</v>
      </c>
      <c r="I283" s="192" t="str">
        <f t="shared" si="20"/>
        <v>30811546a</v>
      </c>
      <c r="J283" s="167" t="str">
        <f t="shared" si="21"/>
        <v>30811546026 02</v>
      </c>
      <c r="K283" s="5" t="s">
        <v>1146</v>
      </c>
      <c r="L283" s="167" t="str">
        <f t="shared" si="22"/>
        <v>30811546026 02B</v>
      </c>
      <c r="M283" s="5" t="str">
        <f t="shared" si="23"/>
        <v>Slovenský zväz bedmintonuaBbedminton - bežné transfery</v>
      </c>
      <c r="N283" s="3" t="str">
        <f t="shared" si="24"/>
        <v>30811546aB</v>
      </c>
    </row>
    <row r="284" spans="1:14" x14ac:dyDescent="0.2">
      <c r="A284" s="166" t="s">
        <v>811</v>
      </c>
      <c r="B284" s="204" t="str">
        <f>VLOOKUP(A284,Adr!A:B,2,FALSE)</f>
        <v>Slovenský zväz bedmintonu</v>
      </c>
      <c r="C284" s="185" t="s">
        <v>1491</v>
      </c>
      <c r="D284" s="289">
        <v>10616</v>
      </c>
      <c r="E284" s="230">
        <v>0</v>
      </c>
      <c r="F284" s="166" t="s">
        <v>343</v>
      </c>
      <c r="G284" s="169" t="s">
        <v>321</v>
      </c>
      <c r="H284" s="169" t="s">
        <v>1040</v>
      </c>
      <c r="I284" s="192" t="str">
        <f t="shared" si="20"/>
        <v>30811546c</v>
      </c>
      <c r="J284" s="167" t="str">
        <f t="shared" si="21"/>
        <v>30811546026 03</v>
      </c>
      <c r="K284" s="5"/>
      <c r="L284" s="167" t="str">
        <f t="shared" si="22"/>
        <v>30811546026 03B</v>
      </c>
      <c r="M284" s="5" t="str">
        <f t="shared" si="23"/>
        <v>Slovenský zväz bedmintonucBzabezpečenie a rozvoj športu bedminton zdravotne postihnutých športovcov</v>
      </c>
      <c r="N284" s="3" t="str">
        <f t="shared" si="24"/>
        <v>30811546cB</v>
      </c>
    </row>
    <row r="285" spans="1:14" x14ac:dyDescent="0.2">
      <c r="A285" s="198" t="s">
        <v>820</v>
      </c>
      <c r="B285" s="204" t="str">
        <f>VLOOKUP(A285,Adr!A:B,2,FALSE)</f>
        <v>Slovenský zväz biatlonu</v>
      </c>
      <c r="C285" s="169" t="s">
        <v>1147</v>
      </c>
      <c r="D285" s="290">
        <v>393086</v>
      </c>
      <c r="E285" s="230">
        <v>0</v>
      </c>
      <c r="F285" s="166" t="s">
        <v>339</v>
      </c>
      <c r="G285" s="169" t="s">
        <v>319</v>
      </c>
      <c r="H285" s="169" t="s">
        <v>1040</v>
      </c>
      <c r="I285" s="192" t="str">
        <f t="shared" si="20"/>
        <v>35656743a</v>
      </c>
      <c r="J285" s="167" t="str">
        <f t="shared" si="21"/>
        <v>35656743026 02</v>
      </c>
      <c r="K285" s="5" t="s">
        <v>1148</v>
      </c>
      <c r="L285" s="167" t="str">
        <f t="shared" si="22"/>
        <v>35656743026 02B</v>
      </c>
      <c r="M285" s="5" t="str">
        <f t="shared" si="23"/>
        <v>Slovenský zväz biatlonuaBbiatlon - bežné transfery</v>
      </c>
      <c r="N285" s="3" t="str">
        <f t="shared" si="24"/>
        <v>35656743aB</v>
      </c>
    </row>
    <row r="286" spans="1:14" x14ac:dyDescent="0.2">
      <c r="A286" s="198" t="s">
        <v>820</v>
      </c>
      <c r="B286" s="204" t="str">
        <f>VLOOKUP(A286,Adr!A:B,2,FALSE)</f>
        <v>Slovenský zväz biatlonu</v>
      </c>
      <c r="C286" s="169" t="s">
        <v>1635</v>
      </c>
      <c r="D286" s="290">
        <v>40000</v>
      </c>
      <c r="E286" s="230">
        <v>0</v>
      </c>
      <c r="F286" s="166" t="s">
        <v>345</v>
      </c>
      <c r="G286" s="169" t="s">
        <v>321</v>
      </c>
      <c r="H286" s="169" t="s">
        <v>1040</v>
      </c>
      <c r="I286" s="192" t="str">
        <f t="shared" si="20"/>
        <v>35656743d</v>
      </c>
      <c r="J286" s="167" t="str">
        <f t="shared" si="21"/>
        <v>35656743026 03</v>
      </c>
      <c r="K286" s="5"/>
      <c r="L286" s="167" t="str">
        <f t="shared" si="22"/>
        <v>35656743026 03B</v>
      </c>
      <c r="M286" s="5" t="str">
        <f t="shared" si="23"/>
        <v>Slovenský zväz biatlonudBBátovská Fialková Paulína</v>
      </c>
      <c r="N286" s="3" t="str">
        <f t="shared" si="24"/>
        <v>35656743dB</v>
      </c>
    </row>
    <row r="287" spans="1:14" x14ac:dyDescent="0.2">
      <c r="A287" s="202" t="s">
        <v>820</v>
      </c>
      <c r="B287" s="204" t="str">
        <f>VLOOKUP(A287,Adr!A:B,2,FALSE)</f>
        <v>Slovenský zväz biatlonu</v>
      </c>
      <c r="C287" s="185" t="s">
        <v>1631</v>
      </c>
      <c r="D287" s="289">
        <v>25000</v>
      </c>
      <c r="E287" s="173">
        <v>0</v>
      </c>
      <c r="F287" s="166" t="s">
        <v>345</v>
      </c>
      <c r="G287" s="169" t="s">
        <v>321</v>
      </c>
      <c r="H287" s="169" t="s">
        <v>1040</v>
      </c>
      <c r="I287" s="192" t="str">
        <f t="shared" si="20"/>
        <v>35656743d</v>
      </c>
      <c r="J287" s="167" t="str">
        <f t="shared" si="21"/>
        <v>35656743026 03</v>
      </c>
      <c r="K287" s="5"/>
      <c r="L287" s="167" t="str">
        <f t="shared" si="22"/>
        <v>35656743026 03B</v>
      </c>
      <c r="M287" s="5" t="str">
        <f t="shared" si="23"/>
        <v>Slovenský zväz biatlonudBBorguľa Jakub</v>
      </c>
      <c r="N287" s="3" t="str">
        <f t="shared" si="24"/>
        <v>35656743dB</v>
      </c>
    </row>
    <row r="288" spans="1:14" x14ac:dyDescent="0.2">
      <c r="A288" s="202" t="s">
        <v>820</v>
      </c>
      <c r="B288" s="204" t="str">
        <f>VLOOKUP(A288,Adr!A:B,2,FALSE)</f>
        <v>Slovenský zväz biatlonu</v>
      </c>
      <c r="C288" s="185" t="s">
        <v>2215</v>
      </c>
      <c r="D288" s="289">
        <v>10000</v>
      </c>
      <c r="E288" s="230">
        <v>0</v>
      </c>
      <c r="F288" s="166" t="s">
        <v>345</v>
      </c>
      <c r="G288" s="169" t="s">
        <v>321</v>
      </c>
      <c r="H288" s="169" t="s">
        <v>1040</v>
      </c>
      <c r="I288" s="192" t="str">
        <f t="shared" si="20"/>
        <v>35656743d</v>
      </c>
      <c r="J288" s="167" t="str">
        <f t="shared" si="21"/>
        <v>35656743026 03</v>
      </c>
      <c r="K288" s="5"/>
      <c r="L288" s="167" t="str">
        <f t="shared" si="22"/>
        <v>35656743026 03B</v>
      </c>
      <c r="M288" s="5" t="str">
        <f t="shared" si="23"/>
        <v>Slovenský zväz biatlonudBIskhakov Arthur</v>
      </c>
      <c r="N288" s="3" t="str">
        <f t="shared" si="24"/>
        <v>35656743dB</v>
      </c>
    </row>
    <row r="289" spans="1:14" x14ac:dyDescent="0.2">
      <c r="A289" s="198" t="s">
        <v>820</v>
      </c>
      <c r="B289" s="204" t="str">
        <f>VLOOKUP(A289,Adr!A:B,2,FALSE)</f>
        <v>Slovenský zväz biatlonu</v>
      </c>
      <c r="C289" s="185" t="s">
        <v>1632</v>
      </c>
      <c r="D289" s="289">
        <v>50000</v>
      </c>
      <c r="E289" s="173">
        <v>0</v>
      </c>
      <c r="F289" s="166" t="s">
        <v>345</v>
      </c>
      <c r="G289" s="169" t="s">
        <v>321</v>
      </c>
      <c r="H289" s="169" t="s">
        <v>1040</v>
      </c>
      <c r="I289" s="192" t="str">
        <f t="shared" si="20"/>
        <v>35656743d</v>
      </c>
      <c r="J289" s="167" t="str">
        <f t="shared" si="21"/>
        <v>35656743026 03</v>
      </c>
      <c r="K289" s="5"/>
      <c r="L289" s="167" t="str">
        <f t="shared" si="22"/>
        <v>35656743026 03B</v>
      </c>
      <c r="M289" s="5" t="str">
        <f t="shared" si="23"/>
        <v>Slovenský zväz biatlonudBKapustová Ema</v>
      </c>
      <c r="N289" s="3" t="str">
        <f t="shared" si="24"/>
        <v>35656743dB</v>
      </c>
    </row>
    <row r="290" spans="1:14" x14ac:dyDescent="0.2">
      <c r="A290" s="202" t="s">
        <v>820</v>
      </c>
      <c r="B290" s="204" t="str">
        <f>VLOOKUP(A290,Adr!A:B,2,FALSE)</f>
        <v>Slovenský zväz biatlonu</v>
      </c>
      <c r="C290" s="185" t="s">
        <v>2216</v>
      </c>
      <c r="D290" s="289">
        <v>20000</v>
      </c>
      <c r="E290" s="230">
        <v>0</v>
      </c>
      <c r="F290" s="166" t="s">
        <v>345</v>
      </c>
      <c r="G290" s="169" t="s">
        <v>321</v>
      </c>
      <c r="H290" s="169" t="s">
        <v>1040</v>
      </c>
      <c r="I290" s="192" t="str">
        <f t="shared" si="20"/>
        <v>35656743d</v>
      </c>
      <c r="J290" s="167" t="str">
        <f t="shared" si="21"/>
        <v>35656743026 03</v>
      </c>
      <c r="K290" s="5"/>
      <c r="L290" s="167" t="str">
        <f t="shared" si="22"/>
        <v>35656743026 03B</v>
      </c>
      <c r="M290" s="5" t="str">
        <f t="shared" si="23"/>
        <v>Slovenský zväz biatlonudBKuzminová Anastasiya</v>
      </c>
      <c r="N290" s="3" t="str">
        <f t="shared" si="24"/>
        <v>35656743dB</v>
      </c>
    </row>
    <row r="291" spans="1:14" x14ac:dyDescent="0.2">
      <c r="A291" s="202" t="s">
        <v>820</v>
      </c>
      <c r="B291" s="204" t="str">
        <f>VLOOKUP(A291,Adr!A:B,2,FALSE)</f>
        <v>Slovenský zväz biatlonu</v>
      </c>
      <c r="C291" s="185" t="s">
        <v>2217</v>
      </c>
      <c r="D291" s="289">
        <v>10000</v>
      </c>
      <c r="E291" s="173">
        <v>0</v>
      </c>
      <c r="F291" s="166" t="s">
        <v>345</v>
      </c>
      <c r="G291" s="169" t="s">
        <v>321</v>
      </c>
      <c r="H291" s="169" t="s">
        <v>1040</v>
      </c>
      <c r="I291" s="192" t="str">
        <f t="shared" si="20"/>
        <v>35656743d</v>
      </c>
      <c r="J291" s="167" t="str">
        <f t="shared" si="21"/>
        <v>35656743026 03</v>
      </c>
      <c r="K291" s="5"/>
      <c r="L291" s="167" t="str">
        <f t="shared" si="22"/>
        <v>35656743026 03B</v>
      </c>
      <c r="M291" s="5" t="str">
        <f t="shared" si="23"/>
        <v>Slovenský zväz biatlonudBStraková Michaela</v>
      </c>
      <c r="N291" s="3" t="str">
        <f t="shared" si="24"/>
        <v>35656743dB</v>
      </c>
    </row>
    <row r="292" spans="1:14" x14ac:dyDescent="0.2">
      <c r="A292" s="182" t="s">
        <v>820</v>
      </c>
      <c r="B292" s="204" t="str">
        <f>VLOOKUP(A292,Adr!A:B,2,FALSE)</f>
        <v>Slovenský zväz biatlonu</v>
      </c>
      <c r="C292" s="196" t="s">
        <v>1633</v>
      </c>
      <c r="D292" s="291">
        <v>10000</v>
      </c>
      <c r="E292" s="230">
        <v>0</v>
      </c>
      <c r="F292" s="166" t="s">
        <v>345</v>
      </c>
      <c r="G292" s="169" t="s">
        <v>321</v>
      </c>
      <c r="H292" s="169" t="s">
        <v>1040</v>
      </c>
      <c r="I292" s="192" t="str">
        <f t="shared" si="20"/>
        <v>35656743d</v>
      </c>
      <c r="J292" s="167" t="str">
        <f t="shared" si="21"/>
        <v>35656743026 03</v>
      </c>
      <c r="K292" s="5"/>
      <c r="L292" s="167" t="str">
        <f t="shared" si="22"/>
        <v>35656743026 03B</v>
      </c>
      <c r="M292" s="5" t="str">
        <f t="shared" si="23"/>
        <v>Slovenský zväz biatlonudBštafeta - biatlon - juniori</v>
      </c>
      <c r="N292" s="3" t="str">
        <f t="shared" si="24"/>
        <v>35656743dB</v>
      </c>
    </row>
    <row r="293" spans="1:14" x14ac:dyDescent="0.2">
      <c r="A293" s="166" t="s">
        <v>820</v>
      </c>
      <c r="B293" s="204" t="str">
        <f>VLOOKUP(A293,Adr!A:B,2,FALSE)</f>
        <v>Slovenský zväz biatlonu</v>
      </c>
      <c r="C293" s="185" t="s">
        <v>1634</v>
      </c>
      <c r="D293" s="289">
        <v>10000</v>
      </c>
      <c r="E293" s="173">
        <v>0</v>
      </c>
      <c r="F293" s="166" t="s">
        <v>345</v>
      </c>
      <c r="G293" s="169" t="s">
        <v>321</v>
      </c>
      <c r="H293" s="169" t="s">
        <v>1040</v>
      </c>
      <c r="I293" s="192" t="str">
        <f t="shared" si="20"/>
        <v>35656743d</v>
      </c>
      <c r="J293" s="167" t="str">
        <f t="shared" si="21"/>
        <v>35656743026 03</v>
      </c>
      <c r="K293" s="5"/>
      <c r="L293" s="167" t="str">
        <f t="shared" si="22"/>
        <v>35656743026 03B</v>
      </c>
      <c r="M293" s="5" t="str">
        <f t="shared" si="23"/>
        <v>Slovenský zväz biatlonudBštafeta - biatlon - juniorky</v>
      </c>
      <c r="N293" s="3" t="str">
        <f t="shared" si="24"/>
        <v>35656743dB</v>
      </c>
    </row>
    <row r="294" spans="1:14" x14ac:dyDescent="0.2">
      <c r="A294" s="202" t="s">
        <v>820</v>
      </c>
      <c r="B294" s="204" t="str">
        <f>VLOOKUP(A294,Adr!A:B,2,FALSE)</f>
        <v>Slovenský zväz biatlonu</v>
      </c>
      <c r="C294" s="196" t="s">
        <v>2218</v>
      </c>
      <c r="D294" s="291">
        <v>30000</v>
      </c>
      <c r="E294" s="230">
        <v>0</v>
      </c>
      <c r="F294" s="166" t="s">
        <v>345</v>
      </c>
      <c r="G294" s="169" t="s">
        <v>321</v>
      </c>
      <c r="H294" s="169" t="s">
        <v>1040</v>
      </c>
      <c r="I294" s="192" t="str">
        <f t="shared" si="20"/>
        <v>35656743d</v>
      </c>
      <c r="J294" s="167" t="str">
        <f t="shared" si="21"/>
        <v>35656743026 03</v>
      </c>
      <c r="K294" s="5"/>
      <c r="L294" s="167" t="str">
        <f t="shared" si="22"/>
        <v>35656743026 03B</v>
      </c>
      <c r="M294" s="5" t="str">
        <f t="shared" si="23"/>
        <v>Slovenský zväz biatlonudBštafeta - biatlon - ženy</v>
      </c>
      <c r="N294" s="3" t="str">
        <f t="shared" si="24"/>
        <v>35656743dB</v>
      </c>
    </row>
    <row r="295" spans="1:14" x14ac:dyDescent="0.2">
      <c r="A295" s="202" t="s">
        <v>829</v>
      </c>
      <c r="B295" s="204" t="str">
        <f>VLOOKUP(A295,Adr!A:B,2,FALSE)</f>
        <v>Slovenský zväz bobistov</v>
      </c>
      <c r="C295" s="185" t="s">
        <v>1149</v>
      </c>
      <c r="D295" s="291">
        <v>62770</v>
      </c>
      <c r="E295" s="230">
        <v>0</v>
      </c>
      <c r="F295" s="166" t="s">
        <v>339</v>
      </c>
      <c r="G295" s="169" t="s">
        <v>319</v>
      </c>
      <c r="H295" s="169" t="s">
        <v>1040</v>
      </c>
      <c r="I295" s="192" t="str">
        <f t="shared" si="20"/>
        <v>36067580a</v>
      </c>
      <c r="J295" s="167" t="str">
        <f t="shared" si="21"/>
        <v>36067580026 02</v>
      </c>
      <c r="K295" s="5" t="s">
        <v>1150</v>
      </c>
      <c r="L295" s="167" t="str">
        <f t="shared" si="22"/>
        <v>36067580026 02B</v>
      </c>
      <c r="M295" s="5" t="str">
        <f t="shared" si="23"/>
        <v>Slovenský zväz bobistovaBboby a skeleton - bežné transfery</v>
      </c>
      <c r="N295" s="3" t="str">
        <f t="shared" si="24"/>
        <v>36067580aB</v>
      </c>
    </row>
    <row r="296" spans="1:14" x14ac:dyDescent="0.2">
      <c r="A296" s="166" t="s">
        <v>838</v>
      </c>
      <c r="B296" s="204" t="str">
        <f>VLOOKUP(A296,Adr!A:B,2,FALSE)</f>
        <v>Slovenský zväz cyklistiky</v>
      </c>
      <c r="C296" s="196" t="s">
        <v>1151</v>
      </c>
      <c r="D296" s="291">
        <v>1534198</v>
      </c>
      <c r="E296" s="173">
        <v>0</v>
      </c>
      <c r="F296" s="166" t="s">
        <v>339</v>
      </c>
      <c r="G296" s="169" t="s">
        <v>319</v>
      </c>
      <c r="H296" s="169" t="s">
        <v>1040</v>
      </c>
      <c r="I296" s="192" t="str">
        <f t="shared" si="20"/>
        <v>00684112a</v>
      </c>
      <c r="J296" s="167" t="str">
        <f t="shared" si="21"/>
        <v>00684112026 02</v>
      </c>
      <c r="K296" s="5" t="s">
        <v>1152</v>
      </c>
      <c r="L296" s="167" t="str">
        <f t="shared" si="22"/>
        <v>00684112026 02B</v>
      </c>
      <c r="M296" s="5" t="str">
        <f t="shared" si="23"/>
        <v>Slovenský zväz cyklistikyaBcyklistika - bežné transfery</v>
      </c>
      <c r="N296" s="3" t="str">
        <f t="shared" si="24"/>
        <v>00684112aB</v>
      </c>
    </row>
    <row r="297" spans="1:14" x14ac:dyDescent="0.2">
      <c r="A297" s="166" t="s">
        <v>838</v>
      </c>
      <c r="B297" s="204" t="str">
        <f>VLOOKUP(A297,Adr!A:B,2,FALSE)</f>
        <v>Slovenský zväz cyklistiky</v>
      </c>
      <c r="C297" s="169" t="s">
        <v>1492</v>
      </c>
      <c r="D297" s="290">
        <v>64184</v>
      </c>
      <c r="E297" s="173">
        <v>0</v>
      </c>
      <c r="F297" s="166" t="s">
        <v>343</v>
      </c>
      <c r="G297" s="169" t="s">
        <v>321</v>
      </c>
      <c r="H297" s="169" t="s">
        <v>1040</v>
      </c>
      <c r="I297" s="192" t="str">
        <f t="shared" si="20"/>
        <v>00684112c</v>
      </c>
      <c r="J297" s="167" t="str">
        <f t="shared" si="21"/>
        <v>00684112026 03</v>
      </c>
      <c r="K297" s="5"/>
      <c r="L297" s="167" t="str">
        <f t="shared" si="22"/>
        <v>00684112026 03B</v>
      </c>
      <c r="M297" s="5" t="str">
        <f t="shared" si="23"/>
        <v>Slovenský zväz cyklistikycBzabezpečenie a rozvoj športu cyklistika zdravotne postihnutých športovcov</v>
      </c>
      <c r="N297" s="3" t="str">
        <f t="shared" si="24"/>
        <v>00684112cB</v>
      </c>
    </row>
    <row r="298" spans="1:14" x14ac:dyDescent="0.2">
      <c r="A298" s="182" t="s">
        <v>838</v>
      </c>
      <c r="B298" s="204" t="str">
        <f>VLOOKUP(A298,Adr!A:B,2,FALSE)</f>
        <v>Slovenský zväz cyklistiky</v>
      </c>
      <c r="C298" s="185" t="s">
        <v>1636</v>
      </c>
      <c r="D298" s="289">
        <v>25000</v>
      </c>
      <c r="E298" s="173">
        <v>0</v>
      </c>
      <c r="F298" s="166" t="s">
        <v>345</v>
      </c>
      <c r="G298" s="169" t="s">
        <v>321</v>
      </c>
      <c r="H298" s="169" t="s">
        <v>1040</v>
      </c>
      <c r="I298" s="192" t="str">
        <f t="shared" si="20"/>
        <v>00684112d</v>
      </c>
      <c r="J298" s="167" t="str">
        <f t="shared" si="21"/>
        <v>00684112026 03</v>
      </c>
      <c r="K298" s="5"/>
      <c r="L298" s="167" t="str">
        <f t="shared" si="22"/>
        <v>00684112026 03B</v>
      </c>
      <c r="M298" s="5" t="str">
        <f t="shared" si="23"/>
        <v>Slovenský zväz cyklistikydBČorej Jozef</v>
      </c>
      <c r="N298" s="3" t="str">
        <f t="shared" si="24"/>
        <v>00684112dB</v>
      </c>
    </row>
    <row r="299" spans="1:14" x14ac:dyDescent="0.2">
      <c r="A299" s="182" t="s">
        <v>838</v>
      </c>
      <c r="B299" s="204" t="str">
        <f>VLOOKUP(A299,Adr!A:B,2,FALSE)</f>
        <v>Slovenský zväz cyklistiky</v>
      </c>
      <c r="C299" s="185" t="s">
        <v>1637</v>
      </c>
      <c r="D299" s="289">
        <v>25000</v>
      </c>
      <c r="E299" s="230">
        <v>0</v>
      </c>
      <c r="F299" s="166" t="s">
        <v>345</v>
      </c>
      <c r="G299" s="169" t="s">
        <v>321</v>
      </c>
      <c r="H299" s="169" t="s">
        <v>1040</v>
      </c>
      <c r="I299" s="192" t="str">
        <f t="shared" si="20"/>
        <v>00684112d</v>
      </c>
      <c r="J299" s="167" t="str">
        <f t="shared" si="21"/>
        <v>00684112026 03</v>
      </c>
      <c r="K299" s="5"/>
      <c r="L299" s="167" t="str">
        <f t="shared" si="22"/>
        <v>00684112026 03B</v>
      </c>
      <c r="M299" s="5" t="str">
        <f t="shared" si="23"/>
        <v>Slovenský zväz cyklistikydBChladoňová Viktória</v>
      </c>
      <c r="N299" s="3" t="str">
        <f t="shared" si="24"/>
        <v>00684112dB</v>
      </c>
    </row>
    <row r="300" spans="1:14" x14ac:dyDescent="0.2">
      <c r="A300" s="166" t="s">
        <v>838</v>
      </c>
      <c r="B300" s="204" t="str">
        <f>VLOOKUP(A300,Adr!A:B,2,FALSE)</f>
        <v>Slovenský zväz cyklistiky</v>
      </c>
      <c r="C300" s="185" t="s">
        <v>1638</v>
      </c>
      <c r="D300" s="289">
        <v>20000</v>
      </c>
      <c r="E300" s="173">
        <v>0</v>
      </c>
      <c r="F300" s="166" t="s">
        <v>345</v>
      </c>
      <c r="G300" s="169" t="s">
        <v>321</v>
      </c>
      <c r="H300" s="169" t="s">
        <v>1040</v>
      </c>
      <c r="I300" s="192" t="str">
        <f t="shared" si="20"/>
        <v>00684112d</v>
      </c>
      <c r="J300" s="167" t="str">
        <f t="shared" si="21"/>
        <v>00684112026 03</v>
      </c>
      <c r="K300" s="5"/>
      <c r="L300" s="167" t="str">
        <f t="shared" si="22"/>
        <v>00684112026 03B</v>
      </c>
      <c r="M300" s="5" t="str">
        <f t="shared" si="23"/>
        <v>Slovenský zväz cyklistikydBJenčušová Nora</v>
      </c>
      <c r="N300" s="3" t="str">
        <f t="shared" si="24"/>
        <v>00684112dB</v>
      </c>
    </row>
    <row r="301" spans="1:14" x14ac:dyDescent="0.2">
      <c r="A301" s="182" t="s">
        <v>838</v>
      </c>
      <c r="B301" s="204" t="str">
        <f>VLOOKUP(A301,Adr!A:B,2,FALSE)</f>
        <v>Slovenský zväz cyklistiky</v>
      </c>
      <c r="C301" s="185" t="s">
        <v>1639</v>
      </c>
      <c r="D301" s="289">
        <v>20000</v>
      </c>
      <c r="E301" s="230">
        <v>0</v>
      </c>
      <c r="F301" s="166" t="s">
        <v>345</v>
      </c>
      <c r="G301" s="169" t="s">
        <v>321</v>
      </c>
      <c r="H301" s="169" t="s">
        <v>1040</v>
      </c>
      <c r="I301" s="192" t="str">
        <f t="shared" si="20"/>
        <v>00684112d</v>
      </c>
      <c r="J301" s="167" t="str">
        <f t="shared" si="21"/>
        <v>00684112026 03</v>
      </c>
      <c r="K301" s="5"/>
      <c r="L301" s="167" t="str">
        <f t="shared" si="22"/>
        <v>00684112026 03B</v>
      </c>
      <c r="M301" s="5" t="str">
        <f t="shared" si="23"/>
        <v>Slovenský zväz cyklistikydBKubiš Lukáš</v>
      </c>
      <c r="N301" s="3" t="str">
        <f t="shared" si="24"/>
        <v>00684112dB</v>
      </c>
    </row>
    <row r="302" spans="1:14" x14ac:dyDescent="0.2">
      <c r="A302" s="166" t="s">
        <v>838</v>
      </c>
      <c r="B302" s="204" t="str">
        <f>VLOOKUP(A302,Adr!A:B,2,FALSE)</f>
        <v>Slovenský zväz cyklistiky</v>
      </c>
      <c r="C302" s="196" t="s">
        <v>1640</v>
      </c>
      <c r="D302" s="291">
        <v>25000</v>
      </c>
      <c r="E302" s="173">
        <v>0</v>
      </c>
      <c r="F302" s="166" t="s">
        <v>345</v>
      </c>
      <c r="G302" s="169" t="s">
        <v>321</v>
      </c>
      <c r="H302" s="169" t="s">
        <v>1040</v>
      </c>
      <c r="I302" s="192" t="str">
        <f t="shared" si="20"/>
        <v>00684112d</v>
      </c>
      <c r="J302" s="167" t="str">
        <f t="shared" si="21"/>
        <v>00684112026 03</v>
      </c>
      <c r="K302" s="5"/>
      <c r="L302" s="167" t="str">
        <f t="shared" si="22"/>
        <v>00684112026 03B</v>
      </c>
      <c r="M302" s="5" t="str">
        <f t="shared" si="23"/>
        <v>Slovenský zväz cyklistikydBManiková Dominika</v>
      </c>
      <c r="N302" s="3" t="str">
        <f t="shared" si="24"/>
        <v>00684112dB</v>
      </c>
    </row>
    <row r="303" spans="1:14" x14ac:dyDescent="0.2">
      <c r="A303" s="166" t="s">
        <v>838</v>
      </c>
      <c r="B303" s="204" t="str">
        <f>VLOOKUP(A303,Adr!A:B,2,FALSE)</f>
        <v>Slovenský zväz cyklistiky</v>
      </c>
      <c r="C303" s="196" t="s">
        <v>1641</v>
      </c>
      <c r="D303" s="291">
        <v>55000</v>
      </c>
      <c r="E303" s="230">
        <v>0</v>
      </c>
      <c r="F303" s="166" t="s">
        <v>345</v>
      </c>
      <c r="G303" s="169" t="s">
        <v>321</v>
      </c>
      <c r="H303" s="169" t="s">
        <v>1040</v>
      </c>
      <c r="I303" s="192" t="str">
        <f t="shared" si="20"/>
        <v>00684112d</v>
      </c>
      <c r="J303" s="167" t="str">
        <f t="shared" si="21"/>
        <v>00684112026 03</v>
      </c>
      <c r="K303" s="5"/>
      <c r="L303" s="167" t="str">
        <f t="shared" si="22"/>
        <v>00684112026 03B</v>
      </c>
      <c r="M303" s="5" t="str">
        <f t="shared" si="23"/>
        <v>Slovenský zväz cyklistikydBMetelka Jozef</v>
      </c>
      <c r="N303" s="3" t="str">
        <f t="shared" si="24"/>
        <v>00684112dB</v>
      </c>
    </row>
    <row r="304" spans="1:14" x14ac:dyDescent="0.2">
      <c r="A304" s="202" t="s">
        <v>838</v>
      </c>
      <c r="B304" s="204" t="str">
        <f>VLOOKUP(A304,Adr!A:B,2,FALSE)</f>
        <v>Slovenský zväz cyklistiky</v>
      </c>
      <c r="C304" s="185" t="s">
        <v>1642</v>
      </c>
      <c r="D304" s="291">
        <v>10000</v>
      </c>
      <c r="E304" s="173">
        <v>0</v>
      </c>
      <c r="F304" s="166" t="s">
        <v>345</v>
      </c>
      <c r="G304" s="169" t="s">
        <v>321</v>
      </c>
      <c r="H304" s="169" t="s">
        <v>1040</v>
      </c>
      <c r="I304" s="192" t="str">
        <f t="shared" si="20"/>
        <v>00684112d</v>
      </c>
      <c r="J304" s="167" t="str">
        <f t="shared" si="21"/>
        <v>00684112026 03</v>
      </c>
      <c r="K304" s="5"/>
      <c r="L304" s="167" t="str">
        <f t="shared" si="22"/>
        <v>00684112026 03B</v>
      </c>
      <c r="M304" s="5" t="str">
        <f t="shared" si="23"/>
        <v>Slovenský zväz cyklistikydBStrečko Ondrej</v>
      </c>
      <c r="N304" s="3" t="str">
        <f t="shared" si="24"/>
        <v>00684112dB</v>
      </c>
    </row>
    <row r="305" spans="1:14" x14ac:dyDescent="0.2">
      <c r="A305" s="202" t="s">
        <v>838</v>
      </c>
      <c r="B305" s="204" t="str">
        <f>VLOOKUP(A305,Adr!A:B,2,FALSE)</f>
        <v>Slovenský zväz cyklistiky</v>
      </c>
      <c r="C305" s="185" t="s">
        <v>1643</v>
      </c>
      <c r="D305" s="289">
        <v>20000</v>
      </c>
      <c r="E305" s="230">
        <v>0</v>
      </c>
      <c r="F305" s="166" t="s">
        <v>345</v>
      </c>
      <c r="G305" s="169" t="s">
        <v>321</v>
      </c>
      <c r="H305" s="169" t="s">
        <v>1040</v>
      </c>
      <c r="I305" s="192" t="str">
        <f t="shared" si="20"/>
        <v>00684112d</v>
      </c>
      <c r="J305" s="167" t="str">
        <f t="shared" si="21"/>
        <v>00684112026 03</v>
      </c>
      <c r="K305" s="5"/>
      <c r="L305" s="167" t="str">
        <f t="shared" si="22"/>
        <v>00684112026 03B</v>
      </c>
      <c r="M305" s="5" t="str">
        <f t="shared" si="23"/>
        <v>Slovenský zväz cyklistikydBSvrček Martin</v>
      </c>
      <c r="N305" s="3" t="str">
        <f t="shared" si="24"/>
        <v>00684112dB</v>
      </c>
    </row>
    <row r="306" spans="1:14" x14ac:dyDescent="0.2">
      <c r="A306" s="198" t="s">
        <v>838</v>
      </c>
      <c r="B306" s="204" t="str">
        <f>VLOOKUP(A306,Adr!A:B,2,FALSE)</f>
        <v>Slovenský zväz cyklistiky</v>
      </c>
      <c r="C306" s="169" t="s">
        <v>1682</v>
      </c>
      <c r="D306" s="290">
        <v>80000</v>
      </c>
      <c r="E306" s="173">
        <v>0</v>
      </c>
      <c r="F306" s="166" t="s">
        <v>349</v>
      </c>
      <c r="G306" s="169" t="s">
        <v>321</v>
      </c>
      <c r="H306" s="169" t="s">
        <v>1040</v>
      </c>
      <c r="I306" s="192" t="str">
        <f t="shared" si="20"/>
        <v>00684112f</v>
      </c>
      <c r="J306" s="167" t="str">
        <f t="shared" si="21"/>
        <v>00684112026 03</v>
      </c>
      <c r="K306" s="5"/>
      <c r="L306" s="167" t="str">
        <f t="shared" si="22"/>
        <v>00684112026 03B</v>
      </c>
      <c r="M306" s="5" t="str">
        <f t="shared" si="23"/>
        <v>Slovenský zväz cyklistikyfBZorganizovanie kongresu európskej cyklistickej únie na Slovensku</v>
      </c>
      <c r="N306" s="3" t="str">
        <f t="shared" si="24"/>
        <v>00684112fB</v>
      </c>
    </row>
    <row r="307" spans="1:14" x14ac:dyDescent="0.2">
      <c r="A307" s="202" t="s">
        <v>847</v>
      </c>
      <c r="B307" s="204" t="str">
        <f>VLOOKUP(A307,Adr!A:B,2,FALSE)</f>
        <v>Slovenský zväz dráhového golfu</v>
      </c>
      <c r="C307" s="196" t="s">
        <v>1153</v>
      </c>
      <c r="D307" s="291">
        <v>20983</v>
      </c>
      <c r="E307" s="230">
        <v>0</v>
      </c>
      <c r="F307" s="166" t="s">
        <v>339</v>
      </c>
      <c r="G307" s="169" t="s">
        <v>319</v>
      </c>
      <c r="H307" s="169" t="s">
        <v>1040</v>
      </c>
      <c r="I307" s="192" t="str">
        <f t="shared" si="20"/>
        <v>31806431a</v>
      </c>
      <c r="J307" s="167" t="str">
        <f t="shared" si="21"/>
        <v>31806431026 02</v>
      </c>
      <c r="K307" s="5" t="s">
        <v>1154</v>
      </c>
      <c r="L307" s="167" t="str">
        <f t="shared" si="22"/>
        <v>31806431026 02B</v>
      </c>
      <c r="M307" s="5" t="str">
        <f t="shared" si="23"/>
        <v>Slovenský zväz dráhového golfuaBdráhový golf - bežné transfery</v>
      </c>
      <c r="N307" s="3" t="str">
        <f t="shared" si="24"/>
        <v>31806431aB</v>
      </c>
    </row>
    <row r="308" spans="1:14" x14ac:dyDescent="0.2">
      <c r="A308" s="198" t="s">
        <v>854</v>
      </c>
      <c r="B308" s="204" t="str">
        <f>VLOOKUP(A308,Adr!A:B,2,FALSE)</f>
        <v>Slovenský zväz florbalu</v>
      </c>
      <c r="C308" s="196" t="s">
        <v>1155</v>
      </c>
      <c r="D308" s="291">
        <v>565005</v>
      </c>
      <c r="E308" s="173">
        <v>0</v>
      </c>
      <c r="F308" s="166" t="s">
        <v>339</v>
      </c>
      <c r="G308" s="169" t="s">
        <v>319</v>
      </c>
      <c r="H308" s="169" t="s">
        <v>1040</v>
      </c>
      <c r="I308" s="192" t="str">
        <f t="shared" ref="I308:I368" si="25">A308&amp;F308</f>
        <v>31795421a</v>
      </c>
      <c r="J308" s="167" t="str">
        <f t="shared" ref="J308:J368" si="26">A308&amp;G308</f>
        <v>31795421026 02</v>
      </c>
      <c r="K308" s="5" t="s">
        <v>1156</v>
      </c>
      <c r="L308" s="167" t="str">
        <f t="shared" ref="L308:L368" si="27">A308&amp;G308&amp;H308</f>
        <v>31795421026 02B</v>
      </c>
      <c r="M308" s="5" t="str">
        <f t="shared" ref="M308:M368" si="28">B308&amp;F308&amp;H308&amp;C308</f>
        <v>Slovenský zväz florbaluaBflorbal - bežné transfery</v>
      </c>
      <c r="N308" s="3" t="str">
        <f t="shared" ref="N308:N368" si="29">+I308&amp;H308</f>
        <v>31795421aB</v>
      </c>
    </row>
    <row r="309" spans="1:14" x14ac:dyDescent="0.2">
      <c r="A309" s="198" t="s">
        <v>861</v>
      </c>
      <c r="B309" s="204" t="str">
        <f>VLOOKUP(A309,Adr!A:B,2,FALSE)</f>
        <v>Slovenský zväz hádzanej</v>
      </c>
      <c r="C309" s="185" t="s">
        <v>1157</v>
      </c>
      <c r="D309" s="289">
        <v>1374010</v>
      </c>
      <c r="E309" s="230">
        <v>0</v>
      </c>
      <c r="F309" s="166" t="s">
        <v>339</v>
      </c>
      <c r="G309" s="169" t="s">
        <v>319</v>
      </c>
      <c r="H309" s="169" t="s">
        <v>1040</v>
      </c>
      <c r="I309" s="192" t="str">
        <f t="shared" si="25"/>
        <v>30774772a</v>
      </c>
      <c r="J309" s="167" t="str">
        <f t="shared" si="26"/>
        <v>30774772026 02</v>
      </c>
      <c r="K309" s="5" t="s">
        <v>1158</v>
      </c>
      <c r="L309" s="167" t="str">
        <f t="shared" si="27"/>
        <v>30774772026 02B</v>
      </c>
      <c r="M309" s="5" t="str">
        <f t="shared" si="28"/>
        <v>Slovenský zväz hádzanejaBhádzaná - bežné transfery</v>
      </c>
      <c r="N309" s="3" t="str">
        <f t="shared" si="29"/>
        <v>30774772aB</v>
      </c>
    </row>
    <row r="310" spans="1:14" x14ac:dyDescent="0.2">
      <c r="A310" s="202" t="s">
        <v>2004</v>
      </c>
      <c r="B310" s="204" t="str">
        <f>VLOOKUP(A310,Adr!A:B,2,FALSE)</f>
        <v>Slovenský zväz hasičského športu</v>
      </c>
      <c r="C310" s="185" t="s">
        <v>2269</v>
      </c>
      <c r="D310" s="289">
        <v>15000</v>
      </c>
      <c r="E310" s="173">
        <v>0</v>
      </c>
      <c r="F310" s="166" t="s">
        <v>349</v>
      </c>
      <c r="G310" s="169" t="s">
        <v>321</v>
      </c>
      <c r="H310" s="169" t="s">
        <v>1040</v>
      </c>
      <c r="I310" s="192" t="str">
        <f t="shared" si="25"/>
        <v>42390800f</v>
      </c>
      <c r="J310" s="167" t="str">
        <f t="shared" si="26"/>
        <v>42390800026 03</v>
      </c>
      <c r="K310" s="5"/>
      <c r="L310" s="167" t="str">
        <f t="shared" si="27"/>
        <v>42390800026 03B</v>
      </c>
      <c r="M310" s="5" t="str">
        <f t="shared" si="28"/>
        <v>Slovenský zväz hasičského športufBpodpora a rozvoj športu</v>
      </c>
      <c r="N310" s="3" t="str">
        <f t="shared" si="29"/>
        <v>42390800fB</v>
      </c>
    </row>
    <row r="311" spans="1:14" x14ac:dyDescent="0.2">
      <c r="A311" s="202" t="s">
        <v>2011</v>
      </c>
      <c r="B311" s="204" t="str">
        <f>VLOOKUP(A311,Adr!A:B,2,FALSE)</f>
        <v>Slovenský zväz integrovaného tanca a tanečného športu</v>
      </c>
      <c r="C311" s="196" t="s">
        <v>352</v>
      </c>
      <c r="D311" s="289">
        <v>25000</v>
      </c>
      <c r="E311" s="173">
        <v>0</v>
      </c>
      <c r="F311" s="166" t="s">
        <v>351</v>
      </c>
      <c r="G311" s="169" t="s">
        <v>321</v>
      </c>
      <c r="H311" s="169" t="s">
        <v>1040</v>
      </c>
      <c r="I311" s="192" t="str">
        <f t="shared" si="25"/>
        <v>36070351g</v>
      </c>
      <c r="J311" s="167" t="str">
        <f t="shared" si="26"/>
        <v>36070351026 03</v>
      </c>
      <c r="K311" s="5"/>
      <c r="L311" s="167" t="str">
        <f t="shared" si="27"/>
        <v>36070351026 03B</v>
      </c>
      <c r="M311" s="5" t="str">
        <f t="shared" si="28"/>
        <v>Slovenský zväz integrovaného tanca a tanečného športugBrozvoj športov, ktoré nie sú uznanými podľa zákona č. 440/2015 Z. z.</v>
      </c>
      <c r="N311" s="3" t="str">
        <f t="shared" si="29"/>
        <v>36070351gB</v>
      </c>
    </row>
    <row r="312" spans="1:14" x14ac:dyDescent="0.2">
      <c r="A312" s="166" t="s">
        <v>868</v>
      </c>
      <c r="B312" s="204" t="str">
        <f>VLOOKUP(A312,Adr!A:B,2,FALSE)</f>
        <v>Slovenský zväz jachtingu</v>
      </c>
      <c r="C312" s="196" t="s">
        <v>1159</v>
      </c>
      <c r="D312" s="291">
        <v>55948</v>
      </c>
      <c r="E312" s="173">
        <v>0</v>
      </c>
      <c r="F312" s="166" t="s">
        <v>339</v>
      </c>
      <c r="G312" s="169" t="s">
        <v>319</v>
      </c>
      <c r="H312" s="169" t="s">
        <v>1040</v>
      </c>
      <c r="I312" s="192" t="str">
        <f t="shared" si="25"/>
        <v>30793211a</v>
      </c>
      <c r="J312" s="167" t="str">
        <f t="shared" si="26"/>
        <v>30793211026 02</v>
      </c>
      <c r="K312" s="5" t="s">
        <v>1160</v>
      </c>
      <c r="L312" s="167" t="str">
        <f t="shared" si="27"/>
        <v>30793211026 02B</v>
      </c>
      <c r="M312" s="5" t="str">
        <f t="shared" si="28"/>
        <v>Slovenský zväz jachtinguaBjachting - bežné transfery</v>
      </c>
      <c r="N312" s="3" t="str">
        <f t="shared" si="29"/>
        <v>30793211aB</v>
      </c>
    </row>
    <row r="313" spans="1:14" x14ac:dyDescent="0.2">
      <c r="A313" s="166" t="s">
        <v>868</v>
      </c>
      <c r="B313" s="204" t="str">
        <f>VLOOKUP(A313,Adr!A:B,2,FALSE)</f>
        <v>Slovenský zväz jachtingu</v>
      </c>
      <c r="C313" s="197" t="s">
        <v>1644</v>
      </c>
      <c r="D313" s="292">
        <v>20000</v>
      </c>
      <c r="E313" s="230">
        <v>0</v>
      </c>
      <c r="F313" s="166" t="s">
        <v>345</v>
      </c>
      <c r="G313" s="169" t="s">
        <v>321</v>
      </c>
      <c r="H313" s="169" t="s">
        <v>1040</v>
      </c>
      <c r="I313" s="192" t="str">
        <f t="shared" si="25"/>
        <v>30793211d</v>
      </c>
      <c r="J313" s="167" t="str">
        <f t="shared" si="26"/>
        <v>30793211026 03</v>
      </c>
      <c r="K313" s="5"/>
      <c r="L313" s="167" t="str">
        <f t="shared" si="27"/>
        <v>30793211026 03B</v>
      </c>
      <c r="M313" s="5" t="str">
        <f t="shared" si="28"/>
        <v>Slovenský zväz jachtingudBKubín Róbert</v>
      </c>
      <c r="N313" s="3" t="str">
        <f t="shared" si="29"/>
        <v>30793211dB</v>
      </c>
    </row>
    <row r="314" spans="1:14" x14ac:dyDescent="0.2">
      <c r="A314" s="182" t="s">
        <v>875</v>
      </c>
      <c r="B314" s="204" t="str">
        <f>VLOOKUP(A314,Adr!A:B,2,FALSE)</f>
        <v>Slovenský zväz Judo</v>
      </c>
      <c r="C314" s="185" t="s">
        <v>1161</v>
      </c>
      <c r="D314" s="289">
        <v>157989</v>
      </c>
      <c r="E314" s="230">
        <v>0</v>
      </c>
      <c r="F314" s="166" t="s">
        <v>339</v>
      </c>
      <c r="G314" s="169" t="s">
        <v>319</v>
      </c>
      <c r="H314" s="169" t="s">
        <v>1040</v>
      </c>
      <c r="I314" s="192" t="str">
        <f t="shared" si="25"/>
        <v>17308518a</v>
      </c>
      <c r="J314" s="167" t="str">
        <f t="shared" si="26"/>
        <v>17308518026 02</v>
      </c>
      <c r="K314" s="5" t="s">
        <v>1162</v>
      </c>
      <c r="L314" s="167" t="str">
        <f t="shared" si="27"/>
        <v>17308518026 02B</v>
      </c>
      <c r="M314" s="5" t="str">
        <f t="shared" si="28"/>
        <v>Slovenský zväz JudoaBjudo - bežné transfery</v>
      </c>
      <c r="N314" s="3" t="str">
        <f t="shared" si="29"/>
        <v>17308518aB</v>
      </c>
    </row>
    <row r="315" spans="1:14" x14ac:dyDescent="0.2">
      <c r="A315" s="166" t="s">
        <v>875</v>
      </c>
      <c r="B315" s="204" t="str">
        <f>VLOOKUP(A315,Adr!A:B,2,FALSE)</f>
        <v>Slovenský zväz Judo</v>
      </c>
      <c r="C315" s="185" t="s">
        <v>1645</v>
      </c>
      <c r="D315" s="289">
        <v>15000</v>
      </c>
      <c r="E315" s="230">
        <v>0</v>
      </c>
      <c r="F315" s="166" t="s">
        <v>345</v>
      </c>
      <c r="G315" s="169" t="s">
        <v>321</v>
      </c>
      <c r="H315" s="169" t="s">
        <v>1040</v>
      </c>
      <c r="I315" s="192" t="str">
        <f t="shared" si="25"/>
        <v>17308518d</v>
      </c>
      <c r="J315" s="167" t="str">
        <f t="shared" si="26"/>
        <v>17308518026 03</v>
      </c>
      <c r="K315" s="5"/>
      <c r="L315" s="167" t="str">
        <f t="shared" si="27"/>
        <v>17308518026 03B</v>
      </c>
      <c r="M315" s="5" t="str">
        <f t="shared" si="28"/>
        <v>Slovenský zväz JudodBÁdam Viktor</v>
      </c>
      <c r="N315" s="3" t="str">
        <f t="shared" si="29"/>
        <v>17308518dB</v>
      </c>
    </row>
    <row r="316" spans="1:14" x14ac:dyDescent="0.2">
      <c r="A316" s="202" t="s">
        <v>875</v>
      </c>
      <c r="B316" s="204" t="str">
        <f>VLOOKUP(A316,Adr!A:B,2,FALSE)</f>
        <v>Slovenský zväz Judo</v>
      </c>
      <c r="C316" s="185" t="s">
        <v>1646</v>
      </c>
      <c r="D316" s="289">
        <v>50000</v>
      </c>
      <c r="E316" s="230">
        <v>0</v>
      </c>
      <c r="F316" s="166" t="s">
        <v>345</v>
      </c>
      <c r="G316" s="169" t="s">
        <v>321</v>
      </c>
      <c r="H316" s="169" t="s">
        <v>1040</v>
      </c>
      <c r="I316" s="192" t="str">
        <f t="shared" si="25"/>
        <v>17308518d</v>
      </c>
      <c r="J316" s="167" t="str">
        <f t="shared" si="26"/>
        <v>17308518026 03</v>
      </c>
      <c r="K316" s="5"/>
      <c r="L316" s="167" t="str">
        <f t="shared" si="27"/>
        <v>17308518026 03B</v>
      </c>
      <c r="M316" s="5" t="str">
        <f t="shared" si="28"/>
        <v>Slovenský zväz JudodBFízeľ Márius</v>
      </c>
      <c r="N316" s="3" t="str">
        <f t="shared" si="29"/>
        <v>17308518dB</v>
      </c>
    </row>
    <row r="317" spans="1:14" x14ac:dyDescent="0.2">
      <c r="A317" s="202" t="s">
        <v>875</v>
      </c>
      <c r="B317" s="204" t="str">
        <f>VLOOKUP(A317,Adr!A:B,2,FALSE)</f>
        <v>Slovenský zväz Judo</v>
      </c>
      <c r="C317" s="185" t="s">
        <v>1647</v>
      </c>
      <c r="D317" s="289">
        <v>10000</v>
      </c>
      <c r="E317" s="173">
        <v>0</v>
      </c>
      <c r="F317" s="166" t="s">
        <v>345</v>
      </c>
      <c r="G317" s="169" t="s">
        <v>321</v>
      </c>
      <c r="H317" s="169" t="s">
        <v>1040</v>
      </c>
      <c r="I317" s="192" t="str">
        <f t="shared" si="25"/>
        <v>17308518d</v>
      </c>
      <c r="J317" s="167" t="str">
        <f t="shared" si="26"/>
        <v>17308518026 03</v>
      </c>
      <c r="K317" s="5"/>
      <c r="L317" s="167" t="str">
        <f t="shared" si="27"/>
        <v>17308518026 03B</v>
      </c>
      <c r="M317" s="5" t="str">
        <f t="shared" si="28"/>
        <v>Slovenský zväz JudodBFízeľová Ema</v>
      </c>
      <c r="N317" s="3" t="str">
        <f t="shared" si="29"/>
        <v>17308518dB</v>
      </c>
    </row>
    <row r="318" spans="1:14" x14ac:dyDescent="0.2">
      <c r="A318" s="202" t="s">
        <v>875</v>
      </c>
      <c r="B318" s="204" t="str">
        <f>VLOOKUP(A318,Adr!A:B,2,FALSE)</f>
        <v>Slovenský zväz Judo</v>
      </c>
      <c r="C318" s="185" t="s">
        <v>1648</v>
      </c>
      <c r="D318" s="289">
        <v>15000</v>
      </c>
      <c r="E318" s="230">
        <v>0</v>
      </c>
      <c r="F318" s="166" t="s">
        <v>345</v>
      </c>
      <c r="G318" s="169" t="s">
        <v>321</v>
      </c>
      <c r="H318" s="169" t="s">
        <v>1040</v>
      </c>
      <c r="I318" s="192" t="str">
        <f t="shared" si="25"/>
        <v>17308518d</v>
      </c>
      <c r="J318" s="167" t="str">
        <f t="shared" si="26"/>
        <v>17308518026 03</v>
      </c>
      <c r="K318" s="5"/>
      <c r="L318" s="167" t="str">
        <f t="shared" si="27"/>
        <v>17308518026 03B</v>
      </c>
      <c r="M318" s="5" t="str">
        <f t="shared" si="28"/>
        <v>Slovenský zväz JudodBMaťašeje Benjamín</v>
      </c>
      <c r="N318" s="3" t="str">
        <f t="shared" si="29"/>
        <v>17308518dB</v>
      </c>
    </row>
    <row r="319" spans="1:14" x14ac:dyDescent="0.2">
      <c r="A319" s="166" t="s">
        <v>875</v>
      </c>
      <c r="B319" s="204" t="str">
        <f>VLOOKUP(A319,Adr!A:B,2,FALSE)</f>
        <v>Slovenský zväz Judo</v>
      </c>
      <c r="C319" s="185" t="s">
        <v>1649</v>
      </c>
      <c r="D319" s="289">
        <v>10000</v>
      </c>
      <c r="E319" s="173">
        <v>0</v>
      </c>
      <c r="F319" s="166" t="s">
        <v>345</v>
      </c>
      <c r="G319" s="169" t="s">
        <v>321</v>
      </c>
      <c r="H319" s="169" t="s">
        <v>1040</v>
      </c>
      <c r="I319" s="192" t="str">
        <f t="shared" si="25"/>
        <v>17308518d</v>
      </c>
      <c r="J319" s="167" t="str">
        <f t="shared" si="26"/>
        <v>17308518026 03</v>
      </c>
      <c r="K319" s="5"/>
      <c r="L319" s="167" t="str">
        <f t="shared" si="27"/>
        <v>17308518026 03B</v>
      </c>
      <c r="M319" s="5" t="str">
        <f t="shared" si="28"/>
        <v>Slovenský zväz JudodBScheffel Oliver</v>
      </c>
      <c r="N319" s="3" t="str">
        <f t="shared" si="29"/>
        <v>17308518dB</v>
      </c>
    </row>
    <row r="320" spans="1:14" x14ac:dyDescent="0.2">
      <c r="A320" s="202" t="s">
        <v>875</v>
      </c>
      <c r="B320" s="204" t="str">
        <f>VLOOKUP(A320,Adr!A:B,2,FALSE)</f>
        <v>Slovenský zväz Judo</v>
      </c>
      <c r="C320" s="196" t="s">
        <v>1650</v>
      </c>
      <c r="D320" s="289">
        <v>20000</v>
      </c>
      <c r="E320" s="230">
        <v>0</v>
      </c>
      <c r="F320" s="166" t="s">
        <v>345</v>
      </c>
      <c r="G320" s="169" t="s">
        <v>321</v>
      </c>
      <c r="H320" s="169" t="s">
        <v>1040</v>
      </c>
      <c r="I320" s="192" t="str">
        <f t="shared" si="25"/>
        <v>17308518d</v>
      </c>
      <c r="J320" s="167" t="str">
        <f t="shared" si="26"/>
        <v>17308518026 03</v>
      </c>
      <c r="K320" s="5"/>
      <c r="L320" s="167" t="str">
        <f t="shared" si="27"/>
        <v>17308518026 03B</v>
      </c>
      <c r="M320" s="5" t="str">
        <f t="shared" si="28"/>
        <v>Slovenský zväz JudodBTománková Patrícia</v>
      </c>
      <c r="N320" s="3" t="str">
        <f t="shared" si="29"/>
        <v>17308518dB</v>
      </c>
    </row>
    <row r="321" spans="1:14" x14ac:dyDescent="0.2">
      <c r="A321" s="198" t="s">
        <v>882</v>
      </c>
      <c r="B321" s="204" t="str">
        <f>VLOOKUP(A321,Adr!A:B,2,FALSE)</f>
        <v>Slovenský Zväz Karate</v>
      </c>
      <c r="C321" s="169" t="s">
        <v>1163</v>
      </c>
      <c r="D321" s="290">
        <v>621440</v>
      </c>
      <c r="E321" s="173">
        <v>0</v>
      </c>
      <c r="F321" s="166" t="s">
        <v>339</v>
      </c>
      <c r="G321" s="169" t="s">
        <v>319</v>
      </c>
      <c r="H321" s="169" t="s">
        <v>1040</v>
      </c>
      <c r="I321" s="192" t="str">
        <f t="shared" si="25"/>
        <v>30811571a</v>
      </c>
      <c r="J321" s="167" t="str">
        <f t="shared" si="26"/>
        <v>30811571026 02</v>
      </c>
      <c r="K321" s="5" t="s">
        <v>1164</v>
      </c>
      <c r="L321" s="167" t="str">
        <f t="shared" si="27"/>
        <v>30811571026 02B</v>
      </c>
      <c r="M321" s="5" t="str">
        <f t="shared" si="28"/>
        <v>Slovenský Zväz KarateaBkarate - bežné transfery</v>
      </c>
      <c r="N321" s="3" t="str">
        <f t="shared" si="29"/>
        <v>30811571aB</v>
      </c>
    </row>
    <row r="322" spans="1:14" x14ac:dyDescent="0.2">
      <c r="A322" s="198" t="s">
        <v>882</v>
      </c>
      <c r="B322" s="204" t="str">
        <f>VLOOKUP(A322,Adr!A:B,2,FALSE)</f>
        <v>Slovenský Zväz Karate</v>
      </c>
      <c r="C322" s="169" t="s">
        <v>1493</v>
      </c>
      <c r="D322" s="290">
        <v>9761</v>
      </c>
      <c r="E322" s="230">
        <v>0</v>
      </c>
      <c r="F322" s="166" t="s">
        <v>343</v>
      </c>
      <c r="G322" s="169" t="s">
        <v>321</v>
      </c>
      <c r="H322" s="169" t="s">
        <v>1040</v>
      </c>
      <c r="I322" s="192" t="str">
        <f t="shared" si="25"/>
        <v>30811571c</v>
      </c>
      <c r="J322" s="167" t="str">
        <f t="shared" si="26"/>
        <v>30811571026 03</v>
      </c>
      <c r="K322" s="5"/>
      <c r="L322" s="167" t="str">
        <f t="shared" si="27"/>
        <v>30811571026 03B</v>
      </c>
      <c r="M322" s="5" t="str">
        <f t="shared" si="28"/>
        <v>Slovenský Zväz KaratecBzabezpečenie a rozvoj športu karate zdravotne postihnutých športovcov</v>
      </c>
      <c r="N322" s="3" t="str">
        <f t="shared" si="29"/>
        <v>30811571cB</v>
      </c>
    </row>
    <row r="323" spans="1:14" x14ac:dyDescent="0.2">
      <c r="A323" s="166" t="s">
        <v>882</v>
      </c>
      <c r="B323" s="204" t="str">
        <f>VLOOKUP(A323,Adr!A:B,2,FALSE)</f>
        <v>Slovenský Zväz Karate</v>
      </c>
      <c r="C323" s="185" t="s">
        <v>1651</v>
      </c>
      <c r="D323" s="289">
        <v>30000</v>
      </c>
      <c r="E323" s="173">
        <v>0</v>
      </c>
      <c r="F323" s="166" t="s">
        <v>345</v>
      </c>
      <c r="G323" s="169" t="s">
        <v>321</v>
      </c>
      <c r="H323" s="169" t="s">
        <v>1040</v>
      </c>
      <c r="I323" s="192" t="str">
        <f t="shared" si="25"/>
        <v>30811571d</v>
      </c>
      <c r="J323" s="167" t="str">
        <f t="shared" si="26"/>
        <v>30811571026 03</v>
      </c>
      <c r="K323" s="5"/>
      <c r="L323" s="167" t="str">
        <f t="shared" si="27"/>
        <v>30811571026 03B</v>
      </c>
      <c r="M323" s="5" t="str">
        <f t="shared" si="28"/>
        <v>Slovenský Zväz KaratedBBakoš Suchánková Ingrida</v>
      </c>
      <c r="N323" s="3" t="str">
        <f t="shared" si="29"/>
        <v>30811571dB</v>
      </c>
    </row>
    <row r="324" spans="1:14" x14ac:dyDescent="0.2">
      <c r="A324" s="202" t="s">
        <v>882</v>
      </c>
      <c r="B324" s="204" t="str">
        <f>VLOOKUP(A324,Adr!A:B,2,FALSE)</f>
        <v>Slovenský Zväz Karate</v>
      </c>
      <c r="C324" s="169" t="s">
        <v>2249</v>
      </c>
      <c r="D324" s="290">
        <v>10000</v>
      </c>
      <c r="E324" s="173">
        <v>0</v>
      </c>
      <c r="F324" s="166" t="s">
        <v>362</v>
      </c>
      <c r="G324" s="169" t="s">
        <v>321</v>
      </c>
      <c r="H324" s="169" t="s">
        <v>1040</v>
      </c>
      <c r="I324" s="192" t="str">
        <f t="shared" si="25"/>
        <v>30811571m</v>
      </c>
      <c r="J324" s="167" t="str">
        <f t="shared" si="26"/>
        <v>30811571026 03</v>
      </c>
      <c r="K324" s="5"/>
      <c r="L324" s="167" t="str">
        <f t="shared" si="27"/>
        <v>30811571026 03B</v>
      </c>
      <c r="M324" s="5" t="str">
        <f t="shared" si="28"/>
        <v>Slovenský Zväz KaratemBVeľká cena Slovenska</v>
      </c>
      <c r="N324" s="3" t="str">
        <f t="shared" si="29"/>
        <v>30811571mB</v>
      </c>
    </row>
    <row r="325" spans="1:14" x14ac:dyDescent="0.2">
      <c r="A325" s="178" t="s">
        <v>889</v>
      </c>
      <c r="B325" s="204" t="str">
        <f>VLOOKUP(A325,Adr!A:B,2,FALSE)</f>
        <v>Slovenský zväz kickboxu</v>
      </c>
      <c r="C325" s="169" t="s">
        <v>1165</v>
      </c>
      <c r="D325" s="290">
        <v>94554</v>
      </c>
      <c r="E325" s="173">
        <v>0</v>
      </c>
      <c r="F325" s="166" t="s">
        <v>339</v>
      </c>
      <c r="G325" s="169" t="s">
        <v>319</v>
      </c>
      <c r="H325" s="169" t="s">
        <v>1040</v>
      </c>
      <c r="I325" s="192" t="str">
        <f t="shared" si="25"/>
        <v>31119247a</v>
      </c>
      <c r="J325" s="167" t="str">
        <f t="shared" si="26"/>
        <v>31119247026 02</v>
      </c>
      <c r="K325" s="5" t="s">
        <v>1166</v>
      </c>
      <c r="L325" s="167" t="str">
        <f t="shared" si="27"/>
        <v>31119247026 02B</v>
      </c>
      <c r="M325" s="5" t="str">
        <f t="shared" si="28"/>
        <v>Slovenský zväz kickboxuaBkickbox - bežné transfery</v>
      </c>
      <c r="N325" s="3" t="str">
        <f t="shared" si="29"/>
        <v>31119247aB</v>
      </c>
    </row>
    <row r="326" spans="1:14" x14ac:dyDescent="0.2">
      <c r="A326" s="166" t="s">
        <v>889</v>
      </c>
      <c r="B326" s="204" t="str">
        <f>VLOOKUP(A326,Adr!A:B,2,FALSE)</f>
        <v>Slovenský zväz kickboxu</v>
      </c>
      <c r="C326" s="196" t="s">
        <v>1652</v>
      </c>
      <c r="D326" s="291">
        <v>20000</v>
      </c>
      <c r="E326" s="173">
        <v>0</v>
      </c>
      <c r="F326" s="166" t="s">
        <v>345</v>
      </c>
      <c r="G326" s="169" t="s">
        <v>321</v>
      </c>
      <c r="H326" s="169" t="s">
        <v>1040</v>
      </c>
      <c r="I326" s="192" t="str">
        <f t="shared" si="25"/>
        <v>31119247d</v>
      </c>
      <c r="J326" s="167" t="str">
        <f t="shared" si="26"/>
        <v>31119247026 03</v>
      </c>
      <c r="K326" s="5"/>
      <c r="L326" s="167" t="str">
        <f t="shared" si="27"/>
        <v>31119247026 03B</v>
      </c>
      <c r="M326" s="5" t="str">
        <f t="shared" si="28"/>
        <v>Slovenský zväz kickboxudBCmárová Lucia</v>
      </c>
      <c r="N326" s="3" t="str">
        <f t="shared" si="29"/>
        <v>31119247dB</v>
      </c>
    </row>
    <row r="327" spans="1:14" x14ac:dyDescent="0.2">
      <c r="A327" s="166" t="s">
        <v>889</v>
      </c>
      <c r="B327" s="204" t="str">
        <f>VLOOKUP(A327,Adr!A:B,2,FALSE)</f>
        <v>Slovenský zväz kickboxu</v>
      </c>
      <c r="C327" s="185" t="s">
        <v>1653</v>
      </c>
      <c r="D327" s="289">
        <v>30000</v>
      </c>
      <c r="E327" s="230">
        <v>0</v>
      </c>
      <c r="F327" s="166" t="s">
        <v>345</v>
      </c>
      <c r="G327" s="169" t="s">
        <v>321</v>
      </c>
      <c r="H327" s="169" t="s">
        <v>1040</v>
      </c>
      <c r="I327" s="192" t="str">
        <f t="shared" si="25"/>
        <v>31119247d</v>
      </c>
      <c r="J327" s="167" t="str">
        <f t="shared" si="26"/>
        <v>31119247026 03</v>
      </c>
      <c r="K327" s="5"/>
      <c r="L327" s="167" t="str">
        <f t="shared" si="27"/>
        <v>31119247026 03B</v>
      </c>
      <c r="M327" s="5" t="str">
        <f t="shared" si="28"/>
        <v>Slovenský zväz kickboxudBTessier Lucia</v>
      </c>
      <c r="N327" s="3" t="str">
        <f t="shared" si="29"/>
        <v>31119247dB</v>
      </c>
    </row>
    <row r="328" spans="1:14" ht="20" x14ac:dyDescent="0.2">
      <c r="A328" s="166" t="s">
        <v>889</v>
      </c>
      <c r="B328" s="204" t="str">
        <f>VLOOKUP(A328,Adr!A:B,2,FALSE)</f>
        <v>Slovenský zväz kickboxu</v>
      </c>
      <c r="C328" s="196" t="s">
        <v>2283</v>
      </c>
      <c r="D328" s="291">
        <v>27100</v>
      </c>
      <c r="E328" s="230">
        <v>0</v>
      </c>
      <c r="F328" s="166" t="s">
        <v>349</v>
      </c>
      <c r="G328" s="169" t="s">
        <v>321</v>
      </c>
      <c r="H328" s="169" t="s">
        <v>1040</v>
      </c>
      <c r="I328" s="192" t="str">
        <f t="shared" ref="I328" si="30">A328&amp;F328</f>
        <v>31119247f</v>
      </c>
      <c r="J328" s="167" t="str">
        <f t="shared" ref="J328" si="31">A328&amp;G328</f>
        <v>31119247026 03</v>
      </c>
      <c r="K328" s="5"/>
      <c r="L328" s="167" t="str">
        <f t="shared" ref="L328" si="32">A328&amp;G328&amp;H328</f>
        <v>31119247026 03B</v>
      </c>
      <c r="M328" s="5" t="str">
        <f t="shared" ref="M328" si="33">B328&amp;F328&amp;H328&amp;C328</f>
        <v>Slovenský zväz kickboxufBzabezpečenie účasti športovej reprezentácie SR na Majstrovstcách sveta WAKO</v>
      </c>
      <c r="N328" s="3" t="str">
        <f t="shared" ref="N328" si="34">+I328&amp;H328</f>
        <v>31119247fB</v>
      </c>
    </row>
    <row r="329" spans="1:14" x14ac:dyDescent="0.2">
      <c r="A329" s="166" t="s">
        <v>889</v>
      </c>
      <c r="B329" s="204" t="str">
        <f>VLOOKUP(A329,Adr!A:B,2,FALSE)</f>
        <v>Slovenský zväz kickboxu</v>
      </c>
      <c r="C329" s="196" t="s">
        <v>2250</v>
      </c>
      <c r="D329" s="291">
        <v>7000</v>
      </c>
      <c r="E329" s="230">
        <v>0</v>
      </c>
      <c r="F329" s="166" t="s">
        <v>362</v>
      </c>
      <c r="G329" s="169" t="s">
        <v>321</v>
      </c>
      <c r="H329" s="169" t="s">
        <v>1040</v>
      </c>
      <c r="I329" s="192" t="str">
        <f t="shared" si="25"/>
        <v>31119247m</v>
      </c>
      <c r="J329" s="167" t="str">
        <f t="shared" si="26"/>
        <v>31119247026 03</v>
      </c>
      <c r="K329" s="5"/>
      <c r="L329" s="167" t="str">
        <f t="shared" ref="L329" si="35">A329&amp;G329&amp;H329</f>
        <v>31119247026 03B</v>
      </c>
      <c r="M329" s="5" t="str">
        <f t="shared" ref="M329" si="36">B329&amp;F329&amp;H329&amp;C329</f>
        <v>Slovenský zväz kickboxumBSlovak Open 2025 – Memoriál Ladislava Doky Tótha</v>
      </c>
      <c r="N329" s="3" t="str">
        <f t="shared" ref="N329" si="37">+I329&amp;H329</f>
        <v>31119247mB</v>
      </c>
    </row>
    <row r="330" spans="1:14" x14ac:dyDescent="0.2">
      <c r="A330" s="198" t="s">
        <v>894</v>
      </c>
      <c r="B330" s="204" t="str">
        <f>VLOOKUP(A330,Adr!A:B,2,FALSE)</f>
        <v>Slovenský zväz ľadového hokeja</v>
      </c>
      <c r="C330" s="185" t="s">
        <v>1167</v>
      </c>
      <c r="D330" s="290">
        <v>6252588</v>
      </c>
      <c r="E330" s="230">
        <v>0</v>
      </c>
      <c r="F330" s="166" t="s">
        <v>339</v>
      </c>
      <c r="G330" s="169" t="s">
        <v>319</v>
      </c>
      <c r="H330" s="169" t="s">
        <v>1040</v>
      </c>
      <c r="I330" s="192" t="str">
        <f t="shared" si="25"/>
        <v>30845386a</v>
      </c>
      <c r="J330" s="167" t="str">
        <f t="shared" si="26"/>
        <v>30845386026 02</v>
      </c>
      <c r="K330" s="5" t="s">
        <v>1168</v>
      </c>
      <c r="L330" s="167" t="str">
        <f t="shared" si="27"/>
        <v>30845386026 02B</v>
      </c>
      <c r="M330" s="5" t="str">
        <f t="shared" si="28"/>
        <v>Slovenský zväz ľadového hokejaaBľadový hokej - bežné transfery</v>
      </c>
      <c r="N330" s="3" t="str">
        <f t="shared" si="29"/>
        <v>30845386aB</v>
      </c>
    </row>
    <row r="331" spans="1:14" x14ac:dyDescent="0.2">
      <c r="A331" s="182" t="s">
        <v>2023</v>
      </c>
      <c r="B331" s="204" t="str">
        <f>VLOOKUP(A331,Adr!A:B,2,FALSE)</f>
        <v>Slovenský zväz malého futbalu</v>
      </c>
      <c r="C331" s="185" t="s">
        <v>352</v>
      </c>
      <c r="D331" s="289">
        <v>250000</v>
      </c>
      <c r="E331" s="230">
        <v>0</v>
      </c>
      <c r="F331" s="166" t="s">
        <v>351</v>
      </c>
      <c r="G331" s="169" t="s">
        <v>321</v>
      </c>
      <c r="H331" s="169" t="s">
        <v>1040</v>
      </c>
      <c r="I331" s="192" t="str">
        <f t="shared" si="25"/>
        <v>30865930g</v>
      </c>
      <c r="J331" s="167" t="str">
        <f t="shared" si="26"/>
        <v>30865930026 03</v>
      </c>
      <c r="K331" s="5"/>
      <c r="L331" s="167" t="str">
        <f t="shared" si="27"/>
        <v>30865930026 03B</v>
      </c>
      <c r="M331" s="5" t="str">
        <f t="shared" si="28"/>
        <v>Slovenský zväz malého futbalugBrozvoj športov, ktoré nie sú uznanými podľa zákona č. 440/2015 Z. z.</v>
      </c>
      <c r="N331" s="3" t="str">
        <f t="shared" si="29"/>
        <v>30865930gB</v>
      </c>
    </row>
    <row r="332" spans="1:14" x14ac:dyDescent="0.2">
      <c r="A332" s="166" t="s">
        <v>902</v>
      </c>
      <c r="B332" s="204" t="str">
        <f>VLOOKUP(A332,Adr!A:B,2,FALSE)</f>
        <v>Slovenský zväz moderného päťboja</v>
      </c>
      <c r="C332" s="196" t="s">
        <v>1169</v>
      </c>
      <c r="D332" s="291">
        <v>67606</v>
      </c>
      <c r="E332" s="230">
        <v>0</v>
      </c>
      <c r="F332" s="166" t="s">
        <v>339</v>
      </c>
      <c r="G332" s="169" t="s">
        <v>319</v>
      </c>
      <c r="H332" s="169" t="s">
        <v>1040</v>
      </c>
      <c r="I332" s="192" t="str">
        <f t="shared" si="25"/>
        <v>30788714a</v>
      </c>
      <c r="J332" s="167" t="str">
        <f t="shared" si="26"/>
        <v>30788714026 02</v>
      </c>
      <c r="K332" s="5" t="s">
        <v>1170</v>
      </c>
      <c r="L332" s="167" t="str">
        <f t="shared" si="27"/>
        <v>30788714026 02B</v>
      </c>
      <c r="M332" s="5" t="str">
        <f t="shared" si="28"/>
        <v>Slovenský zväz moderného päťbojaaBmoderný päťboj - bežné transfery</v>
      </c>
      <c r="N332" s="3" t="str">
        <f t="shared" si="29"/>
        <v>30788714aB</v>
      </c>
    </row>
    <row r="333" spans="1:14" x14ac:dyDescent="0.2">
      <c r="A333" s="166" t="s">
        <v>909</v>
      </c>
      <c r="B333" s="204" t="str">
        <f>VLOOKUP(A333,Adr!A:B,2,FALSE)</f>
        <v>Slovenský zväz orientačných športov</v>
      </c>
      <c r="C333" s="185" t="s">
        <v>1171</v>
      </c>
      <c r="D333" s="289">
        <v>33142</v>
      </c>
      <c r="E333" s="173">
        <v>0</v>
      </c>
      <c r="F333" s="166" t="s">
        <v>339</v>
      </c>
      <c r="G333" s="169" t="s">
        <v>319</v>
      </c>
      <c r="H333" s="169" t="s">
        <v>1040</v>
      </c>
      <c r="I333" s="192" t="str">
        <f t="shared" si="25"/>
        <v>30806518a</v>
      </c>
      <c r="J333" s="167" t="str">
        <f t="shared" si="26"/>
        <v>30806518026 02</v>
      </c>
      <c r="K333" s="5" t="s">
        <v>1172</v>
      </c>
      <c r="L333" s="167" t="str">
        <f t="shared" si="27"/>
        <v>30806518026 02B</v>
      </c>
      <c r="M333" s="5" t="str">
        <f t="shared" si="28"/>
        <v>Slovenský zväz orientačných športovaBorientačné športy - bežné transfery</v>
      </c>
      <c r="N333" s="3" t="str">
        <f t="shared" si="29"/>
        <v>30806518aB</v>
      </c>
    </row>
    <row r="334" spans="1:14" x14ac:dyDescent="0.2">
      <c r="A334" s="198" t="s">
        <v>916</v>
      </c>
      <c r="B334" s="204" t="str">
        <f>VLOOKUP(A334,Adr!A:B,2,FALSE)</f>
        <v>Slovenský zväz pozemného hokeja</v>
      </c>
      <c r="C334" s="185" t="s">
        <v>1173</v>
      </c>
      <c r="D334" s="289">
        <v>93075</v>
      </c>
      <c r="E334" s="230">
        <v>0</v>
      </c>
      <c r="F334" s="166" t="s">
        <v>339</v>
      </c>
      <c r="G334" s="169" t="s">
        <v>319</v>
      </c>
      <c r="H334" s="169" t="s">
        <v>1040</v>
      </c>
      <c r="I334" s="192" t="str">
        <f t="shared" si="25"/>
        <v>31751075a</v>
      </c>
      <c r="J334" s="167" t="str">
        <f t="shared" si="26"/>
        <v>31751075026 02</v>
      </c>
      <c r="K334" s="5" t="s">
        <v>1174</v>
      </c>
      <c r="L334" s="167" t="str">
        <f t="shared" si="27"/>
        <v>31751075026 02B</v>
      </c>
      <c r="M334" s="5" t="str">
        <f t="shared" si="28"/>
        <v>Slovenský zväz pozemného hokejaaBpozemný hokej - bežné transfery</v>
      </c>
      <c r="N334" s="3" t="str">
        <f t="shared" si="29"/>
        <v>31751075aB</v>
      </c>
    </row>
    <row r="335" spans="1:14" x14ac:dyDescent="0.2">
      <c r="A335" s="182" t="s">
        <v>924</v>
      </c>
      <c r="B335" s="204" t="str">
        <f>VLOOKUP(A335,Adr!A:B,2,FALSE)</f>
        <v>Slovenský zväz psích záprahov</v>
      </c>
      <c r="C335" s="185" t="s">
        <v>1175</v>
      </c>
      <c r="D335" s="289">
        <v>23823</v>
      </c>
      <c r="E335" s="230">
        <v>0</v>
      </c>
      <c r="F335" s="166" t="s">
        <v>339</v>
      </c>
      <c r="G335" s="169" t="s">
        <v>319</v>
      </c>
      <c r="H335" s="169" t="s">
        <v>1040</v>
      </c>
      <c r="I335" s="192" t="str">
        <f t="shared" si="25"/>
        <v>37818058a</v>
      </c>
      <c r="J335" s="167" t="str">
        <f t="shared" si="26"/>
        <v>37818058026 02</v>
      </c>
      <c r="K335" s="5" t="s">
        <v>1176</v>
      </c>
      <c r="L335" s="167" t="str">
        <f t="shared" si="27"/>
        <v>37818058026 02B</v>
      </c>
      <c r="M335" s="5" t="str">
        <f t="shared" si="28"/>
        <v>Slovenský zväz psích záprahovaBpsie záprahy - bežné transfery</v>
      </c>
      <c r="N335" s="3" t="str">
        <f t="shared" si="29"/>
        <v>37818058aB</v>
      </c>
    </row>
    <row r="336" spans="1:14" x14ac:dyDescent="0.2">
      <c r="A336" s="166" t="s">
        <v>2030</v>
      </c>
      <c r="B336" s="204" t="str">
        <f>VLOOKUP(A336,Adr!A:B,2,FALSE)</f>
        <v>Slovenský zväz rádioamatérov</v>
      </c>
      <c r="C336" s="185" t="s">
        <v>2269</v>
      </c>
      <c r="D336" s="289">
        <v>15000</v>
      </c>
      <c r="E336" s="230">
        <v>0</v>
      </c>
      <c r="F336" s="166" t="s">
        <v>349</v>
      </c>
      <c r="G336" s="169" t="s">
        <v>321</v>
      </c>
      <c r="H336" s="169" t="s">
        <v>1040</v>
      </c>
      <c r="I336" s="192" t="str">
        <f t="shared" si="25"/>
        <v>00896896f</v>
      </c>
      <c r="J336" s="167" t="str">
        <f t="shared" si="26"/>
        <v>00896896026 03</v>
      </c>
      <c r="K336" s="5"/>
      <c r="L336" s="167" t="str">
        <f t="shared" si="27"/>
        <v>00896896026 03B</v>
      </c>
      <c r="M336" s="5" t="str">
        <f t="shared" si="28"/>
        <v>Slovenský zväz rádioamatérovfBpodpora a rozvoj športu</v>
      </c>
      <c r="N336" s="3" t="str">
        <f t="shared" si="29"/>
        <v>00896896fB</v>
      </c>
    </row>
    <row r="337" spans="1:14" x14ac:dyDescent="0.2">
      <c r="A337" s="182" t="s">
        <v>933</v>
      </c>
      <c r="B337" s="204" t="str">
        <f>VLOOKUP(A337,Adr!A:B,2,FALSE)</f>
        <v>Slovenský zväz rybolovnej techniky</v>
      </c>
      <c r="C337" s="185" t="s">
        <v>1177</v>
      </c>
      <c r="D337" s="289">
        <v>47542</v>
      </c>
      <c r="E337" s="173">
        <v>0</v>
      </c>
      <c r="F337" s="166" t="s">
        <v>339</v>
      </c>
      <c r="G337" s="169" t="s">
        <v>319</v>
      </c>
      <c r="H337" s="169" t="s">
        <v>1040</v>
      </c>
      <c r="I337" s="192" t="str">
        <f t="shared" si="25"/>
        <v>31871526a</v>
      </c>
      <c r="J337" s="167" t="str">
        <f t="shared" si="26"/>
        <v>31871526026 02</v>
      </c>
      <c r="K337" s="5" t="s">
        <v>1178</v>
      </c>
      <c r="L337" s="167" t="str">
        <f t="shared" si="27"/>
        <v>31871526026 02B</v>
      </c>
      <c r="M337" s="5" t="str">
        <f t="shared" si="28"/>
        <v>Slovenský zväz rybolovnej technikyaBrybolovná technika - bežné transfery</v>
      </c>
      <c r="N337" s="3" t="str">
        <f t="shared" si="29"/>
        <v>31871526aB</v>
      </c>
    </row>
    <row r="338" spans="1:14" x14ac:dyDescent="0.2">
      <c r="A338" s="182" t="s">
        <v>941</v>
      </c>
      <c r="B338" s="204" t="str">
        <f>VLOOKUP(A338,Adr!A:B,2,FALSE)</f>
        <v>Slovenský zväz sánkarov</v>
      </c>
      <c r="C338" s="185" t="s">
        <v>1179</v>
      </c>
      <c r="D338" s="289">
        <v>80427</v>
      </c>
      <c r="E338" s="230">
        <v>0</v>
      </c>
      <c r="F338" s="166" t="s">
        <v>339</v>
      </c>
      <c r="G338" s="169" t="s">
        <v>319</v>
      </c>
      <c r="H338" s="169" t="s">
        <v>1040</v>
      </c>
      <c r="I338" s="192" t="str">
        <f t="shared" si="25"/>
        <v>31989373a</v>
      </c>
      <c r="J338" s="167" t="str">
        <f t="shared" si="26"/>
        <v>31989373026 02</v>
      </c>
      <c r="K338" s="5" t="s">
        <v>1180</v>
      </c>
      <c r="L338" s="167" t="str">
        <f t="shared" si="27"/>
        <v>31989373026 02B</v>
      </c>
      <c r="M338" s="5" t="str">
        <f t="shared" si="28"/>
        <v>Slovenský zväz sánkarovaBsánkovanie - bežné transfery</v>
      </c>
      <c r="N338" s="3" t="str">
        <f t="shared" si="29"/>
        <v>31989373aB</v>
      </c>
    </row>
    <row r="339" spans="1:14" x14ac:dyDescent="0.2">
      <c r="A339" s="178" t="s">
        <v>941</v>
      </c>
      <c r="B339" s="204" t="str">
        <f>VLOOKUP(A339,Adr!A:B,2,FALSE)</f>
        <v>Slovenský zväz sánkarov</v>
      </c>
      <c r="C339" s="196" t="s">
        <v>2219</v>
      </c>
      <c r="D339" s="289">
        <v>7500</v>
      </c>
      <c r="E339" s="173">
        <v>0</v>
      </c>
      <c r="F339" s="166" t="s">
        <v>345</v>
      </c>
      <c r="G339" s="169" t="s">
        <v>321</v>
      </c>
      <c r="H339" s="169" t="s">
        <v>1040</v>
      </c>
      <c r="I339" s="192" t="str">
        <f t="shared" si="25"/>
        <v>31989373d</v>
      </c>
      <c r="J339" s="167" t="str">
        <f t="shared" si="26"/>
        <v>31989373026 03</v>
      </c>
      <c r="K339" s="5"/>
      <c r="L339" s="167" t="str">
        <f t="shared" si="27"/>
        <v>31989373026 03B</v>
      </c>
      <c r="M339" s="5" t="str">
        <f t="shared" si="28"/>
        <v>Slovenský zväz sánkarovdBBosman Christián</v>
      </c>
      <c r="N339" s="3" t="str">
        <f t="shared" si="29"/>
        <v>31989373dB</v>
      </c>
    </row>
    <row r="340" spans="1:14" x14ac:dyDescent="0.2">
      <c r="A340" s="202" t="s">
        <v>941</v>
      </c>
      <c r="B340" s="204" t="str">
        <f>VLOOKUP(A340,Adr!A:B,2,FALSE)</f>
        <v>Slovenský zväz sánkarov</v>
      </c>
      <c r="C340" s="196" t="s">
        <v>2220</v>
      </c>
      <c r="D340" s="291">
        <v>7500</v>
      </c>
      <c r="E340" s="230">
        <v>0</v>
      </c>
      <c r="F340" s="166" t="s">
        <v>345</v>
      </c>
      <c r="G340" s="169" t="s">
        <v>321</v>
      </c>
      <c r="H340" s="169" t="s">
        <v>1040</v>
      </c>
      <c r="I340" s="192" t="str">
        <f t="shared" si="25"/>
        <v>31989373d</v>
      </c>
      <c r="J340" s="167" t="str">
        <f t="shared" si="26"/>
        <v>31989373026 03</v>
      </c>
      <c r="K340" s="5"/>
      <c r="L340" s="167" t="str">
        <f t="shared" si="27"/>
        <v>31989373026 03B</v>
      </c>
      <c r="M340" s="5" t="str">
        <f t="shared" si="28"/>
        <v>Slovenský zväz sánkarovdBMick Bruno</v>
      </c>
      <c r="N340" s="3" t="str">
        <f t="shared" si="29"/>
        <v>31989373dB</v>
      </c>
    </row>
    <row r="341" spans="1:14" x14ac:dyDescent="0.2">
      <c r="A341" s="166" t="s">
        <v>941</v>
      </c>
      <c r="B341" s="204" t="str">
        <f>VLOOKUP(A341,Adr!A:B,2,FALSE)</f>
        <v>Slovenský zväz sánkarov</v>
      </c>
      <c r="C341" s="196" t="s">
        <v>2221</v>
      </c>
      <c r="D341" s="291">
        <v>20000</v>
      </c>
      <c r="E341" s="173">
        <v>0</v>
      </c>
      <c r="F341" s="166" t="s">
        <v>345</v>
      </c>
      <c r="G341" s="169" t="s">
        <v>321</v>
      </c>
      <c r="H341" s="169" t="s">
        <v>1040</v>
      </c>
      <c r="I341" s="192" t="str">
        <f t="shared" si="25"/>
        <v>31989373d</v>
      </c>
      <c r="J341" s="167" t="str">
        <f t="shared" si="26"/>
        <v>31989373026 03</v>
      </c>
      <c r="K341" s="5"/>
      <c r="L341" s="167" t="str">
        <f t="shared" si="27"/>
        <v>31989373026 03B</v>
      </c>
      <c r="M341" s="5" t="str">
        <f t="shared" si="28"/>
        <v>Slovenský zväz sánkarovdBNinis Jozef</v>
      </c>
      <c r="N341" s="3" t="str">
        <f t="shared" si="29"/>
        <v>31989373dB</v>
      </c>
    </row>
    <row r="342" spans="1:14" x14ac:dyDescent="0.2">
      <c r="A342" s="166" t="s">
        <v>1462</v>
      </c>
      <c r="B342" s="204" t="str">
        <f>VLOOKUP(A342,Adr!A:B,2,FALSE)</f>
        <v>Slovenský zväz športovcov s mentálnym postihnutím</v>
      </c>
      <c r="C342" s="185" t="s">
        <v>1483</v>
      </c>
      <c r="D342" s="289">
        <v>11500</v>
      </c>
      <c r="E342" s="173">
        <v>0</v>
      </c>
      <c r="F342" s="166" t="s">
        <v>343</v>
      </c>
      <c r="G342" s="169" t="s">
        <v>321</v>
      </c>
      <c r="H342" s="169" t="s">
        <v>1040</v>
      </c>
      <c r="I342" s="192" t="str">
        <f t="shared" si="25"/>
        <v>17326087c</v>
      </c>
      <c r="J342" s="167" t="str">
        <f t="shared" si="26"/>
        <v>17326087026 03</v>
      </c>
      <c r="K342" s="5"/>
      <c r="L342" s="167" t="str">
        <f t="shared" si="27"/>
        <v>17326087026 03B</v>
      </c>
      <c r="M342" s="5" t="str">
        <f t="shared" si="28"/>
        <v>Slovenský zväz športovcov s mentálnym postihnutímcBzabezpečenie činnosti a úloh v roku 2025</v>
      </c>
      <c r="N342" s="3" t="str">
        <f t="shared" si="29"/>
        <v>17326087cB</v>
      </c>
    </row>
    <row r="343" spans="1:14" x14ac:dyDescent="0.2">
      <c r="A343" s="182" t="s">
        <v>950</v>
      </c>
      <c r="B343" s="204" t="str">
        <f>VLOOKUP(A343,Adr!A:B,2,FALSE)</f>
        <v>Slovenský zväz športového ju-jitsu</v>
      </c>
      <c r="C343" s="185" t="s">
        <v>1181</v>
      </c>
      <c r="D343" s="289">
        <v>19239</v>
      </c>
      <c r="E343" s="230">
        <v>0</v>
      </c>
      <c r="F343" s="166" t="s">
        <v>339</v>
      </c>
      <c r="G343" s="169" t="s">
        <v>319</v>
      </c>
      <c r="H343" s="169" t="s">
        <v>1040</v>
      </c>
      <c r="I343" s="192" t="str">
        <f t="shared" si="25"/>
        <v>42219922a</v>
      </c>
      <c r="J343" s="167" t="str">
        <f t="shared" si="26"/>
        <v>42219922026 02</v>
      </c>
      <c r="K343" s="5" t="s">
        <v>1182</v>
      </c>
      <c r="L343" s="167" t="str">
        <f t="shared" si="27"/>
        <v>42219922026 02B</v>
      </c>
      <c r="M343" s="5" t="str">
        <f t="shared" si="28"/>
        <v>Slovenský zväz športového ju-jitsuaBju-jitsu - bežné transfery</v>
      </c>
      <c r="N343" s="3" t="str">
        <f t="shared" si="29"/>
        <v>42219922aB</v>
      </c>
    </row>
    <row r="344" spans="1:14" x14ac:dyDescent="0.2">
      <c r="A344" s="182" t="s">
        <v>959</v>
      </c>
      <c r="B344" s="204" t="str">
        <f>VLOOKUP(A344,Adr!A:B,2,FALSE)</f>
        <v>Slovenský zväz športového rybolovu</v>
      </c>
      <c r="C344" s="185" t="s">
        <v>1183</v>
      </c>
      <c r="D344" s="289">
        <v>88597</v>
      </c>
      <c r="E344" s="173">
        <v>0</v>
      </c>
      <c r="F344" s="166" t="s">
        <v>339</v>
      </c>
      <c r="G344" s="169" t="s">
        <v>319</v>
      </c>
      <c r="H344" s="169" t="s">
        <v>1040</v>
      </c>
      <c r="I344" s="192" t="str">
        <f t="shared" si="25"/>
        <v>51118831a</v>
      </c>
      <c r="J344" s="167" t="str">
        <f t="shared" si="26"/>
        <v>51118831026 02</v>
      </c>
      <c r="K344" s="5" t="s">
        <v>1184</v>
      </c>
      <c r="L344" s="167" t="str">
        <f t="shared" si="27"/>
        <v>51118831026 02B</v>
      </c>
      <c r="M344" s="5" t="str">
        <f t="shared" si="28"/>
        <v>Slovenský zväz športového rybolovuaBšportové rybárstvo - bežné transfery</v>
      </c>
      <c r="N344" s="3" t="str">
        <f t="shared" si="29"/>
        <v>51118831aB</v>
      </c>
    </row>
    <row r="345" spans="1:14" x14ac:dyDescent="0.2">
      <c r="A345" s="202" t="s">
        <v>2040</v>
      </c>
      <c r="B345" s="204" t="str">
        <f>VLOOKUP(A345,Adr!A:B,2,FALSE)</f>
        <v>Slovenský zväz Taekwon-Do ITF</v>
      </c>
      <c r="C345" s="185" t="s">
        <v>352</v>
      </c>
      <c r="D345" s="289">
        <v>68600</v>
      </c>
      <c r="E345" s="173">
        <v>0</v>
      </c>
      <c r="F345" s="166" t="s">
        <v>351</v>
      </c>
      <c r="G345" s="169" t="s">
        <v>321</v>
      </c>
      <c r="H345" s="169" t="s">
        <v>1040</v>
      </c>
      <c r="I345" s="192" t="str">
        <f t="shared" si="25"/>
        <v>37938941g</v>
      </c>
      <c r="J345" s="167" t="str">
        <f t="shared" si="26"/>
        <v>37938941026 03</v>
      </c>
      <c r="K345" s="5"/>
      <c r="L345" s="167" t="str">
        <f t="shared" si="27"/>
        <v>37938941026 03B</v>
      </c>
      <c r="M345" s="5" t="str">
        <f t="shared" si="28"/>
        <v>Slovenský zväz Taekwon-Do ITFgBrozvoj športov, ktoré nie sú uznanými podľa zákona č. 440/2015 Z. z.</v>
      </c>
      <c r="N345" s="3" t="str">
        <f t="shared" si="29"/>
        <v>37938941gB</v>
      </c>
    </row>
    <row r="346" spans="1:14" x14ac:dyDescent="0.2">
      <c r="A346" s="182" t="s">
        <v>967</v>
      </c>
      <c r="B346" s="204" t="str">
        <f>VLOOKUP(A346,Adr!A:B,2,FALSE)</f>
        <v>Slovenský zväz tanečných športov</v>
      </c>
      <c r="C346" s="185" t="s">
        <v>1185</v>
      </c>
      <c r="D346" s="289">
        <v>377165</v>
      </c>
      <c r="E346" s="173">
        <v>0</v>
      </c>
      <c r="F346" s="166" t="s">
        <v>339</v>
      </c>
      <c r="G346" s="169" t="s">
        <v>319</v>
      </c>
      <c r="H346" s="169" t="s">
        <v>1040</v>
      </c>
      <c r="I346" s="192" t="str">
        <f t="shared" si="25"/>
        <v>00684767a</v>
      </c>
      <c r="J346" s="167" t="str">
        <f t="shared" si="26"/>
        <v>00684767026 02</v>
      </c>
      <c r="K346" s="5" t="s">
        <v>1186</v>
      </c>
      <c r="L346" s="167" t="str">
        <f t="shared" si="27"/>
        <v>00684767026 02B</v>
      </c>
      <c r="M346" s="5" t="str">
        <f t="shared" si="28"/>
        <v>Slovenský zväz tanečných športovaBtanečný šport - bežné transfery</v>
      </c>
      <c r="N346" s="3" t="str">
        <f t="shared" si="29"/>
        <v>00684767aB</v>
      </c>
    </row>
    <row r="347" spans="1:14" x14ac:dyDescent="0.2">
      <c r="A347" s="198" t="s">
        <v>1468</v>
      </c>
      <c r="B347" s="204" t="str">
        <f>VLOOKUP(A347,Adr!A:B,2,FALSE)</f>
        <v>Slovenský zväz telesne postihnutých športovcov</v>
      </c>
      <c r="C347" s="169" t="s">
        <v>1484</v>
      </c>
      <c r="D347" s="290">
        <v>596620</v>
      </c>
      <c r="E347" s="230">
        <v>0</v>
      </c>
      <c r="F347" s="166" t="s">
        <v>343</v>
      </c>
      <c r="G347" s="169" t="s">
        <v>321</v>
      </c>
      <c r="H347" s="169" t="s">
        <v>1040</v>
      </c>
      <c r="I347" s="192" t="str">
        <f t="shared" si="25"/>
        <v>22665234c</v>
      </c>
      <c r="J347" s="167" t="str">
        <f t="shared" si="26"/>
        <v>22665234026 03</v>
      </c>
      <c r="K347" s="5"/>
      <c r="L347" s="167" t="str">
        <f t="shared" si="27"/>
        <v>22665234026 03B</v>
      </c>
      <c r="M347" s="5" t="str">
        <f t="shared" si="28"/>
        <v>Slovenský zväz telesne postihnutých športovcovcBzabezpečenie činnosti a úloh SZTPŠ v roku 2025</v>
      </c>
      <c r="N347" s="3" t="str">
        <f t="shared" si="29"/>
        <v>22665234cB</v>
      </c>
    </row>
    <row r="348" spans="1:14" x14ac:dyDescent="0.2">
      <c r="A348" s="202" t="s">
        <v>1468</v>
      </c>
      <c r="B348" s="204" t="str">
        <f>VLOOKUP(A348,Adr!A:B,2,FALSE)</f>
        <v>Slovenský zväz telesne postihnutých športovcov</v>
      </c>
      <c r="C348" s="185" t="s">
        <v>1654</v>
      </c>
      <c r="D348" s="289">
        <v>10000</v>
      </c>
      <c r="E348" s="230">
        <v>0</v>
      </c>
      <c r="F348" s="166" t="s">
        <v>345</v>
      </c>
      <c r="G348" s="169" t="s">
        <v>321</v>
      </c>
      <c r="H348" s="169" t="s">
        <v>1040</v>
      </c>
      <c r="I348" s="192" t="str">
        <f t="shared" si="25"/>
        <v>22665234d</v>
      </c>
      <c r="J348" s="167" t="str">
        <f t="shared" si="26"/>
        <v>22665234026 03</v>
      </c>
      <c r="K348" s="5"/>
      <c r="L348" s="167" t="str">
        <f t="shared" si="27"/>
        <v>22665234026 03B</v>
      </c>
      <c r="M348" s="5" t="str">
        <f t="shared" si="28"/>
        <v>Slovenský zväz telesne postihnutých športovcovdBCsejtey Richard</v>
      </c>
      <c r="N348" s="3" t="str">
        <f t="shared" si="29"/>
        <v>22665234dB</v>
      </c>
    </row>
    <row r="349" spans="1:14" x14ac:dyDescent="0.2">
      <c r="A349" s="198" t="s">
        <v>1468</v>
      </c>
      <c r="B349" s="204" t="str">
        <f>VLOOKUP(A349,Adr!A:B,2,FALSE)</f>
        <v>Slovenský zväz telesne postihnutých športovcov</v>
      </c>
      <c r="C349" s="196" t="s">
        <v>1655</v>
      </c>
      <c r="D349" s="291">
        <v>10000</v>
      </c>
      <c r="E349" s="230">
        <v>0</v>
      </c>
      <c r="F349" s="166" t="s">
        <v>345</v>
      </c>
      <c r="G349" s="169" t="s">
        <v>321</v>
      </c>
      <c r="H349" s="169" t="s">
        <v>1040</v>
      </c>
      <c r="I349" s="192" t="str">
        <f t="shared" si="25"/>
        <v>22665234d</v>
      </c>
      <c r="J349" s="167" t="str">
        <f t="shared" si="26"/>
        <v>22665234026 03</v>
      </c>
      <c r="K349" s="5"/>
      <c r="L349" s="167" t="str">
        <f t="shared" si="27"/>
        <v>22665234026 03B</v>
      </c>
      <c r="M349" s="5" t="str">
        <f t="shared" si="28"/>
        <v>Slovenský zväz telesne postihnutých športovcovdBDorič Martin</v>
      </c>
      <c r="N349" s="3" t="str">
        <f t="shared" si="29"/>
        <v>22665234dB</v>
      </c>
    </row>
    <row r="350" spans="1:14" x14ac:dyDescent="0.2">
      <c r="A350" s="198" t="s">
        <v>1468</v>
      </c>
      <c r="B350" s="204" t="str">
        <f>VLOOKUP(A350,Adr!A:B,2,FALSE)</f>
        <v>Slovenský zväz telesne postihnutých športovcov</v>
      </c>
      <c r="C350" s="169" t="s">
        <v>1656</v>
      </c>
      <c r="D350" s="290">
        <v>20000</v>
      </c>
      <c r="E350" s="230">
        <v>0</v>
      </c>
      <c r="F350" s="166" t="s">
        <v>345</v>
      </c>
      <c r="G350" s="169" t="s">
        <v>321</v>
      </c>
      <c r="H350" s="169" t="s">
        <v>1040</v>
      </c>
      <c r="I350" s="192" t="str">
        <f t="shared" si="25"/>
        <v>22665234d</v>
      </c>
      <c r="J350" s="167" t="str">
        <f t="shared" si="26"/>
        <v>22665234026 03</v>
      </c>
      <c r="K350" s="5"/>
      <c r="L350" s="167" t="str">
        <f t="shared" si="27"/>
        <v>22665234026 03B</v>
      </c>
      <c r="M350" s="5" t="str">
        <f t="shared" si="28"/>
        <v>Slovenský zväz telesne postihnutých športovcovdBdružstvo - boccia (BC1-2)</v>
      </c>
      <c r="N350" s="3" t="str">
        <f t="shared" si="29"/>
        <v>22665234dB</v>
      </c>
    </row>
    <row r="351" spans="1:14" x14ac:dyDescent="0.2">
      <c r="A351" s="182" t="s">
        <v>1468</v>
      </c>
      <c r="B351" s="204" t="str">
        <f>VLOOKUP(A351,Adr!A:B,2,FALSE)</f>
        <v>Slovenský zväz telesne postihnutých športovcov</v>
      </c>
      <c r="C351" s="185" t="s">
        <v>1657</v>
      </c>
      <c r="D351" s="289">
        <v>20000</v>
      </c>
      <c r="E351" s="230">
        <v>0</v>
      </c>
      <c r="F351" s="166" t="s">
        <v>345</v>
      </c>
      <c r="G351" s="169" t="s">
        <v>321</v>
      </c>
      <c r="H351" s="169" t="s">
        <v>1040</v>
      </c>
      <c r="I351" s="192" t="str">
        <f t="shared" si="25"/>
        <v>22665234d</v>
      </c>
      <c r="J351" s="167" t="str">
        <f t="shared" si="26"/>
        <v>22665234026 03</v>
      </c>
      <c r="K351" s="5"/>
      <c r="L351" s="167" t="str">
        <f t="shared" si="27"/>
        <v>22665234026 03B</v>
      </c>
      <c r="M351" s="5" t="str">
        <f t="shared" si="28"/>
        <v>Slovenský zväz telesne postihnutých športovcovdBdružstvo - boccia (BC4)</v>
      </c>
      <c r="N351" s="3" t="str">
        <f t="shared" si="29"/>
        <v>22665234dB</v>
      </c>
    </row>
    <row r="352" spans="1:14" x14ac:dyDescent="0.2">
      <c r="A352" s="178" t="s">
        <v>1468</v>
      </c>
      <c r="B352" s="204" t="str">
        <f>VLOOKUP(A352,Adr!A:B,2,FALSE)</f>
        <v>Slovenský zväz telesne postihnutých športovcov</v>
      </c>
      <c r="C352" s="196" t="s">
        <v>2222</v>
      </c>
      <c r="D352" s="291">
        <v>10000</v>
      </c>
      <c r="E352" s="230">
        <v>0</v>
      </c>
      <c r="F352" s="166" t="s">
        <v>345</v>
      </c>
      <c r="G352" s="169" t="s">
        <v>321</v>
      </c>
      <c r="H352" s="169" t="s">
        <v>1040</v>
      </c>
      <c r="I352" s="192" t="str">
        <f t="shared" si="25"/>
        <v>22665234d</v>
      </c>
      <c r="J352" s="167" t="str">
        <f t="shared" si="26"/>
        <v>22665234026 03</v>
      </c>
      <c r="K352" s="5"/>
      <c r="L352" s="167" t="str">
        <f t="shared" si="27"/>
        <v>22665234026 03B</v>
      </c>
      <c r="M352" s="5" t="str">
        <f t="shared" si="28"/>
        <v>Slovenský zväz telesne postihnutých športovcovdBdvojica - curling na vozíku</v>
      </c>
      <c r="N352" s="3" t="str">
        <f t="shared" si="29"/>
        <v>22665234dB</v>
      </c>
    </row>
    <row r="353" spans="1:14" x14ac:dyDescent="0.2">
      <c r="A353" s="198" t="s">
        <v>1468</v>
      </c>
      <c r="B353" s="204" t="str">
        <f>VLOOKUP(A353,Adr!A:B,2,FALSE)</f>
        <v>Slovenský zväz telesne postihnutých športovcov</v>
      </c>
      <c r="C353" s="185" t="s">
        <v>2223</v>
      </c>
      <c r="D353" s="289">
        <v>10000</v>
      </c>
      <c r="E353" s="173">
        <v>0</v>
      </c>
      <c r="F353" s="166" t="s">
        <v>345</v>
      </c>
      <c r="G353" s="169" t="s">
        <v>321</v>
      </c>
      <c r="H353" s="169" t="s">
        <v>1040</v>
      </c>
      <c r="I353" s="192" t="str">
        <f t="shared" si="25"/>
        <v>22665234d</v>
      </c>
      <c r="J353" s="167" t="str">
        <f t="shared" si="26"/>
        <v>22665234026 03</v>
      </c>
      <c r="K353" s="5"/>
      <c r="L353" s="167" t="str">
        <f t="shared" si="27"/>
        <v>22665234026 03B</v>
      </c>
      <c r="M353" s="5" t="str">
        <f t="shared" si="28"/>
        <v>Slovenský zväz telesne postihnutých športovcovdBdvojica - tanec na vozíku</v>
      </c>
      <c r="N353" s="3" t="str">
        <f t="shared" si="29"/>
        <v>22665234dB</v>
      </c>
    </row>
    <row r="354" spans="1:14" x14ac:dyDescent="0.2">
      <c r="A354" s="202" t="s">
        <v>1468</v>
      </c>
      <c r="B354" s="204" t="str">
        <f>VLOOKUP(A354,Adr!A:B,2,FALSE)</f>
        <v>Slovenský zväz telesne postihnutých športovcov</v>
      </c>
      <c r="C354" s="185" t="s">
        <v>2224</v>
      </c>
      <c r="D354" s="289">
        <v>5000</v>
      </c>
      <c r="E354" s="230">
        <v>0</v>
      </c>
      <c r="F354" s="166" t="s">
        <v>345</v>
      </c>
      <c r="G354" s="169" t="s">
        <v>321</v>
      </c>
      <c r="H354" s="169" t="s">
        <v>1040</v>
      </c>
      <c r="I354" s="192" t="str">
        <f t="shared" si="25"/>
        <v>22665234d</v>
      </c>
      <c r="J354" s="167" t="str">
        <f t="shared" si="26"/>
        <v>22665234026 03</v>
      </c>
      <c r="K354" s="5"/>
      <c r="L354" s="167" t="str">
        <f t="shared" si="27"/>
        <v>22665234026 03B</v>
      </c>
      <c r="M354" s="5" t="str">
        <f t="shared" si="28"/>
        <v>Slovenský zväz telesne postihnutých športovcovdBHusvéthová Rebeka</v>
      </c>
      <c r="N354" s="3" t="str">
        <f t="shared" si="29"/>
        <v>22665234dB</v>
      </c>
    </row>
    <row r="355" spans="1:14" x14ac:dyDescent="0.2">
      <c r="A355" s="166" t="s">
        <v>1468</v>
      </c>
      <c r="B355" s="204" t="str">
        <f>VLOOKUP(A355,Adr!A:B,2,FALSE)</f>
        <v>Slovenský zväz telesne postihnutých športovcov</v>
      </c>
      <c r="C355" s="196" t="s">
        <v>1658</v>
      </c>
      <c r="D355" s="291">
        <v>30000</v>
      </c>
      <c r="E355" s="173">
        <v>0</v>
      </c>
      <c r="F355" s="166" t="s">
        <v>345</v>
      </c>
      <c r="G355" s="169" t="s">
        <v>321</v>
      </c>
      <c r="H355" s="169" t="s">
        <v>1040</v>
      </c>
      <c r="I355" s="192" t="str">
        <f t="shared" si="25"/>
        <v>22665234d</v>
      </c>
      <c r="J355" s="167" t="str">
        <f t="shared" si="26"/>
        <v>22665234026 03</v>
      </c>
      <c r="K355" s="5"/>
      <c r="L355" s="167" t="str">
        <f t="shared" si="27"/>
        <v>22665234026 03B</v>
      </c>
      <c r="M355" s="5" t="str">
        <f t="shared" si="28"/>
        <v>Slovenský zväz telesne postihnutých športovcovdBIvan Dávid</v>
      </c>
      <c r="N355" s="3" t="str">
        <f t="shared" si="29"/>
        <v>22665234dB</v>
      </c>
    </row>
    <row r="356" spans="1:14" x14ac:dyDescent="0.2">
      <c r="A356" s="182" t="s">
        <v>1468</v>
      </c>
      <c r="B356" s="204" t="str">
        <f>VLOOKUP(A356,Adr!A:B,2,FALSE)</f>
        <v>Slovenský zväz telesne postihnutých športovcov</v>
      </c>
      <c r="C356" s="185" t="s">
        <v>1659</v>
      </c>
      <c r="D356" s="289">
        <v>10000</v>
      </c>
      <c r="E356" s="230">
        <v>0</v>
      </c>
      <c r="F356" s="166" t="s">
        <v>345</v>
      </c>
      <c r="G356" s="169" t="s">
        <v>321</v>
      </c>
      <c r="H356" s="169" t="s">
        <v>1040</v>
      </c>
      <c r="I356" s="192" t="str">
        <f t="shared" si="25"/>
        <v>22665234d</v>
      </c>
      <c r="J356" s="167" t="str">
        <f t="shared" si="26"/>
        <v>22665234026 03</v>
      </c>
      <c r="K356" s="5"/>
      <c r="L356" s="167" t="str">
        <f t="shared" si="27"/>
        <v>22665234026 03B</v>
      </c>
      <c r="M356" s="5" t="str">
        <f t="shared" si="28"/>
        <v>Slovenský zväz telesne postihnutých športovcovdBJankechová Eliška</v>
      </c>
      <c r="N356" s="3" t="str">
        <f t="shared" si="29"/>
        <v>22665234dB</v>
      </c>
    </row>
    <row r="357" spans="1:14" x14ac:dyDescent="0.2">
      <c r="A357" s="166" t="s">
        <v>1468</v>
      </c>
      <c r="B357" s="204" t="str">
        <f>VLOOKUP(A357,Adr!A:B,2,FALSE)</f>
        <v>Slovenský zväz telesne postihnutých športovcov</v>
      </c>
      <c r="C357" s="196" t="s">
        <v>1660</v>
      </c>
      <c r="D357" s="291">
        <v>16800</v>
      </c>
      <c r="E357" s="173">
        <v>0</v>
      </c>
      <c r="F357" s="166" t="s">
        <v>345</v>
      </c>
      <c r="G357" s="169" t="s">
        <v>321</v>
      </c>
      <c r="H357" s="169" t="s">
        <v>1040</v>
      </c>
      <c r="I357" s="192" t="str">
        <f t="shared" si="25"/>
        <v>22665234d</v>
      </c>
      <c r="J357" s="167" t="str">
        <f t="shared" si="26"/>
        <v>22665234026 03</v>
      </c>
      <c r="K357" s="5"/>
      <c r="L357" s="167" t="str">
        <f t="shared" si="27"/>
        <v>22665234026 03B</v>
      </c>
      <c r="M357" s="5" t="str">
        <f t="shared" si="28"/>
        <v>Slovenský zväz telesne postihnutých športovcovdBKánová Alena</v>
      </c>
      <c r="N357" s="3" t="str">
        <f t="shared" si="29"/>
        <v>22665234dB</v>
      </c>
    </row>
    <row r="358" spans="1:14" x14ac:dyDescent="0.2">
      <c r="A358" s="166" t="s">
        <v>1468</v>
      </c>
      <c r="B358" s="204" t="str">
        <f>VLOOKUP(A358,Adr!A:B,2,FALSE)</f>
        <v>Slovenský zväz telesne postihnutých športovcov</v>
      </c>
      <c r="C358" s="196" t="s">
        <v>1661</v>
      </c>
      <c r="D358" s="291">
        <v>20000</v>
      </c>
      <c r="E358" s="230">
        <v>0</v>
      </c>
      <c r="F358" s="166" t="s">
        <v>345</v>
      </c>
      <c r="G358" s="169" t="s">
        <v>321</v>
      </c>
      <c r="H358" s="169" t="s">
        <v>1040</v>
      </c>
      <c r="I358" s="192" t="str">
        <f t="shared" si="25"/>
        <v>22665234d</v>
      </c>
      <c r="J358" s="167" t="str">
        <f t="shared" si="26"/>
        <v>22665234026 03</v>
      </c>
      <c r="K358" s="5"/>
      <c r="L358" s="167" t="str">
        <f t="shared" si="27"/>
        <v>22665234026 03B</v>
      </c>
      <c r="M358" s="5" t="str">
        <f t="shared" si="28"/>
        <v>Slovenský zväz telesne postihnutých športovcovdBKrál Tomáš</v>
      </c>
      <c r="N358" s="3" t="str">
        <f t="shared" si="29"/>
        <v>22665234dB</v>
      </c>
    </row>
    <row r="359" spans="1:14" x14ac:dyDescent="0.2">
      <c r="A359" s="202" t="s">
        <v>1468</v>
      </c>
      <c r="B359" s="204" t="str">
        <f>VLOOKUP(A359,Adr!A:B,2,FALSE)</f>
        <v>Slovenský zväz telesne postihnutých športovcov</v>
      </c>
      <c r="C359" s="185" t="s">
        <v>1662</v>
      </c>
      <c r="D359" s="289">
        <v>41200</v>
      </c>
      <c r="E359" s="173">
        <v>0</v>
      </c>
      <c r="F359" s="166" t="s">
        <v>345</v>
      </c>
      <c r="G359" s="169" t="s">
        <v>321</v>
      </c>
      <c r="H359" s="169" t="s">
        <v>1040</v>
      </c>
      <c r="I359" s="192" t="str">
        <f t="shared" si="25"/>
        <v>22665234d</v>
      </c>
      <c r="J359" s="167" t="str">
        <f t="shared" si="26"/>
        <v>22665234026 03</v>
      </c>
      <c r="K359" s="5"/>
      <c r="L359" s="167" t="str">
        <f t="shared" si="27"/>
        <v>22665234026 03B</v>
      </c>
      <c r="M359" s="5" t="str">
        <f t="shared" si="28"/>
        <v>Slovenský zväz telesne postihnutých športovcovdBLovaš Peter</v>
      </c>
      <c r="N359" s="3" t="str">
        <f t="shared" si="29"/>
        <v>22665234dB</v>
      </c>
    </row>
    <row r="360" spans="1:14" x14ac:dyDescent="0.2">
      <c r="A360" s="182" t="s">
        <v>1468</v>
      </c>
      <c r="B360" s="204" t="str">
        <f>VLOOKUP(A360,Adr!A:B,2,FALSE)</f>
        <v>Slovenský zväz telesne postihnutých športovcov</v>
      </c>
      <c r="C360" s="185" t="s">
        <v>1663</v>
      </c>
      <c r="D360" s="289">
        <v>15000</v>
      </c>
      <c r="E360" s="230">
        <v>0</v>
      </c>
      <c r="F360" s="166" t="s">
        <v>345</v>
      </c>
      <c r="G360" s="169" t="s">
        <v>321</v>
      </c>
      <c r="H360" s="169" t="s">
        <v>1040</v>
      </c>
      <c r="I360" s="192" t="str">
        <f t="shared" si="25"/>
        <v>22665234d</v>
      </c>
      <c r="J360" s="167" t="str">
        <f t="shared" si="26"/>
        <v>22665234026 03</v>
      </c>
      <c r="K360" s="5"/>
      <c r="L360" s="167" t="str">
        <f t="shared" si="27"/>
        <v>22665234026 03B</v>
      </c>
      <c r="M360" s="5" t="str">
        <f t="shared" si="28"/>
        <v>Slovenský zväz telesne postihnutých športovcovdBLudrovský Martin</v>
      </c>
      <c r="N360" s="3" t="str">
        <f t="shared" si="29"/>
        <v>22665234dB</v>
      </c>
    </row>
    <row r="361" spans="1:14" x14ac:dyDescent="0.2">
      <c r="A361" s="166" t="s">
        <v>1468</v>
      </c>
      <c r="B361" s="204" t="str">
        <f>VLOOKUP(A361,Adr!A:B,2,FALSE)</f>
        <v>Slovenský zväz telesne postihnutých športovcov</v>
      </c>
      <c r="C361" s="185" t="s">
        <v>1664</v>
      </c>
      <c r="D361" s="289">
        <v>10000</v>
      </c>
      <c r="E361" s="173">
        <v>0</v>
      </c>
      <c r="F361" s="166" t="s">
        <v>345</v>
      </c>
      <c r="G361" s="169" t="s">
        <v>321</v>
      </c>
      <c r="H361" s="169" t="s">
        <v>1040</v>
      </c>
      <c r="I361" s="192" t="str">
        <f t="shared" si="25"/>
        <v>22665234d</v>
      </c>
      <c r="J361" s="167" t="str">
        <f t="shared" si="26"/>
        <v>22665234026 03</v>
      </c>
      <c r="K361" s="5"/>
      <c r="L361" s="167" t="str">
        <f t="shared" si="27"/>
        <v>22665234026 03B</v>
      </c>
      <c r="M361" s="5" t="str">
        <f t="shared" si="28"/>
        <v>Slovenský zväz telesne postihnutých športovcovdBMasaryk Tomáš</v>
      </c>
      <c r="N361" s="3" t="str">
        <f t="shared" si="29"/>
        <v>22665234dB</v>
      </c>
    </row>
    <row r="362" spans="1:14" x14ac:dyDescent="0.2">
      <c r="A362" s="166" t="s">
        <v>1468</v>
      </c>
      <c r="B362" s="204" t="str">
        <f>VLOOKUP(A362,Adr!A:B,2,FALSE)</f>
        <v>Slovenský zväz telesne postihnutých športovcov</v>
      </c>
      <c r="C362" s="197" t="s">
        <v>2225</v>
      </c>
      <c r="D362" s="292">
        <v>5000</v>
      </c>
      <c r="E362" s="230">
        <v>0</v>
      </c>
      <c r="F362" s="166" t="s">
        <v>345</v>
      </c>
      <c r="G362" s="169" t="s">
        <v>321</v>
      </c>
      <c r="H362" s="169" t="s">
        <v>1040</v>
      </c>
      <c r="I362" s="192" t="str">
        <f t="shared" si="25"/>
        <v>22665234d</v>
      </c>
      <c r="J362" s="167" t="str">
        <f t="shared" si="26"/>
        <v>22665234026 03</v>
      </c>
      <c r="K362" s="5"/>
      <c r="L362" s="167" t="str">
        <f t="shared" si="27"/>
        <v>22665234026 03B</v>
      </c>
      <c r="M362" s="5" t="str">
        <f t="shared" si="28"/>
        <v>Slovenský zväz telesne postihnutých športovcovdBMelicherová Nina</v>
      </c>
      <c r="N362" s="3" t="str">
        <f t="shared" si="29"/>
        <v>22665234dB</v>
      </c>
    </row>
    <row r="363" spans="1:14" x14ac:dyDescent="0.2">
      <c r="A363" s="166" t="s">
        <v>1468</v>
      </c>
      <c r="B363" s="204" t="str">
        <f>VLOOKUP(A363,Adr!A:B,2,FALSE)</f>
        <v>Slovenský zväz telesne postihnutých športovcov</v>
      </c>
      <c r="C363" s="196" t="s">
        <v>1665</v>
      </c>
      <c r="D363" s="291">
        <v>35000</v>
      </c>
      <c r="E363" s="173">
        <v>0</v>
      </c>
      <c r="F363" s="166" t="s">
        <v>345</v>
      </c>
      <c r="G363" s="169" t="s">
        <v>321</v>
      </c>
      <c r="H363" s="169" t="s">
        <v>1040</v>
      </c>
      <c r="I363" s="192" t="str">
        <f t="shared" si="25"/>
        <v>22665234d</v>
      </c>
      <c r="J363" s="167" t="str">
        <f t="shared" si="26"/>
        <v>22665234026 03</v>
      </c>
      <c r="K363" s="5"/>
      <c r="L363" s="167" t="str">
        <f t="shared" si="27"/>
        <v>22665234026 03B</v>
      </c>
      <c r="M363" s="5" t="str">
        <f t="shared" si="28"/>
        <v>Slovenský zväz telesne postihnutých športovcovdBMezík Róbert</v>
      </c>
      <c r="N363" s="3" t="str">
        <f t="shared" si="29"/>
        <v>22665234dB</v>
      </c>
    </row>
    <row r="364" spans="1:14" x14ac:dyDescent="0.2">
      <c r="A364" s="202" t="s">
        <v>1468</v>
      </c>
      <c r="B364" s="204" t="str">
        <f>VLOOKUP(A364,Adr!A:B,2,FALSE)</f>
        <v>Slovenský zväz telesne postihnutých športovcov</v>
      </c>
      <c r="C364" s="185" t="s">
        <v>1666</v>
      </c>
      <c r="D364" s="289">
        <v>10000</v>
      </c>
      <c r="E364" s="230">
        <v>0</v>
      </c>
      <c r="F364" s="166" t="s">
        <v>345</v>
      </c>
      <c r="G364" s="169" t="s">
        <v>321</v>
      </c>
      <c r="H364" s="169" t="s">
        <v>1040</v>
      </c>
      <c r="I364" s="192" t="str">
        <f t="shared" si="25"/>
        <v>22665234d</v>
      </c>
      <c r="J364" s="167" t="str">
        <f t="shared" si="26"/>
        <v>22665234026 03</v>
      </c>
      <c r="K364" s="5"/>
      <c r="L364" s="167" t="str">
        <f t="shared" si="27"/>
        <v>22665234026 03B</v>
      </c>
      <c r="M364" s="5" t="str">
        <f t="shared" si="28"/>
        <v>Slovenský zväz telesne postihnutých športovcovdBMihálik Peter</v>
      </c>
      <c r="N364" s="3" t="str">
        <f t="shared" si="29"/>
        <v>22665234dB</v>
      </c>
    </row>
    <row r="365" spans="1:14" x14ac:dyDescent="0.2">
      <c r="A365" s="166" t="s">
        <v>1468</v>
      </c>
      <c r="B365" s="204" t="str">
        <f>VLOOKUP(A365,Adr!A:B,2,FALSE)</f>
        <v>Slovenský zväz telesne postihnutých športovcov</v>
      </c>
      <c r="C365" s="196" t="s">
        <v>1667</v>
      </c>
      <c r="D365" s="289">
        <v>25000</v>
      </c>
      <c r="E365" s="173">
        <v>0</v>
      </c>
      <c r="F365" s="166" t="s">
        <v>345</v>
      </c>
      <c r="G365" s="169" t="s">
        <v>321</v>
      </c>
      <c r="H365" s="169" t="s">
        <v>1040</v>
      </c>
      <c r="I365" s="192" t="str">
        <f t="shared" si="25"/>
        <v>22665234d</v>
      </c>
      <c r="J365" s="167" t="str">
        <f t="shared" si="26"/>
        <v>22665234026 03</v>
      </c>
      <c r="K365" s="5"/>
      <c r="L365" s="167" t="str">
        <f t="shared" si="27"/>
        <v>22665234026 03B</v>
      </c>
      <c r="M365" s="5" t="str">
        <f t="shared" si="28"/>
        <v>Slovenský zväz telesne postihnutých športovcovdBPavlík Marcel</v>
      </c>
      <c r="N365" s="3" t="str">
        <f t="shared" si="29"/>
        <v>22665234dB</v>
      </c>
    </row>
    <row r="366" spans="1:14" x14ac:dyDescent="0.2">
      <c r="A366" s="202" t="s">
        <v>1468</v>
      </c>
      <c r="B366" s="204" t="str">
        <f>VLOOKUP(A366,Adr!A:B,2,FALSE)</f>
        <v>Slovenský zväz telesne postihnutých športovcov</v>
      </c>
      <c r="C366" s="190" t="s">
        <v>1668</v>
      </c>
      <c r="D366" s="290">
        <v>41200</v>
      </c>
      <c r="E366" s="230">
        <v>0</v>
      </c>
      <c r="F366" s="166" t="s">
        <v>345</v>
      </c>
      <c r="G366" s="169" t="s">
        <v>321</v>
      </c>
      <c r="H366" s="169" t="s">
        <v>1040</v>
      </c>
      <c r="I366" s="192" t="str">
        <f t="shared" si="25"/>
        <v>22665234d</v>
      </c>
      <c r="J366" s="167" t="str">
        <f t="shared" si="26"/>
        <v>22665234026 03</v>
      </c>
      <c r="K366" s="5"/>
      <c r="L366" s="167" t="str">
        <f t="shared" si="27"/>
        <v>22665234026 03B</v>
      </c>
      <c r="M366" s="5" t="str">
        <f t="shared" si="28"/>
        <v>Slovenský zväz telesne postihnutých športovcovdBRiapoš Ján</v>
      </c>
      <c r="N366" s="3" t="str">
        <f t="shared" si="29"/>
        <v>22665234dB</v>
      </c>
    </row>
    <row r="367" spans="1:14" x14ac:dyDescent="0.2">
      <c r="A367" s="166" t="s">
        <v>1468</v>
      </c>
      <c r="B367" s="204" t="str">
        <f>VLOOKUP(A367,Adr!A:B,2,FALSE)</f>
        <v>Slovenský zväz telesne postihnutých športovcov</v>
      </c>
      <c r="C367" s="185" t="s">
        <v>2226</v>
      </c>
      <c r="D367" s="289">
        <v>5000</v>
      </c>
      <c r="E367" s="173">
        <v>0</v>
      </c>
      <c r="F367" s="166" t="s">
        <v>345</v>
      </c>
      <c r="G367" s="169" t="s">
        <v>321</v>
      </c>
      <c r="H367" s="169" t="s">
        <v>1040</v>
      </c>
      <c r="I367" s="192" t="str">
        <f t="shared" si="25"/>
        <v>22665234d</v>
      </c>
      <c r="J367" s="167" t="str">
        <f t="shared" si="26"/>
        <v>22665234026 03</v>
      </c>
      <c r="K367" s="5"/>
      <c r="L367" s="167" t="str">
        <f t="shared" si="27"/>
        <v>22665234026 03B</v>
      </c>
      <c r="M367" s="5" t="str">
        <f t="shared" si="28"/>
        <v>Slovenský zväz telesne postihnutých športovcovdBSloboda Samuel</v>
      </c>
      <c r="N367" s="3" t="str">
        <f t="shared" si="29"/>
        <v>22665234dB</v>
      </c>
    </row>
    <row r="368" spans="1:14" x14ac:dyDescent="0.2">
      <c r="A368" s="166" t="s">
        <v>1468</v>
      </c>
      <c r="B368" s="204" t="str">
        <f>VLOOKUP(A368,Adr!A:B,2,FALSE)</f>
        <v>Slovenský zväz telesne postihnutých športovcov</v>
      </c>
      <c r="C368" s="196" t="s">
        <v>1669</v>
      </c>
      <c r="D368" s="291">
        <v>10000</v>
      </c>
      <c r="E368" s="230">
        <v>0</v>
      </c>
      <c r="F368" s="166" t="s">
        <v>345</v>
      </c>
      <c r="G368" s="169" t="s">
        <v>321</v>
      </c>
      <c r="H368" s="169" t="s">
        <v>1040</v>
      </c>
      <c r="I368" s="192" t="str">
        <f t="shared" si="25"/>
        <v>22665234d</v>
      </c>
      <c r="J368" s="167" t="str">
        <f t="shared" si="26"/>
        <v>22665234026 03</v>
      </c>
      <c r="K368" s="5"/>
      <c r="L368" s="167" t="str">
        <f t="shared" si="27"/>
        <v>22665234026 03B</v>
      </c>
      <c r="M368" s="5" t="str">
        <f t="shared" si="28"/>
        <v>Slovenský zväz telesne postihnutých športovcovdBStrehársky Martin</v>
      </c>
      <c r="N368" s="3" t="str">
        <f t="shared" si="29"/>
        <v>22665234dB</v>
      </c>
    </row>
    <row r="369" spans="1:14" x14ac:dyDescent="0.2">
      <c r="A369" s="166" t="s">
        <v>1468</v>
      </c>
      <c r="B369" s="204" t="str">
        <f>VLOOKUP(A369,Adr!A:B,2,FALSE)</f>
        <v>Slovenský zväz telesne postihnutých športovcov</v>
      </c>
      <c r="C369" s="196" t="s">
        <v>1670</v>
      </c>
      <c r="D369" s="291">
        <v>22500</v>
      </c>
      <c r="E369" s="173">
        <v>0</v>
      </c>
      <c r="F369" s="166" t="s">
        <v>345</v>
      </c>
      <c r="G369" s="169" t="s">
        <v>321</v>
      </c>
      <c r="H369" s="169" t="s">
        <v>1040</v>
      </c>
      <c r="I369" s="192" t="str">
        <f t="shared" ref="I369:I430" si="38">A369&amp;F369</f>
        <v>22665234d</v>
      </c>
      <c r="J369" s="167" t="str">
        <f t="shared" ref="J369:J430" si="39">A369&amp;G369</f>
        <v>22665234026 03</v>
      </c>
      <c r="K369" s="5"/>
      <c r="L369" s="167" t="str">
        <f t="shared" ref="L369:L430" si="40">A369&amp;G369&amp;H369</f>
        <v>22665234026 03B</v>
      </c>
      <c r="M369" s="5" t="str">
        <f t="shared" ref="M369:M430" si="41">B369&amp;F369&amp;H369&amp;C369</f>
        <v>Slovenský zväz telesne postihnutých športovcovdBTrávníček Boris</v>
      </c>
      <c r="N369" s="3" t="str">
        <f t="shared" ref="N369:N432" si="42">+I369&amp;H369</f>
        <v>22665234dB</v>
      </c>
    </row>
    <row r="370" spans="1:14" x14ac:dyDescent="0.2">
      <c r="A370" s="198" t="s">
        <v>1468</v>
      </c>
      <c r="B370" s="204" t="str">
        <f>VLOOKUP(A370,Adr!A:B,2,FALSE)</f>
        <v>Slovenský zväz telesne postihnutých športovcov</v>
      </c>
      <c r="C370" s="185" t="s">
        <v>1671</v>
      </c>
      <c r="D370" s="289">
        <v>10000</v>
      </c>
      <c r="E370" s="230">
        <v>0</v>
      </c>
      <c r="F370" s="166" t="s">
        <v>345</v>
      </c>
      <c r="G370" s="169" t="s">
        <v>321</v>
      </c>
      <c r="H370" s="169" t="s">
        <v>1040</v>
      </c>
      <c r="I370" s="192" t="str">
        <f t="shared" si="38"/>
        <v>22665234d</v>
      </c>
      <c r="J370" s="167" t="str">
        <f t="shared" si="39"/>
        <v>22665234026 03</v>
      </c>
      <c r="K370" s="5"/>
      <c r="L370" s="167" t="str">
        <f t="shared" si="40"/>
        <v>22665234026 03B</v>
      </c>
      <c r="M370" s="5" t="str">
        <f t="shared" si="41"/>
        <v>Slovenský zväz telesne postihnutých športovcovdBVladovičová Lucia</v>
      </c>
      <c r="N370" s="3" t="str">
        <f t="shared" si="42"/>
        <v>22665234dB</v>
      </c>
    </row>
    <row r="371" spans="1:14" x14ac:dyDescent="0.2">
      <c r="A371" s="198" t="s">
        <v>1468</v>
      </c>
      <c r="B371" s="204" t="str">
        <f>VLOOKUP(A371,Adr!A:B,2,FALSE)</f>
        <v>Slovenský zväz telesne postihnutých športovcov</v>
      </c>
      <c r="C371" s="185" t="s">
        <v>1672</v>
      </c>
      <c r="D371" s="289">
        <v>10000</v>
      </c>
      <c r="E371" s="173">
        <v>0</v>
      </c>
      <c r="F371" s="166" t="s">
        <v>345</v>
      </c>
      <c r="G371" s="169" t="s">
        <v>321</v>
      </c>
      <c r="H371" s="169" t="s">
        <v>1040</v>
      </c>
      <c r="I371" s="192" t="str">
        <f t="shared" si="38"/>
        <v>22665234d</v>
      </c>
      <c r="J371" s="167" t="str">
        <f t="shared" si="39"/>
        <v>22665234026 03</v>
      </c>
      <c r="K371" s="5"/>
      <c r="L371" s="167" t="str">
        <f t="shared" si="40"/>
        <v>22665234026 03B</v>
      </c>
      <c r="M371" s="5" t="str">
        <f t="shared" si="41"/>
        <v>Slovenský zväz telesne postihnutých športovcovdBVozárová Kristína</v>
      </c>
      <c r="N371" s="3" t="str">
        <f t="shared" si="42"/>
        <v>22665234dB</v>
      </c>
    </row>
    <row r="372" spans="1:14" x14ac:dyDescent="0.2">
      <c r="A372" s="198" t="s">
        <v>1468</v>
      </c>
      <c r="B372" s="204" t="str">
        <f>VLOOKUP(A372,Adr!A:B,2,FALSE)</f>
        <v>Slovenský zväz telesne postihnutých športovcov</v>
      </c>
      <c r="C372" s="185" t="s">
        <v>2251</v>
      </c>
      <c r="D372" s="289">
        <v>2600</v>
      </c>
      <c r="E372" s="173">
        <v>0</v>
      </c>
      <c r="F372" s="166" t="s">
        <v>362</v>
      </c>
      <c r="G372" s="169" t="s">
        <v>321</v>
      </c>
      <c r="H372" s="169" t="s">
        <v>1040</v>
      </c>
      <c r="I372" s="192" t="str">
        <f t="shared" si="38"/>
        <v>22665234m</v>
      </c>
      <c r="J372" s="167" t="str">
        <f t="shared" si="39"/>
        <v>22665234026 03</v>
      </c>
      <c r="K372" s="5"/>
      <c r="L372" s="167" t="str">
        <f t="shared" si="40"/>
        <v>22665234026 03B</v>
      </c>
      <c r="M372" s="5" t="str">
        <f t="shared" si="41"/>
        <v>Slovenský zväz telesne postihnutých športovcovmBSlovakia open wheelchair tennis</v>
      </c>
      <c r="N372" s="3" t="str">
        <f t="shared" si="42"/>
        <v>22665234mB</v>
      </c>
    </row>
    <row r="373" spans="1:14" x14ac:dyDescent="0.2">
      <c r="A373" s="182" t="s">
        <v>973</v>
      </c>
      <c r="B373" s="204" t="str">
        <f>VLOOKUP(A373,Adr!A:B,2,FALSE)</f>
        <v>Slovenský zväz vodného lyžovania a wakeboardingu</v>
      </c>
      <c r="C373" s="185" t="s">
        <v>1187</v>
      </c>
      <c r="D373" s="289">
        <v>37073</v>
      </c>
      <c r="E373" s="230">
        <v>0</v>
      </c>
      <c r="F373" s="166" t="s">
        <v>339</v>
      </c>
      <c r="G373" s="169" t="s">
        <v>319</v>
      </c>
      <c r="H373" s="169" t="s">
        <v>1040</v>
      </c>
      <c r="I373" s="192" t="str">
        <f t="shared" si="38"/>
        <v>30793203a</v>
      </c>
      <c r="J373" s="167" t="str">
        <f t="shared" si="39"/>
        <v>30793203026 02</v>
      </c>
      <c r="K373" s="5" t="s">
        <v>1188</v>
      </c>
      <c r="L373" s="167" t="str">
        <f t="shared" si="40"/>
        <v>30793203026 02B</v>
      </c>
      <c r="M373" s="5" t="str">
        <f t="shared" si="41"/>
        <v>Slovenský zväz vodného lyžovania a wakeboardinguaBvodné lyžovanie - bežné transfery</v>
      </c>
      <c r="N373" s="3" t="str">
        <f t="shared" si="42"/>
        <v>30793203aB</v>
      </c>
    </row>
    <row r="374" spans="1:14" x14ac:dyDescent="0.2">
      <c r="A374" s="202" t="s">
        <v>980</v>
      </c>
      <c r="B374" s="204" t="str">
        <f>VLOOKUP(A374,Adr!A:B,2,FALSE)</f>
        <v>Slovenský zväz vodného motorizmu</v>
      </c>
      <c r="C374" s="185" t="s">
        <v>1189</v>
      </c>
      <c r="D374" s="289">
        <v>19239</v>
      </c>
      <c r="E374" s="173">
        <v>0</v>
      </c>
      <c r="F374" s="166" t="s">
        <v>339</v>
      </c>
      <c r="G374" s="169" t="s">
        <v>319</v>
      </c>
      <c r="H374" s="169" t="s">
        <v>1040</v>
      </c>
      <c r="I374" s="192" t="str">
        <f t="shared" si="38"/>
        <v>00681768a</v>
      </c>
      <c r="J374" s="167" t="str">
        <f t="shared" si="39"/>
        <v>00681768026 02</v>
      </c>
      <c r="K374" s="5" t="s">
        <v>1190</v>
      </c>
      <c r="L374" s="167" t="str">
        <f t="shared" si="40"/>
        <v>00681768026 02B</v>
      </c>
      <c r="M374" s="5" t="str">
        <f t="shared" si="41"/>
        <v>Slovenský zväz vodného motorizmuaBvodný motorizmus - bežné transfery</v>
      </c>
      <c r="N374" s="3" t="str">
        <f t="shared" si="42"/>
        <v>00681768aB</v>
      </c>
    </row>
    <row r="375" spans="1:14" x14ac:dyDescent="0.2">
      <c r="A375" s="198" t="s">
        <v>980</v>
      </c>
      <c r="B375" s="204" t="str">
        <f>VLOOKUP(A375,Adr!A:B,2,FALSE)</f>
        <v>Slovenský zväz vodného motorizmu</v>
      </c>
      <c r="C375" s="196" t="s">
        <v>1673</v>
      </c>
      <c r="D375" s="291">
        <v>20000</v>
      </c>
      <c r="E375" s="230">
        <v>0</v>
      </c>
      <c r="F375" s="166" t="s">
        <v>345</v>
      </c>
      <c r="G375" s="169" t="s">
        <v>321</v>
      </c>
      <c r="H375" s="169" t="s">
        <v>1040</v>
      </c>
      <c r="I375" s="192" t="str">
        <f t="shared" si="38"/>
        <v>00681768d</v>
      </c>
      <c r="J375" s="167" t="str">
        <f t="shared" si="39"/>
        <v>00681768026 03</v>
      </c>
      <c r="K375" s="5"/>
      <c r="L375" s="167" t="str">
        <f t="shared" si="40"/>
        <v>00681768026 03B</v>
      </c>
      <c r="M375" s="5" t="str">
        <f t="shared" si="41"/>
        <v>Slovenský zväz vodného motorizmudBJung Šimon</v>
      </c>
      <c r="N375" s="3" t="str">
        <f t="shared" si="42"/>
        <v>00681768dB</v>
      </c>
    </row>
    <row r="376" spans="1:14" x14ac:dyDescent="0.2">
      <c r="A376" s="182" t="s">
        <v>988</v>
      </c>
      <c r="B376" s="204" t="str">
        <f>VLOOKUP(A376,Adr!A:B,2,FALSE)</f>
        <v>Slovenský zväz vzpierania</v>
      </c>
      <c r="C376" s="185" t="s">
        <v>1191</v>
      </c>
      <c r="D376" s="289">
        <v>280274</v>
      </c>
      <c r="E376" s="230">
        <v>0</v>
      </c>
      <c r="F376" s="166" t="s">
        <v>339</v>
      </c>
      <c r="G376" s="169" t="s">
        <v>319</v>
      </c>
      <c r="H376" s="169" t="s">
        <v>1040</v>
      </c>
      <c r="I376" s="192" t="str">
        <f t="shared" si="38"/>
        <v>31796079a</v>
      </c>
      <c r="J376" s="167" t="str">
        <f t="shared" si="39"/>
        <v>31796079026 02</v>
      </c>
      <c r="K376" s="5" t="s">
        <v>1192</v>
      </c>
      <c r="L376" s="167" t="str">
        <f t="shared" si="40"/>
        <v>31796079026 02B</v>
      </c>
      <c r="M376" s="5" t="str">
        <f t="shared" si="41"/>
        <v>Slovenský zväz vzpieraniaaBvzpieranie - bežné transfery</v>
      </c>
      <c r="N376" s="3" t="str">
        <f t="shared" si="42"/>
        <v>31796079aB</v>
      </c>
    </row>
    <row r="377" spans="1:14" x14ac:dyDescent="0.2">
      <c r="A377" s="166" t="s">
        <v>2050</v>
      </c>
      <c r="B377" s="204" t="str">
        <f>VLOOKUP(A377,Adr!A:B,2,FALSE)</f>
        <v>Sokolská únia Slovenska</v>
      </c>
      <c r="C377" s="196" t="s">
        <v>2265</v>
      </c>
      <c r="D377" s="291">
        <v>17000</v>
      </c>
      <c r="E377" s="173">
        <v>0</v>
      </c>
      <c r="F377" s="166" t="s">
        <v>349</v>
      </c>
      <c r="G377" s="169" t="s">
        <v>317</v>
      </c>
      <c r="H377" s="169" t="s">
        <v>1040</v>
      </c>
      <c r="I377" s="192" t="str">
        <f t="shared" si="38"/>
        <v>42257166f</v>
      </c>
      <c r="J377" s="167" t="str">
        <f t="shared" si="39"/>
        <v>42257166026 01</v>
      </c>
      <c r="K377" s="5"/>
      <c r="L377" s="167" t="str">
        <f t="shared" si="40"/>
        <v>42257166026 01B</v>
      </c>
      <c r="M377" s="5" t="str">
        <f t="shared" si="41"/>
        <v>Sokolská únia SlovenskafBpodpora a rozvoj športu pre všetkých</v>
      </c>
      <c r="N377" s="3" t="str">
        <f t="shared" si="42"/>
        <v>42257166fB</v>
      </c>
    </row>
    <row r="378" spans="1:14" x14ac:dyDescent="0.2">
      <c r="A378" s="198" t="s">
        <v>2069</v>
      </c>
      <c r="B378" s="204" t="str">
        <f>VLOOKUP(A378,Adr!A:B,2,FALSE)</f>
        <v>ST Relax</v>
      </c>
      <c r="C378" s="196" t="s">
        <v>2252</v>
      </c>
      <c r="D378" s="289">
        <v>2600</v>
      </c>
      <c r="E378" s="230">
        <v>0</v>
      </c>
      <c r="F378" s="166" t="s">
        <v>362</v>
      </c>
      <c r="G378" s="169" t="s">
        <v>321</v>
      </c>
      <c r="H378" s="169" t="s">
        <v>1040</v>
      </c>
      <c r="I378" s="192" t="str">
        <f t="shared" si="38"/>
        <v>51806606m</v>
      </c>
      <c r="J378" s="167" t="str">
        <f t="shared" si="39"/>
        <v>51806606026 03</v>
      </c>
      <c r="K378" s="5"/>
      <c r="L378" s="167" t="str">
        <f t="shared" si="40"/>
        <v>51806606026 03B</v>
      </c>
      <c r="M378" s="5" t="str">
        <f t="shared" si="41"/>
        <v>ST RelaxmBSatellite Tour v stolnom tenise 2025</v>
      </c>
      <c r="N378" s="3" t="str">
        <f t="shared" si="42"/>
        <v>51806606mB</v>
      </c>
    </row>
    <row r="379" spans="1:14" x14ac:dyDescent="0.2">
      <c r="A379" s="198" t="s">
        <v>2284</v>
      </c>
      <c r="B379" s="204" t="str">
        <f>VLOOKUP(A379,Adr!A:B,2,FALSE)</f>
        <v>ŠK Hargašova Záhorská Bystrica</v>
      </c>
      <c r="C379" s="196" t="s">
        <v>2292</v>
      </c>
      <c r="D379" s="289">
        <v>10000</v>
      </c>
      <c r="E379" s="230">
        <v>0</v>
      </c>
      <c r="F379" s="166" t="s">
        <v>349</v>
      </c>
      <c r="G379" s="169" t="s">
        <v>321</v>
      </c>
      <c r="H379" s="169" t="s">
        <v>1040</v>
      </c>
      <c r="I379" s="192" t="str">
        <f t="shared" si="38"/>
        <v>30868068f</v>
      </c>
      <c r="J379" s="167" t="str">
        <f t="shared" si="39"/>
        <v>30868068026 03</v>
      </c>
      <c r="K379" s="5"/>
      <c r="L379" s="167" t="str">
        <f t="shared" si="40"/>
        <v>30868068026 03B</v>
      </c>
      <c r="M379" s="5" t="str">
        <f t="shared" si="41"/>
        <v>ŠK Hargašova Záhorská BystricafBzabezpečenie účasti na EuroFloorbal Cupe</v>
      </c>
      <c r="N379" s="3" t="str">
        <f t="shared" si="42"/>
        <v>30868068fB</v>
      </c>
    </row>
    <row r="380" spans="1:14" x14ac:dyDescent="0.2">
      <c r="A380" s="198" t="s">
        <v>1475</v>
      </c>
      <c r="B380" s="204" t="str">
        <f>VLOOKUP(A380,Adr!A:B,2,FALSE)</f>
        <v>Špeciálne olympiády Slovensko</v>
      </c>
      <c r="C380" s="169" t="s">
        <v>1483</v>
      </c>
      <c r="D380" s="290">
        <v>460344</v>
      </c>
      <c r="E380" s="230">
        <v>0</v>
      </c>
      <c r="F380" s="166" t="s">
        <v>343</v>
      </c>
      <c r="G380" s="169" t="s">
        <v>321</v>
      </c>
      <c r="H380" s="169" t="s">
        <v>1040</v>
      </c>
      <c r="I380" s="192" t="str">
        <f t="shared" si="38"/>
        <v>30811406c</v>
      </c>
      <c r="J380" s="167" t="str">
        <f t="shared" si="39"/>
        <v>30811406026 03</v>
      </c>
      <c r="K380" s="5"/>
      <c r="L380" s="167" t="str">
        <f t="shared" si="40"/>
        <v>30811406026 03B</v>
      </c>
      <c r="M380" s="5" t="str">
        <f t="shared" si="41"/>
        <v>Špeciálne olympiády SlovenskocBzabezpečenie činnosti a úloh v roku 2025</v>
      </c>
      <c r="N380" s="3" t="str">
        <f t="shared" si="42"/>
        <v>30811406cB</v>
      </c>
    </row>
    <row r="381" spans="1:14" x14ac:dyDescent="0.2">
      <c r="A381" s="202" t="s">
        <v>2075</v>
      </c>
      <c r="B381" s="204" t="str">
        <f>VLOOKUP(A381,Adr!A:B,2,FALSE)</f>
        <v>Športový klub polície - ILYO Taekwondo Košice</v>
      </c>
      <c r="C381" s="185" t="s">
        <v>2253</v>
      </c>
      <c r="D381" s="289">
        <v>7000</v>
      </c>
      <c r="E381" s="173">
        <v>0</v>
      </c>
      <c r="F381" s="166" t="s">
        <v>362</v>
      </c>
      <c r="G381" s="169" t="s">
        <v>321</v>
      </c>
      <c r="H381" s="169" t="s">
        <v>1040</v>
      </c>
      <c r="I381" s="192" t="str">
        <f t="shared" si="38"/>
        <v>42250765m</v>
      </c>
      <c r="J381" s="167" t="str">
        <f t="shared" si="39"/>
        <v>42250765026 03</v>
      </c>
      <c r="K381" s="5"/>
      <c r="L381" s="167" t="str">
        <f t="shared" si="40"/>
        <v>42250765026 03B</v>
      </c>
      <c r="M381" s="5" t="str">
        <f t="shared" si="41"/>
        <v>Športový klub polície - ILYO Taekwondo KošicemBILYO cup 2025</v>
      </c>
      <c r="N381" s="3" t="str">
        <f t="shared" si="42"/>
        <v>42250765mB</v>
      </c>
    </row>
    <row r="382" spans="1:14" x14ac:dyDescent="0.2">
      <c r="A382" s="166" t="s">
        <v>2083</v>
      </c>
      <c r="B382" s="204" t="str">
        <f>VLOOKUP(A382,Adr!A:B,2,FALSE)</f>
        <v>Športový klub ZEMPLÍN Michalovce - oddiel Judo, o.z.</v>
      </c>
      <c r="C382" s="197" t="s">
        <v>2254</v>
      </c>
      <c r="D382" s="292">
        <v>4500</v>
      </c>
      <c r="E382" s="230">
        <v>0</v>
      </c>
      <c r="F382" s="166" t="s">
        <v>362</v>
      </c>
      <c r="G382" s="169" t="s">
        <v>321</v>
      </c>
      <c r="H382" s="169" t="s">
        <v>1040</v>
      </c>
      <c r="I382" s="192" t="str">
        <f t="shared" si="38"/>
        <v>31997449m</v>
      </c>
      <c r="J382" s="167" t="str">
        <f t="shared" si="39"/>
        <v>31997449026 03</v>
      </c>
      <c r="K382" s="5"/>
      <c r="L382" s="167" t="str">
        <f t="shared" si="40"/>
        <v>31997449026 03B</v>
      </c>
      <c r="M382" s="5" t="str">
        <f t="shared" si="41"/>
        <v>Športový klub ZEMPLÍN Michalovce - oddiel Judo, o.z.mB53 ročník Grand Prix Michalovce v judo</v>
      </c>
      <c r="N382" s="3" t="str">
        <f t="shared" si="42"/>
        <v>31997449mB</v>
      </c>
    </row>
    <row r="383" spans="1:14" x14ac:dyDescent="0.2">
      <c r="A383" s="198" t="s">
        <v>2091</v>
      </c>
      <c r="B383" s="204" t="str">
        <f>VLOOKUP(A383,Adr!A:B,2,FALSE)</f>
        <v>TANEČNÉ CENTRUM CHARIZMA</v>
      </c>
      <c r="C383" s="169" t="s">
        <v>2255</v>
      </c>
      <c r="D383" s="290">
        <v>4500</v>
      </c>
      <c r="E383" s="173">
        <v>0</v>
      </c>
      <c r="F383" s="166" t="s">
        <v>362</v>
      </c>
      <c r="G383" s="169" t="s">
        <v>321</v>
      </c>
      <c r="H383" s="169" t="s">
        <v>1040</v>
      </c>
      <c r="I383" s="192" t="str">
        <f t="shared" si="38"/>
        <v>31772897m</v>
      </c>
      <c r="J383" s="167" t="str">
        <f t="shared" si="39"/>
        <v>31772897026 03</v>
      </c>
      <c r="K383" s="5"/>
      <c r="L383" s="167" t="str">
        <f t="shared" si="40"/>
        <v>31772897026 03B</v>
      </c>
      <c r="M383" s="5" t="str">
        <f t="shared" si="41"/>
        <v>TANEČNÉ CENTRUM CHARIZMAmBPEZINSKÝ STRAPEC - 50.ročník</v>
      </c>
      <c r="N383" s="3" t="str">
        <f t="shared" si="42"/>
        <v>31772897mB</v>
      </c>
    </row>
    <row r="384" spans="1:14" ht="20" x14ac:dyDescent="0.2">
      <c r="A384" s="198" t="s">
        <v>2100</v>
      </c>
      <c r="B384" s="204" t="str">
        <f>VLOOKUP(A384,Adr!A:B,2,FALSE)</f>
        <v>TANEČNO ŠPORTOVÝ KLUB M+M BRATISLAVA pri ZŠ Ostredková</v>
      </c>
      <c r="C384" s="196" t="s">
        <v>2256</v>
      </c>
      <c r="D384" s="291">
        <v>4500</v>
      </c>
      <c r="E384" s="230">
        <v>0</v>
      </c>
      <c r="F384" s="166" t="s">
        <v>362</v>
      </c>
      <c r="G384" s="169" t="s">
        <v>321</v>
      </c>
      <c r="H384" s="169" t="s">
        <v>1040</v>
      </c>
      <c r="I384" s="192" t="str">
        <f t="shared" si="38"/>
        <v>31785131m</v>
      </c>
      <c r="J384" s="167" t="str">
        <f t="shared" si="39"/>
        <v>31785131026 03</v>
      </c>
      <c r="K384" s="5"/>
      <c r="L384" s="167" t="str">
        <f t="shared" si="40"/>
        <v>31785131026 03B</v>
      </c>
      <c r="M384" s="5" t="str">
        <f t="shared" si="41"/>
        <v>TANEČNO ŠPORTOVÝ KLUB M+M BRATISLAVA pri ZŠ OstredkovámBSlovak Open Championship 2025 (spojené podujatia Bratislava Open a Dunajský pohár)</v>
      </c>
      <c r="N384" s="3" t="str">
        <f t="shared" si="42"/>
        <v>31785131mB</v>
      </c>
    </row>
    <row r="385" spans="1:14" x14ac:dyDescent="0.2">
      <c r="A385" s="202" t="s">
        <v>2107</v>
      </c>
      <c r="B385" s="204" t="str">
        <f>VLOOKUP(A385,Adr!A:B,2,FALSE)</f>
        <v>Telovýchovná jednota DRUŽBA PIEŠŤANY</v>
      </c>
      <c r="C385" s="185" t="s">
        <v>2257</v>
      </c>
      <c r="D385" s="289">
        <v>10000</v>
      </c>
      <c r="E385" s="173">
        <v>0</v>
      </c>
      <c r="F385" s="166" t="s">
        <v>362</v>
      </c>
      <c r="G385" s="169" t="s">
        <v>321</v>
      </c>
      <c r="H385" s="169" t="s">
        <v>1040</v>
      </c>
      <c r="I385" s="192" t="str">
        <f t="shared" si="38"/>
        <v>00892424m</v>
      </c>
      <c r="J385" s="167" t="str">
        <f t="shared" si="39"/>
        <v>00892424026 03</v>
      </c>
      <c r="K385" s="5"/>
      <c r="L385" s="167" t="str">
        <f t="shared" si="40"/>
        <v>00892424026 03B</v>
      </c>
      <c r="M385" s="5" t="str">
        <f t="shared" si="41"/>
        <v>Telovýchovná jednota DRUŽBA PIEŠŤANYmBSilvestrovský beh 2025, 61.ročník</v>
      </c>
      <c r="N385" s="3" t="str">
        <f t="shared" si="42"/>
        <v>00892424mB</v>
      </c>
    </row>
    <row r="386" spans="1:14" x14ac:dyDescent="0.2">
      <c r="A386" s="182" t="s">
        <v>2115</v>
      </c>
      <c r="B386" s="204" t="str">
        <f>VLOOKUP(A386,Adr!A:B,2,FALSE)</f>
        <v>Telovýchovná jednota Nižná</v>
      </c>
      <c r="C386" s="185" t="s">
        <v>2258</v>
      </c>
      <c r="D386" s="289">
        <v>8000</v>
      </c>
      <c r="E386" s="230">
        <v>0</v>
      </c>
      <c r="F386" s="166" t="s">
        <v>362</v>
      </c>
      <c r="G386" s="169" t="s">
        <v>321</v>
      </c>
      <c r="H386" s="169" t="s">
        <v>1040</v>
      </c>
      <c r="I386" s="192" t="str">
        <f t="shared" si="38"/>
        <v>00592129m</v>
      </c>
      <c r="J386" s="167" t="str">
        <f t="shared" si="39"/>
        <v>00592129026 03</v>
      </c>
      <c r="K386" s="5"/>
      <c r="L386" s="167" t="str">
        <f t="shared" si="40"/>
        <v>00592129026 03B</v>
      </c>
      <c r="M386" s="5" t="str">
        <f t="shared" si="41"/>
        <v>Telovýchovná jednota NižnámB57. ročník Okolo Tatier</v>
      </c>
      <c r="N386" s="3" t="str">
        <f t="shared" si="42"/>
        <v>00592129mB</v>
      </c>
    </row>
    <row r="387" spans="1:14" x14ac:dyDescent="0.2">
      <c r="A387" s="166" t="s">
        <v>2125</v>
      </c>
      <c r="B387" s="204" t="str">
        <f>VLOOKUP(A387,Adr!A:B,2,FALSE)</f>
        <v>Telovýchovná jednota Nohejbalový klub Zalužice</v>
      </c>
      <c r="C387" s="196" t="s">
        <v>2259</v>
      </c>
      <c r="D387" s="291">
        <v>3105</v>
      </c>
      <c r="E387" s="173">
        <v>0</v>
      </c>
      <c r="F387" s="166" t="s">
        <v>362</v>
      </c>
      <c r="G387" s="169" t="s">
        <v>321</v>
      </c>
      <c r="H387" s="169" t="s">
        <v>1040</v>
      </c>
      <c r="I387" s="192" t="str">
        <f t="shared" si="38"/>
        <v>31945899m</v>
      </c>
      <c r="J387" s="167" t="str">
        <f t="shared" si="39"/>
        <v>31945899026 03</v>
      </c>
      <c r="K387" s="5"/>
      <c r="L387" s="167" t="str">
        <f t="shared" si="40"/>
        <v>31945899026 03B</v>
      </c>
      <c r="M387" s="5" t="str">
        <f t="shared" si="41"/>
        <v>Telovýchovná jednota Nohejbalový klub ZalužicemB30.ročník nohejbalového turnaja - Memoriál v Zalužiciach</v>
      </c>
      <c r="N387" s="3" t="str">
        <f t="shared" si="42"/>
        <v>31945899mB</v>
      </c>
    </row>
    <row r="388" spans="1:14" x14ac:dyDescent="0.2">
      <c r="A388" s="202" t="s">
        <v>2134</v>
      </c>
      <c r="B388" s="204" t="str">
        <f>VLOOKUP(A388,Adr!A:B,2,FALSE)</f>
        <v>Telovýchovná jednota Roháče Zuberec</v>
      </c>
      <c r="C388" s="185" t="s">
        <v>2260</v>
      </c>
      <c r="D388" s="289">
        <v>2600</v>
      </c>
      <c r="E388" s="230">
        <v>0</v>
      </c>
      <c r="F388" s="166" t="s">
        <v>362</v>
      </c>
      <c r="G388" s="169" t="s">
        <v>321</v>
      </c>
      <c r="H388" s="169" t="s">
        <v>1040</v>
      </c>
      <c r="I388" s="192" t="str">
        <f t="shared" si="38"/>
        <v>00592196m</v>
      </c>
      <c r="J388" s="167" t="str">
        <f t="shared" si="39"/>
        <v>00592196026 03</v>
      </c>
      <c r="K388" s="5"/>
      <c r="L388" s="167" t="str">
        <f t="shared" si="40"/>
        <v>00592196026 03B</v>
      </c>
      <c r="M388" s="5" t="str">
        <f t="shared" si="41"/>
        <v>Telovýchovná jednota Roháče ZuberecmBO Goralský klobúčik</v>
      </c>
      <c r="N388" s="3" t="str">
        <f t="shared" si="42"/>
        <v>00592196mB</v>
      </c>
    </row>
    <row r="389" spans="1:14" x14ac:dyDescent="0.2">
      <c r="A389" s="202" t="s">
        <v>2144</v>
      </c>
      <c r="B389" s="204" t="str">
        <f>VLOOKUP(A389,Adr!A:B,2,FALSE)</f>
        <v>Telovýchovná jednota Športový klub Podbiel</v>
      </c>
      <c r="C389" s="185" t="s">
        <v>2261</v>
      </c>
      <c r="D389" s="289">
        <v>7000</v>
      </c>
      <c r="E389" s="173">
        <v>0</v>
      </c>
      <c r="F389" s="166" t="s">
        <v>362</v>
      </c>
      <c r="G389" s="169" t="s">
        <v>321</v>
      </c>
      <c r="H389" s="169" t="s">
        <v>1040</v>
      </c>
      <c r="I389" s="192" t="str">
        <f t="shared" si="38"/>
        <v>14220059m</v>
      </c>
      <c r="J389" s="167" t="str">
        <f t="shared" si="39"/>
        <v>14220059026 03</v>
      </c>
      <c r="K389" s="5"/>
      <c r="L389" s="167" t="str">
        <f t="shared" si="40"/>
        <v>14220059026 03B</v>
      </c>
      <c r="M389" s="5" t="str">
        <f t="shared" si="41"/>
        <v>Telovýchovná jednota Športový klub PodbielmBCestný beh SNP Roháče - Podbiel 34. ročník</v>
      </c>
      <c r="N389" s="3" t="str">
        <f t="shared" si="42"/>
        <v>14220059mB</v>
      </c>
    </row>
    <row r="390" spans="1:14" x14ac:dyDescent="0.2">
      <c r="A390" s="202" t="s">
        <v>2152</v>
      </c>
      <c r="B390" s="204" t="str">
        <f>VLOOKUP(A390,Adr!A:B,2,FALSE)</f>
        <v>Telovýchovná jednota Štart, sekcia nevidiacich a slabozrakých športovcov Slovenska 054 01 Levoča</v>
      </c>
      <c r="C390" s="196" t="s">
        <v>2262</v>
      </c>
      <c r="D390" s="289">
        <v>2600</v>
      </c>
      <c r="E390" s="230">
        <v>0</v>
      </c>
      <c r="F390" s="166" t="s">
        <v>362</v>
      </c>
      <c r="G390" s="169" t="s">
        <v>321</v>
      </c>
      <c r="H390" s="169" t="s">
        <v>1040</v>
      </c>
      <c r="I390" s="192" t="str">
        <f t="shared" si="38"/>
        <v>17151414m</v>
      </c>
      <c r="J390" s="167" t="str">
        <f t="shared" si="39"/>
        <v>17151414026 03</v>
      </c>
      <c r="K390" s="5"/>
      <c r="L390" s="167" t="str">
        <f t="shared" si="40"/>
        <v>17151414026 03B</v>
      </c>
      <c r="M390" s="5" t="str">
        <f t="shared" si="41"/>
        <v>Telovýchovná jednota Štart, sekcia nevidiacich a slabozrakých športovcov Slovenska 054 01 LevočamB19. ročník Levoča Cup 2025</v>
      </c>
      <c r="N390" s="3" t="str">
        <f t="shared" si="42"/>
        <v>17151414mB</v>
      </c>
    </row>
    <row r="391" spans="1:14" x14ac:dyDescent="0.2">
      <c r="A391" s="166" t="s">
        <v>994</v>
      </c>
      <c r="B391" s="204" t="str">
        <f>VLOOKUP(A391,Adr!A:B,2,FALSE)</f>
        <v>Teqballová federácia Slovensko</v>
      </c>
      <c r="C391" s="185" t="s">
        <v>1193</v>
      </c>
      <c r="D391" s="289">
        <v>3239</v>
      </c>
      <c r="E391" s="173">
        <v>0</v>
      </c>
      <c r="F391" s="166" t="s">
        <v>339</v>
      </c>
      <c r="G391" s="169" t="s">
        <v>319</v>
      </c>
      <c r="H391" s="169" t="s">
        <v>1040</v>
      </c>
      <c r="I391" s="192" t="str">
        <f t="shared" si="38"/>
        <v>53007344a</v>
      </c>
      <c r="J391" s="167" t="str">
        <f t="shared" si="39"/>
        <v>53007344026 02</v>
      </c>
      <c r="K391" s="5" t="s">
        <v>1194</v>
      </c>
      <c r="L391" s="167" t="str">
        <f t="shared" si="40"/>
        <v>53007344026 02B</v>
      </c>
      <c r="M391" s="5" t="str">
        <f t="shared" si="41"/>
        <v>Teqballová federácia SlovenskoaBteqball - bežné transfery</v>
      </c>
      <c r="N391" s="3" t="str">
        <f t="shared" si="42"/>
        <v>53007344aB</v>
      </c>
    </row>
    <row r="392" spans="1:14" x14ac:dyDescent="0.2">
      <c r="A392" s="166" t="s">
        <v>2162</v>
      </c>
      <c r="B392" s="204" t="str">
        <f>VLOOKUP(A392,Adr!A:B,2,FALSE)</f>
        <v>Trinity Triathlon Team</v>
      </c>
      <c r="C392" s="196" t="s">
        <v>2263</v>
      </c>
      <c r="D392" s="291">
        <v>4050</v>
      </c>
      <c r="E392" s="173">
        <v>0</v>
      </c>
      <c r="F392" s="166" t="s">
        <v>362</v>
      </c>
      <c r="G392" s="169" t="s">
        <v>321</v>
      </c>
      <c r="H392" s="169" t="s">
        <v>1040</v>
      </c>
      <c r="I392" s="192" t="str">
        <f t="shared" si="38"/>
        <v>42268095m</v>
      </c>
      <c r="J392" s="167" t="str">
        <f t="shared" si="39"/>
        <v>42268095026 03</v>
      </c>
      <c r="K392" s="5"/>
      <c r="L392" s="167" t="str">
        <f t="shared" si="40"/>
        <v>42268095026 03B</v>
      </c>
      <c r="M392" s="5" t="str">
        <f t="shared" si="41"/>
        <v>Trinity Triathlon TeammBTriatlon Senec 2025</v>
      </c>
      <c r="N392" s="3" t="str">
        <f t="shared" si="42"/>
        <v>42268095mB</v>
      </c>
    </row>
    <row r="393" spans="1:14" ht="20" x14ac:dyDescent="0.2">
      <c r="A393" s="166" t="s">
        <v>2168</v>
      </c>
      <c r="B393" s="204" t="str">
        <f>VLOOKUP(A393,Adr!A:B,2,FALSE)</f>
        <v>University Spartacus</v>
      </c>
      <c r="C393" s="190" t="s">
        <v>2192</v>
      </c>
      <c r="D393" s="290">
        <v>25000</v>
      </c>
      <c r="E393" s="173">
        <v>0</v>
      </c>
      <c r="F393" s="166" t="s">
        <v>349</v>
      </c>
      <c r="G393" s="169" t="s">
        <v>321</v>
      </c>
      <c r="H393" s="169" t="s">
        <v>1040</v>
      </c>
      <c r="I393" s="192" t="str">
        <f t="shared" si="38"/>
        <v>54561981f</v>
      </c>
      <c r="J393" s="167" t="str">
        <f t="shared" si="39"/>
        <v>54561981026 03</v>
      </c>
      <c r="K393" s="5"/>
      <c r="L393" s="167" t="str">
        <f t="shared" si="40"/>
        <v>54561981026 03B</v>
      </c>
      <c r="M393" s="5" t="str">
        <f t="shared" si="41"/>
        <v xml:space="preserve">University SpartacusfBpodpora činnosti a účasť na medzinárodných univerzitných hokejových súťažiach </v>
      </c>
      <c r="N393" s="3" t="str">
        <f t="shared" si="42"/>
        <v>54561981fB</v>
      </c>
    </row>
    <row r="394" spans="1:14" x14ac:dyDescent="0.2">
      <c r="A394" s="202" t="s">
        <v>2174</v>
      </c>
      <c r="B394" s="204" t="str">
        <f>VLOOKUP(A394,Adr!A:B,2,FALSE)</f>
        <v>Zápasnícky klub Baník Prievidza, o. z.</v>
      </c>
      <c r="C394" s="169" t="s">
        <v>2264</v>
      </c>
      <c r="D394" s="290">
        <v>4450.5</v>
      </c>
      <c r="E394" s="230">
        <v>0</v>
      </c>
      <c r="F394" s="166" t="s">
        <v>362</v>
      </c>
      <c r="G394" s="169" t="s">
        <v>321</v>
      </c>
      <c r="H394" s="169" t="s">
        <v>1040</v>
      </c>
      <c r="I394" s="192" t="str">
        <f t="shared" si="38"/>
        <v>30227151m</v>
      </c>
      <c r="J394" s="167" t="str">
        <f t="shared" si="39"/>
        <v>30227151026 03</v>
      </c>
      <c r="K394" s="5"/>
      <c r="L394" s="167" t="str">
        <f t="shared" si="40"/>
        <v>30227151026 03B</v>
      </c>
      <c r="M394" s="5" t="str">
        <f t="shared" si="41"/>
        <v>Zápasnícky klub Baník Prievidza, o. z.mB51. ročník Medzinárodného turnaja mládeže a priateľstva v zápasení voľným štýlom</v>
      </c>
      <c r="N394" s="3" t="str">
        <f t="shared" si="42"/>
        <v>30227151mB</v>
      </c>
    </row>
    <row r="395" spans="1:14" x14ac:dyDescent="0.2">
      <c r="A395" s="198" t="s">
        <v>1001</v>
      </c>
      <c r="B395" s="204" t="str">
        <f>VLOOKUP(A395,Adr!A:B,2,FALSE)</f>
        <v>Združenie šípkarských organizácií</v>
      </c>
      <c r="C395" s="185" t="s">
        <v>1195</v>
      </c>
      <c r="D395" s="289">
        <v>47188</v>
      </c>
      <c r="E395" s="230">
        <v>0</v>
      </c>
      <c r="F395" s="166" t="s">
        <v>339</v>
      </c>
      <c r="G395" s="169" t="s">
        <v>319</v>
      </c>
      <c r="H395" s="169" t="s">
        <v>1040</v>
      </c>
      <c r="I395" s="192" t="str">
        <f t="shared" si="38"/>
        <v>35538015a</v>
      </c>
      <c r="J395" s="167" t="str">
        <f t="shared" si="39"/>
        <v>35538015026 02</v>
      </c>
      <c r="K395" s="5" t="s">
        <v>1196</v>
      </c>
      <c r="L395" s="167" t="str">
        <f t="shared" si="40"/>
        <v>35538015026 02B</v>
      </c>
      <c r="M395" s="5" t="str">
        <f t="shared" si="41"/>
        <v>Združenie šípkarských organizáciíaBšípky - bežné transfery</v>
      </c>
      <c r="N395" s="3" t="str">
        <f t="shared" si="42"/>
        <v>35538015aB</v>
      </c>
    </row>
    <row r="396" spans="1:14" x14ac:dyDescent="0.2">
      <c r="A396" s="166" t="s">
        <v>1007</v>
      </c>
      <c r="B396" s="204" t="str">
        <f>VLOOKUP(A396,Adr!A:B,2,FALSE)</f>
        <v>Zväz potápačov Slovenska</v>
      </c>
      <c r="C396" s="196" t="s">
        <v>1197</v>
      </c>
      <c r="D396" s="289">
        <v>58881</v>
      </c>
      <c r="E396" s="173">
        <v>0</v>
      </c>
      <c r="F396" s="166" t="s">
        <v>339</v>
      </c>
      <c r="G396" s="169" t="s">
        <v>319</v>
      </c>
      <c r="H396" s="169" t="s">
        <v>1040</v>
      </c>
      <c r="I396" s="192" t="str">
        <f t="shared" si="38"/>
        <v>00585319a</v>
      </c>
      <c r="J396" s="167" t="str">
        <f t="shared" si="39"/>
        <v>00585319026 02</v>
      </c>
      <c r="K396" s="5" t="s">
        <v>1198</v>
      </c>
      <c r="L396" s="167" t="str">
        <f t="shared" si="40"/>
        <v>00585319026 02B</v>
      </c>
      <c r="M396" s="5" t="str">
        <f t="shared" si="41"/>
        <v>Zväz potápačov SlovenskaaBpotápačské športy - bežné transfery</v>
      </c>
      <c r="N396" s="3" t="str">
        <f t="shared" si="42"/>
        <v>00585319aB</v>
      </c>
    </row>
    <row r="397" spans="1:14" x14ac:dyDescent="0.2">
      <c r="A397" s="166" t="s">
        <v>1007</v>
      </c>
      <c r="B397" s="204" t="str">
        <f>VLOOKUP(A397,Adr!A:B,2,FALSE)</f>
        <v>Zväz potápačov Slovenska</v>
      </c>
      <c r="C397" s="185" t="s">
        <v>1674</v>
      </c>
      <c r="D397" s="289">
        <v>35000</v>
      </c>
      <c r="E397" s="173">
        <v>0</v>
      </c>
      <c r="F397" s="166" t="s">
        <v>345</v>
      </c>
      <c r="G397" s="169" t="s">
        <v>321</v>
      </c>
      <c r="H397" s="169" t="s">
        <v>1040</v>
      </c>
      <c r="I397" s="192" t="str">
        <f t="shared" si="38"/>
        <v>00585319d</v>
      </c>
      <c r="J397" s="167" t="str">
        <f t="shared" si="39"/>
        <v>00585319026 03</v>
      </c>
      <c r="K397" s="5"/>
      <c r="L397" s="167" t="str">
        <f t="shared" si="40"/>
        <v>00585319026 03B</v>
      </c>
      <c r="M397" s="5" t="str">
        <f t="shared" si="41"/>
        <v>Zväz potápačov SlovenskadBHrašková Zuzana</v>
      </c>
      <c r="N397" s="3" t="str">
        <f t="shared" si="42"/>
        <v>00585319dB</v>
      </c>
    </row>
    <row r="398" spans="1:14" x14ac:dyDescent="0.2">
      <c r="A398" s="202" t="s">
        <v>1014</v>
      </c>
      <c r="B398" s="204" t="str">
        <f>VLOOKUP(A398,Adr!A:B,2,FALSE)</f>
        <v>Zväz slovenského kolieskového korčuľovania</v>
      </c>
      <c r="C398" s="196" t="s">
        <v>1199</v>
      </c>
      <c r="D398" s="291">
        <v>132661</v>
      </c>
      <c r="E398" s="230">
        <v>0</v>
      </c>
      <c r="F398" s="166" t="s">
        <v>339</v>
      </c>
      <c r="G398" s="169" t="s">
        <v>319</v>
      </c>
      <c r="H398" s="169" t="s">
        <v>1040</v>
      </c>
      <c r="I398" s="192" t="str">
        <f t="shared" si="38"/>
        <v>42132690a</v>
      </c>
      <c r="J398" s="167" t="str">
        <f t="shared" si="39"/>
        <v>42132690026 02</v>
      </c>
      <c r="K398" s="5" t="s">
        <v>1200</v>
      </c>
      <c r="L398" s="167" t="str">
        <f t="shared" si="40"/>
        <v>42132690026 02B</v>
      </c>
      <c r="M398" s="5" t="str">
        <f t="shared" si="41"/>
        <v>Zväz slovenského kolieskového korčuľovaniaaBkolieskové korčuľovanie - bežné transfery</v>
      </c>
      <c r="N398" s="3" t="str">
        <f t="shared" si="42"/>
        <v>42132690aB</v>
      </c>
    </row>
    <row r="399" spans="1:14" x14ac:dyDescent="0.2">
      <c r="A399" s="166" t="s">
        <v>1014</v>
      </c>
      <c r="B399" s="204" t="str">
        <f>VLOOKUP(A399,Adr!A:B,2,FALSE)</f>
        <v>Zväz slovenského kolieskového korčuľovania</v>
      </c>
      <c r="C399" s="185" t="s">
        <v>1675</v>
      </c>
      <c r="D399" s="291">
        <v>50000</v>
      </c>
      <c r="E399" s="230">
        <v>0</v>
      </c>
      <c r="F399" s="166" t="s">
        <v>345</v>
      </c>
      <c r="G399" s="169" t="s">
        <v>321</v>
      </c>
      <c r="H399" s="169" t="s">
        <v>1040</v>
      </c>
      <c r="I399" s="192" t="str">
        <f t="shared" si="38"/>
        <v>42132690d</v>
      </c>
      <c r="J399" s="167" t="str">
        <f t="shared" si="39"/>
        <v>42132690026 03</v>
      </c>
      <c r="K399" s="5"/>
      <c r="L399" s="167" t="str">
        <f t="shared" si="40"/>
        <v>42132690026 03B</v>
      </c>
      <c r="M399" s="5" t="str">
        <f t="shared" si="41"/>
        <v>Zväz slovenského kolieskového korčuľovaniadBTury Richard</v>
      </c>
      <c r="N399" s="3" t="str">
        <f t="shared" si="42"/>
        <v>42132690dB</v>
      </c>
    </row>
    <row r="400" spans="1:14" x14ac:dyDescent="0.2">
      <c r="A400" s="198" t="s">
        <v>1021</v>
      </c>
      <c r="B400" s="204" t="str">
        <f>VLOOKUP(A400,Adr!A:B,2,FALSE)</f>
        <v>Zväz slovenského lyžovania</v>
      </c>
      <c r="C400" s="185" t="s">
        <v>1201</v>
      </c>
      <c r="D400" s="289">
        <v>1147284</v>
      </c>
      <c r="E400" s="173">
        <v>0</v>
      </c>
      <c r="F400" s="166" t="s">
        <v>339</v>
      </c>
      <c r="G400" s="169" t="s">
        <v>319</v>
      </c>
      <c r="H400" s="169" t="s">
        <v>1040</v>
      </c>
      <c r="I400" s="192" t="str">
        <f t="shared" si="38"/>
        <v>50671669a</v>
      </c>
      <c r="J400" s="167" t="str">
        <f t="shared" si="39"/>
        <v>50671669026 02</v>
      </c>
      <c r="K400" s="5" t="s">
        <v>1202</v>
      </c>
      <c r="L400" s="167" t="str">
        <f t="shared" si="40"/>
        <v>50671669026 02B</v>
      </c>
      <c r="M400" s="5" t="str">
        <f t="shared" si="41"/>
        <v>Zväz slovenského lyžovaniaaBlyžovanie - bežné transfery</v>
      </c>
      <c r="N400" s="3" t="str">
        <f t="shared" si="42"/>
        <v>50671669aB</v>
      </c>
    </row>
    <row r="401" spans="1:14" x14ac:dyDescent="0.2">
      <c r="A401" s="198" t="s">
        <v>1021</v>
      </c>
      <c r="B401" s="204" t="str">
        <f>VLOOKUP(A401,Adr!A:B,2,FALSE)</f>
        <v>Zväz slovenského lyžovania</v>
      </c>
      <c r="C401" s="185" t="s">
        <v>1494</v>
      </c>
      <c r="D401" s="289">
        <v>158846</v>
      </c>
      <c r="E401" s="230">
        <v>0</v>
      </c>
      <c r="F401" s="166" t="s">
        <v>343</v>
      </c>
      <c r="G401" s="169" t="s">
        <v>321</v>
      </c>
      <c r="H401" s="169" t="s">
        <v>1040</v>
      </c>
      <c r="I401" s="192" t="str">
        <f t="shared" si="38"/>
        <v>50671669c</v>
      </c>
      <c r="J401" s="167" t="str">
        <f t="shared" si="39"/>
        <v>50671669026 03</v>
      </c>
      <c r="K401" s="5"/>
      <c r="L401" s="167" t="str">
        <f t="shared" si="40"/>
        <v>50671669026 03B</v>
      </c>
      <c r="M401" s="5" t="str">
        <f t="shared" si="41"/>
        <v>Zväz slovenského lyžovaniacBzabezpečenie a rozvoj športu lyžovanie zdravotne postihnutých športovcov</v>
      </c>
      <c r="N401" s="3" t="str">
        <f t="shared" si="42"/>
        <v>50671669cB</v>
      </c>
    </row>
    <row r="402" spans="1:14" x14ac:dyDescent="0.2">
      <c r="A402" s="198" t="s">
        <v>1021</v>
      </c>
      <c r="B402" s="204" t="str">
        <f>VLOOKUP(A402,Adr!A:B,2,FALSE)</f>
        <v>Zväz slovenského lyžovania</v>
      </c>
      <c r="C402" s="196" t="s">
        <v>1676</v>
      </c>
      <c r="D402" s="289">
        <v>45000</v>
      </c>
      <c r="E402" s="173">
        <v>0</v>
      </c>
      <c r="F402" s="166" t="s">
        <v>345</v>
      </c>
      <c r="G402" s="169" t="s">
        <v>321</v>
      </c>
      <c r="H402" s="169" t="s">
        <v>1040</v>
      </c>
      <c r="I402" s="192" t="str">
        <f t="shared" si="38"/>
        <v>50671669d</v>
      </c>
      <c r="J402" s="167" t="str">
        <f t="shared" si="39"/>
        <v>50671669026 03</v>
      </c>
      <c r="K402" s="5"/>
      <c r="L402" s="167" t="str">
        <f t="shared" si="40"/>
        <v>50671669026 03B</v>
      </c>
      <c r="M402" s="5" t="str">
        <f t="shared" si="41"/>
        <v>Zväz slovenského lyžovaniadBHaraus Miroslav + navádzač</v>
      </c>
      <c r="N402" s="3" t="str">
        <f t="shared" si="42"/>
        <v>50671669dB</v>
      </c>
    </row>
    <row r="403" spans="1:14" x14ac:dyDescent="0.2">
      <c r="A403" s="166" t="s">
        <v>1021</v>
      </c>
      <c r="B403" s="204" t="str">
        <f>VLOOKUP(A403,Adr!A:B,2,FALSE)</f>
        <v>Zväz slovenského lyžovania</v>
      </c>
      <c r="C403" s="190" t="s">
        <v>1677</v>
      </c>
      <c r="D403" s="290">
        <v>20000</v>
      </c>
      <c r="E403" s="230">
        <v>0</v>
      </c>
      <c r="F403" s="166" t="s">
        <v>345</v>
      </c>
      <c r="G403" s="169" t="s">
        <v>321</v>
      </c>
      <c r="H403" s="169" t="s">
        <v>1040</v>
      </c>
      <c r="I403" s="192" t="str">
        <f t="shared" si="38"/>
        <v>50671669d</v>
      </c>
      <c r="J403" s="167" t="str">
        <f t="shared" si="39"/>
        <v>50671669026 03</v>
      </c>
      <c r="K403" s="5"/>
      <c r="L403" s="167" t="str">
        <f t="shared" si="40"/>
        <v>50671669026 03B</v>
      </c>
      <c r="M403" s="5" t="str">
        <f t="shared" si="41"/>
        <v>Zväz slovenského lyžovaniadBJaroš Samuel</v>
      </c>
      <c r="N403" s="3" t="str">
        <f t="shared" si="42"/>
        <v>50671669dB</v>
      </c>
    </row>
    <row r="404" spans="1:14" x14ac:dyDescent="0.2">
      <c r="A404" s="182" t="s">
        <v>1021</v>
      </c>
      <c r="B404" s="204" t="str">
        <f>VLOOKUP(A404,Adr!A:B,2,FALSE)</f>
        <v>Zväz slovenského lyžovania</v>
      </c>
      <c r="C404" s="185" t="s">
        <v>1681</v>
      </c>
      <c r="D404" s="289">
        <v>10000</v>
      </c>
      <c r="E404" s="173">
        <v>0</v>
      </c>
      <c r="F404" s="166" t="s">
        <v>345</v>
      </c>
      <c r="G404" s="169" t="s">
        <v>321</v>
      </c>
      <c r="H404" s="169" t="s">
        <v>1040</v>
      </c>
      <c r="I404" s="192" t="str">
        <f t="shared" si="38"/>
        <v>50671669d</v>
      </c>
      <c r="J404" s="167" t="str">
        <f t="shared" si="39"/>
        <v>50671669026 03</v>
      </c>
      <c r="K404" s="5"/>
      <c r="L404" s="167" t="str">
        <f t="shared" si="40"/>
        <v>50671669026 03B</v>
      </c>
      <c r="M404" s="5" t="str">
        <f t="shared" si="41"/>
        <v>Zväz slovenského lyžovaniadBPitoňáková Sára</v>
      </c>
      <c r="N404" s="3" t="str">
        <f t="shared" si="42"/>
        <v>50671669dB</v>
      </c>
    </row>
    <row r="405" spans="1:14" x14ac:dyDescent="0.2">
      <c r="A405" s="182" t="s">
        <v>1021</v>
      </c>
      <c r="B405" s="204" t="str">
        <f>VLOOKUP(A405,Adr!A:B,2,FALSE)</f>
        <v>Zväz slovenského lyžovania</v>
      </c>
      <c r="C405" s="196" t="s">
        <v>1678</v>
      </c>
      <c r="D405" s="289">
        <v>75000</v>
      </c>
      <c r="E405" s="230">
        <v>0</v>
      </c>
      <c r="F405" s="166" t="s">
        <v>345</v>
      </c>
      <c r="G405" s="169" t="s">
        <v>321</v>
      </c>
      <c r="H405" s="169" t="s">
        <v>1040</v>
      </c>
      <c r="I405" s="192" t="str">
        <f t="shared" si="38"/>
        <v>50671669d</v>
      </c>
      <c r="J405" s="167" t="str">
        <f t="shared" si="39"/>
        <v>50671669026 03</v>
      </c>
      <c r="K405" s="5"/>
      <c r="L405" s="167" t="str">
        <f t="shared" si="40"/>
        <v>50671669026 03B</v>
      </c>
      <c r="M405" s="5" t="str">
        <f t="shared" si="41"/>
        <v>Zväz slovenského lyžovaniadBRexová Alexandra + navádzač</v>
      </c>
      <c r="N405" s="3" t="str">
        <f t="shared" si="42"/>
        <v>50671669dB</v>
      </c>
    </row>
    <row r="406" spans="1:14" x14ac:dyDescent="0.2">
      <c r="A406" s="202" t="s">
        <v>1021</v>
      </c>
      <c r="B406" s="204" t="str">
        <f>VLOOKUP(A406,Adr!A:B,2,FALSE)</f>
        <v>Zväz slovenského lyžovania</v>
      </c>
      <c r="C406" s="196" t="s">
        <v>1679</v>
      </c>
      <c r="D406" s="290">
        <v>10000</v>
      </c>
      <c r="E406" s="173">
        <v>0</v>
      </c>
      <c r="F406" s="166" t="s">
        <v>345</v>
      </c>
      <c r="G406" s="169" t="s">
        <v>321</v>
      </c>
      <c r="H406" s="169" t="s">
        <v>1040</v>
      </c>
      <c r="I406" s="192" t="str">
        <f t="shared" si="38"/>
        <v>50671669d</v>
      </c>
      <c r="J406" s="167" t="str">
        <f t="shared" si="39"/>
        <v>50671669026 03</v>
      </c>
      <c r="K406" s="5"/>
      <c r="L406" s="167" t="str">
        <f t="shared" si="40"/>
        <v>50671669026 03B</v>
      </c>
      <c r="M406" s="5" t="str">
        <f t="shared" si="41"/>
        <v>Zväz slovenského lyžovaniadBSakál Samuel</v>
      </c>
      <c r="N406" s="3" t="str">
        <f t="shared" si="42"/>
        <v>50671669dB</v>
      </c>
    </row>
    <row r="407" spans="1:14" x14ac:dyDescent="0.2">
      <c r="A407" s="166" t="s">
        <v>1021</v>
      </c>
      <c r="B407" s="204" t="str">
        <f>VLOOKUP(A407,Adr!A:B,2,FALSE)</f>
        <v>Zväz slovenského lyžovania</v>
      </c>
      <c r="C407" s="196" t="s">
        <v>1680</v>
      </c>
      <c r="D407" s="291">
        <v>70000</v>
      </c>
      <c r="E407" s="230">
        <v>0</v>
      </c>
      <c r="F407" s="166" t="s">
        <v>345</v>
      </c>
      <c r="G407" s="169" t="s">
        <v>321</v>
      </c>
      <c r="H407" s="169" t="s">
        <v>1040</v>
      </c>
      <c r="I407" s="192" t="str">
        <f t="shared" si="38"/>
        <v>50671669d</v>
      </c>
      <c r="J407" s="167" t="str">
        <f t="shared" si="39"/>
        <v>50671669026 03</v>
      </c>
      <c r="K407" s="5"/>
      <c r="L407" s="167" t="str">
        <f t="shared" si="40"/>
        <v>50671669026 03B</v>
      </c>
      <c r="M407" s="5" t="str">
        <f t="shared" si="41"/>
        <v>Zväz slovenského lyžovaniadBVlhová Petra</v>
      </c>
      <c r="N407" s="3" t="str">
        <f t="shared" si="42"/>
        <v>50671669dB</v>
      </c>
    </row>
    <row r="408" spans="1:14" x14ac:dyDescent="0.2">
      <c r="A408" s="166" t="s">
        <v>2184</v>
      </c>
      <c r="B408" s="204" t="str">
        <f>VLOOKUP(A408,Adr!A:B,2,FALSE)</f>
        <v>ZVÄZ ŠPORTOVEJ KYNOLÓGIE SR</v>
      </c>
      <c r="C408" s="185" t="s">
        <v>2269</v>
      </c>
      <c r="D408" s="289">
        <v>15000</v>
      </c>
      <c r="E408" s="173">
        <v>0</v>
      </c>
      <c r="F408" s="166" t="s">
        <v>349</v>
      </c>
      <c r="G408" s="169" t="s">
        <v>321</v>
      </c>
      <c r="H408" s="169" t="s">
        <v>1040</v>
      </c>
      <c r="I408" s="192" t="str">
        <f t="shared" si="38"/>
        <v>31945732f</v>
      </c>
      <c r="J408" s="167" t="str">
        <f t="shared" si="39"/>
        <v>31945732026 03</v>
      </c>
      <c r="K408" s="5"/>
      <c r="L408" s="167" t="str">
        <f t="shared" si="40"/>
        <v>31945732026 03B</v>
      </c>
      <c r="M408" s="5" t="str">
        <f t="shared" si="41"/>
        <v>ZVÄZ ŠPORTOVEJ KYNOLÓGIE SRfBpodpora a rozvoj športu</v>
      </c>
      <c r="N408" s="3" t="str">
        <f t="shared" si="42"/>
        <v>31945732fB</v>
      </c>
    </row>
    <row r="409" spans="1:14" x14ac:dyDescent="0.2">
      <c r="A409" s="198"/>
      <c r="B409" s="204" t="e">
        <f>VLOOKUP(A409,Adr!A:B,2,FALSE)</f>
        <v>#N/A</v>
      </c>
      <c r="C409" s="185"/>
      <c r="D409" s="289"/>
      <c r="E409" s="230"/>
      <c r="F409" s="166"/>
      <c r="G409" s="169"/>
      <c r="H409" s="169"/>
      <c r="I409" s="192" t="str">
        <f t="shared" si="38"/>
        <v/>
      </c>
      <c r="J409" s="167" t="str">
        <f t="shared" si="39"/>
        <v/>
      </c>
      <c r="K409" s="5"/>
      <c r="L409" s="167" t="str">
        <f t="shared" si="40"/>
        <v/>
      </c>
      <c r="M409" s="5" t="e">
        <f t="shared" si="41"/>
        <v>#N/A</v>
      </c>
      <c r="N409" s="3" t="str">
        <f t="shared" si="42"/>
        <v/>
      </c>
    </row>
    <row r="410" spans="1:14" x14ac:dyDescent="0.2">
      <c r="A410" s="166"/>
      <c r="B410" s="204" t="e">
        <f>VLOOKUP(A410,Adr!A:B,2,FALSE)</f>
        <v>#N/A</v>
      </c>
      <c r="C410" s="197"/>
      <c r="D410" s="292"/>
      <c r="E410" s="230"/>
      <c r="F410" s="166"/>
      <c r="G410" s="169"/>
      <c r="H410" s="169"/>
      <c r="I410" s="192" t="str">
        <f t="shared" si="38"/>
        <v/>
      </c>
      <c r="J410" s="167" t="str">
        <f t="shared" si="39"/>
        <v/>
      </c>
      <c r="K410" s="5"/>
      <c r="L410" s="167" t="str">
        <f t="shared" si="40"/>
        <v/>
      </c>
      <c r="M410" s="5" t="e">
        <f t="shared" si="41"/>
        <v>#N/A</v>
      </c>
      <c r="N410" s="3" t="str">
        <f t="shared" si="42"/>
        <v/>
      </c>
    </row>
    <row r="411" spans="1:14" x14ac:dyDescent="0.2">
      <c r="A411" s="198"/>
      <c r="B411" s="204" t="e">
        <f>VLOOKUP(A411,Adr!A:B,2,FALSE)</f>
        <v>#N/A</v>
      </c>
      <c r="C411" s="185"/>
      <c r="D411" s="289"/>
      <c r="E411" s="230"/>
      <c r="F411" s="166"/>
      <c r="G411" s="169"/>
      <c r="H411" s="169"/>
      <c r="I411" s="192" t="str">
        <f t="shared" si="38"/>
        <v/>
      </c>
      <c r="J411" s="167" t="str">
        <f t="shared" si="39"/>
        <v/>
      </c>
      <c r="K411" s="5"/>
      <c r="L411" s="167" t="str">
        <f t="shared" si="40"/>
        <v/>
      </c>
      <c r="M411" s="5" t="e">
        <f t="shared" si="41"/>
        <v>#N/A</v>
      </c>
      <c r="N411" s="3" t="str">
        <f t="shared" si="42"/>
        <v/>
      </c>
    </row>
    <row r="412" spans="1:14" x14ac:dyDescent="0.2">
      <c r="A412" s="166"/>
      <c r="B412" s="204" t="e">
        <f>VLOOKUP(A412,Adr!A:B,2,FALSE)</f>
        <v>#N/A</v>
      </c>
      <c r="C412" s="197"/>
      <c r="D412" s="292"/>
      <c r="E412" s="173"/>
      <c r="F412" s="166"/>
      <c r="G412" s="169"/>
      <c r="H412" s="169"/>
      <c r="I412" s="192" t="str">
        <f t="shared" si="38"/>
        <v/>
      </c>
      <c r="J412" s="167" t="str">
        <f t="shared" si="39"/>
        <v/>
      </c>
      <c r="K412" s="5"/>
      <c r="L412" s="167" t="str">
        <f t="shared" si="40"/>
        <v/>
      </c>
      <c r="M412" s="5" t="e">
        <f t="shared" si="41"/>
        <v>#N/A</v>
      </c>
      <c r="N412" s="3" t="str">
        <f t="shared" si="42"/>
        <v/>
      </c>
    </row>
    <row r="413" spans="1:14" x14ac:dyDescent="0.2">
      <c r="A413" s="198"/>
      <c r="B413" s="204" t="e">
        <f>VLOOKUP(A413,Adr!A:B,2,FALSE)</f>
        <v>#N/A</v>
      </c>
      <c r="C413" s="185"/>
      <c r="D413" s="289"/>
      <c r="E413" s="173"/>
      <c r="F413" s="166"/>
      <c r="G413" s="169"/>
      <c r="H413" s="169"/>
      <c r="I413" s="192" t="str">
        <f t="shared" si="38"/>
        <v/>
      </c>
      <c r="J413" s="167" t="str">
        <f t="shared" si="39"/>
        <v/>
      </c>
      <c r="K413" s="5"/>
      <c r="L413" s="167" t="str">
        <f t="shared" si="40"/>
        <v/>
      </c>
      <c r="M413" s="5" t="e">
        <f t="shared" si="41"/>
        <v>#N/A</v>
      </c>
      <c r="N413" s="3" t="str">
        <f t="shared" si="42"/>
        <v/>
      </c>
    </row>
    <row r="414" spans="1:14" x14ac:dyDescent="0.2">
      <c r="A414" s="166"/>
      <c r="B414" s="204" t="e">
        <f>VLOOKUP(A414,Adr!A:B,2,FALSE)</f>
        <v>#N/A</v>
      </c>
      <c r="C414" s="197"/>
      <c r="D414" s="292"/>
      <c r="E414" s="173"/>
      <c r="F414" s="166"/>
      <c r="G414" s="169"/>
      <c r="H414" s="169"/>
      <c r="I414" s="192" t="str">
        <f t="shared" si="38"/>
        <v/>
      </c>
      <c r="J414" s="167" t="str">
        <f t="shared" si="39"/>
        <v/>
      </c>
      <c r="K414" s="5"/>
      <c r="L414" s="167" t="str">
        <f t="shared" si="40"/>
        <v/>
      </c>
      <c r="M414" s="5" t="e">
        <f t="shared" si="41"/>
        <v>#N/A</v>
      </c>
      <c r="N414" s="3" t="str">
        <f t="shared" si="42"/>
        <v/>
      </c>
    </row>
    <row r="415" spans="1:14" x14ac:dyDescent="0.2">
      <c r="A415" s="166"/>
      <c r="B415" s="204" t="e">
        <f>VLOOKUP(A415,Adr!A:B,2,FALSE)</f>
        <v>#N/A</v>
      </c>
      <c r="C415" s="197"/>
      <c r="D415" s="292"/>
      <c r="E415" s="230"/>
      <c r="F415" s="166"/>
      <c r="G415" s="169"/>
      <c r="H415" s="169"/>
      <c r="I415" s="192" t="str">
        <f t="shared" si="38"/>
        <v/>
      </c>
      <c r="J415" s="167" t="str">
        <f t="shared" si="39"/>
        <v/>
      </c>
      <c r="K415" s="5"/>
      <c r="L415" s="167" t="str">
        <f t="shared" si="40"/>
        <v/>
      </c>
      <c r="M415" s="5" t="e">
        <f t="shared" si="41"/>
        <v>#N/A</v>
      </c>
      <c r="N415" s="3" t="str">
        <f t="shared" si="42"/>
        <v/>
      </c>
    </row>
    <row r="416" spans="1:14" x14ac:dyDescent="0.2">
      <c r="A416" s="198"/>
      <c r="B416" s="204" t="e">
        <f>VLOOKUP(A416,Adr!A:B,2,FALSE)</f>
        <v>#N/A</v>
      </c>
      <c r="C416" s="185"/>
      <c r="D416" s="289"/>
      <c r="E416" s="230"/>
      <c r="F416" s="166"/>
      <c r="G416" s="169"/>
      <c r="H416" s="169"/>
      <c r="I416" s="192" t="str">
        <f t="shared" si="38"/>
        <v/>
      </c>
      <c r="J416" s="167" t="str">
        <f t="shared" si="39"/>
        <v/>
      </c>
      <c r="K416" s="5"/>
      <c r="L416" s="167" t="str">
        <f t="shared" si="40"/>
        <v/>
      </c>
      <c r="M416" s="5" t="e">
        <f t="shared" si="41"/>
        <v>#N/A</v>
      </c>
      <c r="N416" s="3" t="str">
        <f t="shared" si="42"/>
        <v/>
      </c>
    </row>
    <row r="417" spans="1:14" x14ac:dyDescent="0.2">
      <c r="A417" s="198"/>
      <c r="B417" s="204" t="e">
        <f>VLOOKUP(A417,Adr!A:B,2,FALSE)</f>
        <v>#N/A</v>
      </c>
      <c r="C417" s="185"/>
      <c r="D417" s="289"/>
      <c r="E417" s="173"/>
      <c r="F417" s="166"/>
      <c r="G417" s="169"/>
      <c r="H417" s="169"/>
      <c r="I417" s="192" t="str">
        <f t="shared" si="38"/>
        <v/>
      </c>
      <c r="J417" s="167" t="str">
        <f t="shared" si="39"/>
        <v/>
      </c>
      <c r="K417" s="5"/>
      <c r="L417" s="167" t="str">
        <f t="shared" si="40"/>
        <v/>
      </c>
      <c r="M417" s="5" t="e">
        <f t="shared" si="41"/>
        <v>#N/A</v>
      </c>
      <c r="N417" s="3" t="str">
        <f t="shared" si="42"/>
        <v/>
      </c>
    </row>
    <row r="418" spans="1:14" x14ac:dyDescent="0.2">
      <c r="A418" s="166"/>
      <c r="B418" s="204" t="e">
        <f>VLOOKUP(A418,Adr!A:B,2,FALSE)</f>
        <v>#N/A</v>
      </c>
      <c r="C418" s="196"/>
      <c r="D418" s="291"/>
      <c r="E418" s="173"/>
      <c r="F418" s="166"/>
      <c r="G418" s="169"/>
      <c r="H418" s="169"/>
      <c r="I418" s="192" t="str">
        <f t="shared" si="38"/>
        <v/>
      </c>
      <c r="J418" s="167" t="str">
        <f t="shared" si="39"/>
        <v/>
      </c>
      <c r="K418" s="5"/>
      <c r="L418" s="167" t="str">
        <f t="shared" si="40"/>
        <v/>
      </c>
      <c r="M418" s="5" t="e">
        <f t="shared" si="41"/>
        <v>#N/A</v>
      </c>
      <c r="N418" s="3" t="str">
        <f t="shared" si="42"/>
        <v/>
      </c>
    </row>
    <row r="419" spans="1:14" x14ac:dyDescent="0.2">
      <c r="A419" s="198"/>
      <c r="B419" s="204" t="e">
        <f>VLOOKUP(A419,Adr!A:B,2,FALSE)</f>
        <v>#N/A</v>
      </c>
      <c r="C419" s="185"/>
      <c r="D419" s="289"/>
      <c r="E419" s="230"/>
      <c r="F419" s="166"/>
      <c r="G419" s="169"/>
      <c r="H419" s="169"/>
      <c r="I419" s="192" t="str">
        <f t="shared" si="38"/>
        <v/>
      </c>
      <c r="J419" s="167" t="str">
        <f t="shared" si="39"/>
        <v/>
      </c>
      <c r="K419" s="5"/>
      <c r="L419" s="167" t="str">
        <f t="shared" si="40"/>
        <v/>
      </c>
      <c r="M419" s="5" t="e">
        <f t="shared" si="41"/>
        <v>#N/A</v>
      </c>
      <c r="N419" s="3" t="str">
        <f t="shared" si="42"/>
        <v/>
      </c>
    </row>
    <row r="420" spans="1:14" x14ac:dyDescent="0.2">
      <c r="A420" s="166"/>
      <c r="B420" s="204" t="e">
        <f>VLOOKUP(A420,Adr!A:B,2,FALSE)</f>
        <v>#N/A</v>
      </c>
      <c r="C420" s="196"/>
      <c r="D420" s="291"/>
      <c r="E420" s="230"/>
      <c r="F420" s="166"/>
      <c r="G420" s="169"/>
      <c r="H420" s="169"/>
      <c r="I420" s="192" t="str">
        <f t="shared" si="38"/>
        <v/>
      </c>
      <c r="J420" s="167" t="str">
        <f t="shared" si="39"/>
        <v/>
      </c>
      <c r="K420" s="5"/>
      <c r="L420" s="167" t="str">
        <f t="shared" si="40"/>
        <v/>
      </c>
      <c r="M420" s="5" t="e">
        <f t="shared" si="41"/>
        <v>#N/A</v>
      </c>
      <c r="N420" s="3" t="str">
        <f t="shared" si="42"/>
        <v/>
      </c>
    </row>
    <row r="421" spans="1:14" x14ac:dyDescent="0.2">
      <c r="A421" s="182"/>
      <c r="B421" s="204" t="e">
        <f>VLOOKUP(A421,Adr!A:B,2,FALSE)</f>
        <v>#N/A</v>
      </c>
      <c r="C421" s="185"/>
      <c r="D421" s="289"/>
      <c r="E421" s="173"/>
      <c r="F421" s="166"/>
      <c r="G421" s="169"/>
      <c r="H421" s="169"/>
      <c r="I421" s="192" t="str">
        <f t="shared" si="38"/>
        <v/>
      </c>
      <c r="J421" s="167" t="str">
        <f t="shared" si="39"/>
        <v/>
      </c>
      <c r="K421" s="5"/>
      <c r="L421" s="167" t="str">
        <f t="shared" si="40"/>
        <v/>
      </c>
      <c r="M421" s="5" t="e">
        <f t="shared" si="41"/>
        <v>#N/A</v>
      </c>
      <c r="N421" s="3" t="str">
        <f t="shared" si="42"/>
        <v/>
      </c>
    </row>
    <row r="422" spans="1:14" x14ac:dyDescent="0.2">
      <c r="A422" s="198"/>
      <c r="B422" s="204" t="e">
        <f>VLOOKUP(A422,Adr!A:B,2,FALSE)</f>
        <v>#N/A</v>
      </c>
      <c r="C422" s="185"/>
      <c r="D422" s="291"/>
      <c r="E422" s="173"/>
      <c r="F422" s="166"/>
      <c r="G422" s="169"/>
      <c r="H422" s="169"/>
      <c r="I422" s="192" t="str">
        <f t="shared" si="38"/>
        <v/>
      </c>
      <c r="J422" s="167" t="str">
        <f t="shared" si="39"/>
        <v/>
      </c>
      <c r="K422" s="5"/>
      <c r="L422" s="167" t="str">
        <f t="shared" si="40"/>
        <v/>
      </c>
      <c r="M422" s="5" t="e">
        <f t="shared" si="41"/>
        <v>#N/A</v>
      </c>
      <c r="N422" s="3" t="str">
        <f t="shared" si="42"/>
        <v/>
      </c>
    </row>
    <row r="423" spans="1:14" x14ac:dyDescent="0.2">
      <c r="A423" s="166"/>
      <c r="B423" s="204" t="e">
        <f>VLOOKUP(A423,Adr!A:B,2,FALSE)</f>
        <v>#N/A</v>
      </c>
      <c r="C423" s="196"/>
      <c r="D423" s="289"/>
      <c r="E423" s="173"/>
      <c r="F423" s="166"/>
      <c r="G423" s="169"/>
      <c r="H423" s="169"/>
      <c r="I423" s="192" t="str">
        <f t="shared" si="38"/>
        <v/>
      </c>
      <c r="J423" s="167" t="str">
        <f t="shared" si="39"/>
        <v/>
      </c>
      <c r="K423" s="5"/>
      <c r="L423" s="167" t="str">
        <f t="shared" si="40"/>
        <v/>
      </c>
      <c r="M423" s="5" t="e">
        <f t="shared" si="41"/>
        <v>#N/A</v>
      </c>
      <c r="N423" s="3" t="str">
        <f t="shared" si="42"/>
        <v/>
      </c>
    </row>
    <row r="424" spans="1:14" x14ac:dyDescent="0.2">
      <c r="A424" s="166"/>
      <c r="B424" s="204" t="e">
        <f>VLOOKUP(A424,Adr!A:B,2,FALSE)</f>
        <v>#N/A</v>
      </c>
      <c r="C424" s="197"/>
      <c r="D424" s="292"/>
      <c r="E424" s="173"/>
      <c r="F424" s="166"/>
      <c r="G424" s="169"/>
      <c r="H424" s="169"/>
      <c r="I424" s="192" t="str">
        <f t="shared" si="38"/>
        <v/>
      </c>
      <c r="J424" s="167" t="str">
        <f t="shared" si="39"/>
        <v/>
      </c>
      <c r="K424" s="5"/>
      <c r="L424" s="167" t="str">
        <f t="shared" si="40"/>
        <v/>
      </c>
      <c r="M424" s="5" t="e">
        <f t="shared" si="41"/>
        <v>#N/A</v>
      </c>
      <c r="N424" s="3" t="str">
        <f t="shared" si="42"/>
        <v/>
      </c>
    </row>
    <row r="425" spans="1:14" x14ac:dyDescent="0.2">
      <c r="A425" s="166"/>
      <c r="B425" s="204" t="e">
        <f>VLOOKUP(A425,Adr!A:B,2,FALSE)</f>
        <v>#N/A</v>
      </c>
      <c r="C425" s="196"/>
      <c r="D425" s="291"/>
      <c r="E425" s="173"/>
      <c r="F425" s="166"/>
      <c r="G425" s="169"/>
      <c r="H425" s="169"/>
      <c r="I425" s="192" t="str">
        <f t="shared" si="38"/>
        <v/>
      </c>
      <c r="J425" s="167" t="str">
        <f t="shared" si="39"/>
        <v/>
      </c>
      <c r="K425" s="5"/>
      <c r="L425" s="167" t="str">
        <f t="shared" si="40"/>
        <v/>
      </c>
      <c r="M425" s="5" t="e">
        <f t="shared" si="41"/>
        <v>#N/A</v>
      </c>
      <c r="N425" s="3" t="str">
        <f t="shared" si="42"/>
        <v/>
      </c>
    </row>
    <row r="426" spans="1:14" x14ac:dyDescent="0.2">
      <c r="A426" s="198"/>
      <c r="B426" s="204" t="e">
        <f>VLOOKUP(A426,Adr!A:B,2,FALSE)</f>
        <v>#N/A</v>
      </c>
      <c r="C426" s="185"/>
      <c r="D426" s="289"/>
      <c r="E426" s="173"/>
      <c r="F426" s="166"/>
      <c r="G426" s="169"/>
      <c r="H426" s="169"/>
      <c r="I426" s="192" t="str">
        <f t="shared" si="38"/>
        <v/>
      </c>
      <c r="J426" s="167" t="str">
        <f t="shared" si="39"/>
        <v/>
      </c>
      <c r="K426" s="5"/>
      <c r="L426" s="167" t="str">
        <f t="shared" si="40"/>
        <v/>
      </c>
      <c r="M426" s="5" t="e">
        <f t="shared" si="41"/>
        <v>#N/A</v>
      </c>
      <c r="N426" s="3" t="str">
        <f t="shared" si="42"/>
        <v/>
      </c>
    </row>
    <row r="427" spans="1:14" x14ac:dyDescent="0.2">
      <c r="A427" s="166"/>
      <c r="B427" s="204" t="e">
        <f>VLOOKUP(A427,Adr!A:B,2,FALSE)</f>
        <v>#N/A</v>
      </c>
      <c r="C427" s="196"/>
      <c r="D427" s="291"/>
      <c r="E427" s="230"/>
      <c r="F427" s="166"/>
      <c r="G427" s="169"/>
      <c r="H427" s="169"/>
      <c r="I427" s="192" t="str">
        <f t="shared" si="38"/>
        <v/>
      </c>
      <c r="J427" s="167" t="str">
        <f t="shared" si="39"/>
        <v/>
      </c>
      <c r="K427" s="5"/>
      <c r="L427" s="167" t="str">
        <f t="shared" si="40"/>
        <v/>
      </c>
      <c r="M427" s="5" t="e">
        <f t="shared" si="41"/>
        <v>#N/A</v>
      </c>
      <c r="N427" s="3" t="str">
        <f t="shared" si="42"/>
        <v/>
      </c>
    </row>
    <row r="428" spans="1:14" x14ac:dyDescent="0.2">
      <c r="A428" s="166"/>
      <c r="B428" s="204" t="e">
        <f>VLOOKUP(A428,Adr!A:B,2,FALSE)</f>
        <v>#N/A</v>
      </c>
      <c r="C428" s="185"/>
      <c r="D428" s="289"/>
      <c r="E428" s="173"/>
      <c r="F428" s="166"/>
      <c r="G428" s="169"/>
      <c r="H428" s="169"/>
      <c r="I428" s="192" t="str">
        <f t="shared" si="38"/>
        <v/>
      </c>
      <c r="J428" s="167" t="str">
        <f t="shared" si="39"/>
        <v/>
      </c>
      <c r="K428" s="5"/>
      <c r="L428" s="167" t="str">
        <f t="shared" si="40"/>
        <v/>
      </c>
      <c r="M428" s="5" t="e">
        <f t="shared" si="41"/>
        <v>#N/A</v>
      </c>
      <c r="N428" s="3" t="str">
        <f t="shared" si="42"/>
        <v/>
      </c>
    </row>
    <row r="429" spans="1:14" x14ac:dyDescent="0.2">
      <c r="A429" s="166"/>
      <c r="B429" s="204" t="e">
        <f>VLOOKUP(A429,Adr!A:B,2,FALSE)</f>
        <v>#N/A</v>
      </c>
      <c r="C429" s="185"/>
      <c r="D429" s="289"/>
      <c r="E429" s="230"/>
      <c r="F429" s="166"/>
      <c r="G429" s="169"/>
      <c r="H429" s="169"/>
      <c r="I429" s="192" t="str">
        <f t="shared" si="38"/>
        <v/>
      </c>
      <c r="J429" s="167" t="str">
        <f t="shared" si="39"/>
        <v/>
      </c>
      <c r="K429" s="5"/>
      <c r="L429" s="167" t="str">
        <f t="shared" si="40"/>
        <v/>
      </c>
      <c r="M429" s="5" t="e">
        <f t="shared" si="41"/>
        <v>#N/A</v>
      </c>
      <c r="N429" s="3" t="str">
        <f t="shared" si="42"/>
        <v/>
      </c>
    </row>
    <row r="430" spans="1:14" x14ac:dyDescent="0.2">
      <c r="A430" s="166"/>
      <c r="B430" s="204" t="e">
        <f>VLOOKUP(A430,Adr!A:B,2,FALSE)</f>
        <v>#N/A</v>
      </c>
      <c r="C430" s="185"/>
      <c r="D430" s="289"/>
      <c r="E430" s="173"/>
      <c r="F430" s="166"/>
      <c r="G430" s="169"/>
      <c r="H430" s="169"/>
      <c r="I430" s="192" t="str">
        <f t="shared" si="38"/>
        <v/>
      </c>
      <c r="J430" s="167" t="str">
        <f t="shared" si="39"/>
        <v/>
      </c>
      <c r="K430" s="5"/>
      <c r="L430" s="167" t="str">
        <f t="shared" si="40"/>
        <v/>
      </c>
      <c r="M430" s="5" t="e">
        <f t="shared" si="41"/>
        <v>#N/A</v>
      </c>
      <c r="N430" s="3" t="str">
        <f t="shared" si="42"/>
        <v/>
      </c>
    </row>
    <row r="431" spans="1:14" x14ac:dyDescent="0.2">
      <c r="A431" s="182"/>
      <c r="B431" s="204" t="e">
        <f>VLOOKUP(A431,Adr!A:B,2,FALSE)</f>
        <v>#N/A</v>
      </c>
      <c r="C431" s="185"/>
      <c r="D431" s="289"/>
      <c r="E431" s="230"/>
      <c r="F431" s="166"/>
      <c r="G431" s="169"/>
      <c r="H431" s="169"/>
      <c r="I431" s="192" t="str">
        <f t="shared" ref="I431:I494" si="43">A431&amp;F431</f>
        <v/>
      </c>
      <c r="J431" s="167" t="str">
        <f t="shared" ref="J431:J489" si="44">A431&amp;G431</f>
        <v/>
      </c>
      <c r="K431" s="5"/>
      <c r="L431" s="167" t="str">
        <f t="shared" ref="L431:L494" si="45">A431&amp;G431&amp;H431</f>
        <v/>
      </c>
      <c r="M431" s="5" t="e">
        <f t="shared" ref="M431:M494" si="46">B431&amp;F431&amp;H431&amp;C431</f>
        <v>#N/A</v>
      </c>
      <c r="N431" s="3" t="str">
        <f t="shared" si="42"/>
        <v/>
      </c>
    </row>
    <row r="432" spans="1:14" x14ac:dyDescent="0.2">
      <c r="A432" s="166"/>
      <c r="B432" s="204" t="e">
        <f>VLOOKUP(A432,Adr!A:B,2,FALSE)</f>
        <v>#N/A</v>
      </c>
      <c r="C432" s="197"/>
      <c r="D432" s="292"/>
      <c r="E432" s="173"/>
      <c r="F432" s="166"/>
      <c r="G432" s="169"/>
      <c r="H432" s="169"/>
      <c r="I432" s="192" t="str">
        <f t="shared" si="43"/>
        <v/>
      </c>
      <c r="J432" s="167" t="str">
        <f t="shared" si="44"/>
        <v/>
      </c>
      <c r="K432" s="5"/>
      <c r="L432" s="167" t="str">
        <f t="shared" si="45"/>
        <v/>
      </c>
      <c r="M432" s="5" t="e">
        <f t="shared" si="46"/>
        <v>#N/A</v>
      </c>
      <c r="N432" s="3" t="str">
        <f t="shared" si="42"/>
        <v/>
      </c>
    </row>
    <row r="433" spans="1:14" x14ac:dyDescent="0.2">
      <c r="A433" s="202"/>
      <c r="B433" s="204" t="e">
        <f>VLOOKUP(A433,Adr!A:B,2,FALSE)</f>
        <v>#N/A</v>
      </c>
      <c r="C433" s="185"/>
      <c r="D433" s="289"/>
      <c r="E433" s="230"/>
      <c r="F433" s="166"/>
      <c r="G433" s="169"/>
      <c r="H433" s="169"/>
      <c r="I433" s="192" t="str">
        <f t="shared" si="43"/>
        <v/>
      </c>
      <c r="J433" s="167" t="str">
        <f t="shared" si="44"/>
        <v/>
      </c>
      <c r="K433" s="5"/>
      <c r="L433" s="167" t="str">
        <f t="shared" si="45"/>
        <v/>
      </c>
      <c r="M433" s="5" t="e">
        <f t="shared" si="46"/>
        <v>#N/A</v>
      </c>
    </row>
    <row r="434" spans="1:14" x14ac:dyDescent="0.2">
      <c r="A434" s="202"/>
      <c r="B434" s="204" t="e">
        <f>VLOOKUP(A434,Adr!A:B,2,FALSE)</f>
        <v>#N/A</v>
      </c>
      <c r="C434" s="185"/>
      <c r="D434" s="289"/>
      <c r="E434" s="173"/>
      <c r="F434" s="166"/>
      <c r="G434" s="169"/>
      <c r="H434" s="169"/>
      <c r="I434" s="192" t="str">
        <f t="shared" si="43"/>
        <v/>
      </c>
      <c r="J434" s="167" t="str">
        <f t="shared" si="44"/>
        <v/>
      </c>
      <c r="K434" s="5"/>
      <c r="L434" s="167" t="str">
        <f t="shared" si="45"/>
        <v/>
      </c>
      <c r="M434" s="5" t="e">
        <f t="shared" si="46"/>
        <v>#N/A</v>
      </c>
      <c r="N434" s="3" t="str">
        <f t="shared" ref="N434:N497" si="47">+I434&amp;H434</f>
        <v/>
      </c>
    </row>
    <row r="435" spans="1:14" x14ac:dyDescent="0.2">
      <c r="A435" s="166"/>
      <c r="B435" s="204" t="e">
        <f>VLOOKUP(A435,Adr!A:B,2,FALSE)</f>
        <v>#N/A</v>
      </c>
      <c r="C435" s="196"/>
      <c r="D435" s="291"/>
      <c r="E435" s="230"/>
      <c r="F435" s="166"/>
      <c r="G435" s="169"/>
      <c r="H435" s="169"/>
      <c r="I435" s="192" t="str">
        <f t="shared" si="43"/>
        <v/>
      </c>
      <c r="J435" s="167" t="str">
        <f t="shared" si="44"/>
        <v/>
      </c>
      <c r="K435" s="5"/>
      <c r="L435" s="167" t="str">
        <f t="shared" si="45"/>
        <v/>
      </c>
      <c r="M435" s="5" t="e">
        <f t="shared" si="46"/>
        <v>#N/A</v>
      </c>
      <c r="N435" s="3" t="str">
        <f t="shared" si="47"/>
        <v/>
      </c>
    </row>
    <row r="436" spans="1:14" x14ac:dyDescent="0.2">
      <c r="A436" s="166"/>
      <c r="B436" s="204" t="e">
        <f>VLOOKUP(A436,Adr!A:B,2,FALSE)</f>
        <v>#N/A</v>
      </c>
      <c r="C436" s="196"/>
      <c r="D436" s="291"/>
      <c r="E436" s="173"/>
      <c r="F436" s="166"/>
      <c r="G436" s="169"/>
      <c r="H436" s="169"/>
      <c r="I436" s="192" t="str">
        <f t="shared" si="43"/>
        <v/>
      </c>
      <c r="J436" s="167" t="str">
        <f t="shared" si="44"/>
        <v/>
      </c>
      <c r="K436" s="5"/>
      <c r="L436" s="167" t="str">
        <f t="shared" si="45"/>
        <v/>
      </c>
      <c r="M436" s="5" t="e">
        <f t="shared" si="46"/>
        <v>#N/A</v>
      </c>
      <c r="N436" s="3" t="str">
        <f t="shared" si="47"/>
        <v/>
      </c>
    </row>
    <row r="437" spans="1:14" x14ac:dyDescent="0.2">
      <c r="A437" s="182"/>
      <c r="B437" s="204" t="e">
        <f>VLOOKUP(A437,Adr!A:B,2,FALSE)</f>
        <v>#N/A</v>
      </c>
      <c r="C437" s="185"/>
      <c r="D437" s="289"/>
      <c r="E437" s="230"/>
      <c r="F437" s="166"/>
      <c r="G437" s="169"/>
      <c r="H437" s="169"/>
      <c r="I437" s="192" t="str">
        <f t="shared" si="43"/>
        <v/>
      </c>
      <c r="J437" s="167" t="str">
        <f t="shared" si="44"/>
        <v/>
      </c>
      <c r="K437" s="5"/>
      <c r="L437" s="167" t="str">
        <f t="shared" si="45"/>
        <v/>
      </c>
      <c r="M437" s="5" t="e">
        <f t="shared" si="46"/>
        <v>#N/A</v>
      </c>
      <c r="N437" s="3" t="str">
        <f t="shared" si="47"/>
        <v/>
      </c>
    </row>
    <row r="438" spans="1:14" x14ac:dyDescent="0.2">
      <c r="A438" s="166"/>
      <c r="B438" s="204" t="e">
        <f>VLOOKUP(A438,Adr!A:B,2,FALSE)</f>
        <v>#N/A</v>
      </c>
      <c r="C438" s="196"/>
      <c r="D438" s="291"/>
      <c r="E438" s="173"/>
      <c r="F438" s="166"/>
      <c r="G438" s="169"/>
      <c r="H438" s="169"/>
      <c r="I438" s="192" t="str">
        <f t="shared" si="43"/>
        <v/>
      </c>
      <c r="J438" s="167" t="str">
        <f t="shared" si="44"/>
        <v/>
      </c>
      <c r="K438" s="5"/>
      <c r="L438" s="167" t="str">
        <f t="shared" si="45"/>
        <v/>
      </c>
      <c r="M438" s="5" t="e">
        <f t="shared" si="46"/>
        <v>#N/A</v>
      </c>
      <c r="N438" s="3" t="str">
        <f t="shared" si="47"/>
        <v/>
      </c>
    </row>
    <row r="439" spans="1:14" x14ac:dyDescent="0.2">
      <c r="A439" s="166"/>
      <c r="B439" s="204" t="e">
        <f>VLOOKUP(A439,Adr!A:B,2,FALSE)</f>
        <v>#N/A</v>
      </c>
      <c r="C439" s="196"/>
      <c r="D439" s="291"/>
      <c r="E439" s="230"/>
      <c r="F439" s="166"/>
      <c r="G439" s="169"/>
      <c r="H439" s="169"/>
      <c r="I439" s="192" t="str">
        <f t="shared" si="43"/>
        <v/>
      </c>
      <c r="J439" s="167" t="str">
        <f t="shared" si="44"/>
        <v/>
      </c>
      <c r="K439" s="5"/>
      <c r="L439" s="167" t="str">
        <f t="shared" si="45"/>
        <v/>
      </c>
      <c r="M439" s="5" t="e">
        <f t="shared" si="46"/>
        <v>#N/A</v>
      </c>
      <c r="N439" s="3" t="str">
        <f t="shared" si="47"/>
        <v/>
      </c>
    </row>
    <row r="440" spans="1:14" x14ac:dyDescent="0.2">
      <c r="A440" s="166"/>
      <c r="B440" s="204" t="e">
        <f>VLOOKUP(A440,Adr!A:B,2,FALSE)</f>
        <v>#N/A</v>
      </c>
      <c r="C440" s="185"/>
      <c r="D440" s="289"/>
      <c r="E440" s="173"/>
      <c r="F440" s="166"/>
      <c r="G440" s="169"/>
      <c r="H440" s="169"/>
      <c r="I440" s="192" t="str">
        <f t="shared" si="43"/>
        <v/>
      </c>
      <c r="J440" s="167" t="str">
        <f t="shared" si="44"/>
        <v/>
      </c>
      <c r="K440" s="5"/>
      <c r="L440" s="167" t="str">
        <f t="shared" si="45"/>
        <v/>
      </c>
      <c r="M440" s="5" t="e">
        <f t="shared" si="46"/>
        <v>#N/A</v>
      </c>
      <c r="N440" s="3" t="str">
        <f t="shared" si="47"/>
        <v/>
      </c>
    </row>
    <row r="441" spans="1:14" x14ac:dyDescent="0.2">
      <c r="A441" s="166"/>
      <c r="B441" s="204" t="e">
        <f>VLOOKUP(A441,Adr!A:B,2,FALSE)</f>
        <v>#N/A</v>
      </c>
      <c r="C441" s="185"/>
      <c r="D441" s="289"/>
      <c r="E441" s="230"/>
      <c r="F441" s="166"/>
      <c r="G441" s="169"/>
      <c r="H441" s="169"/>
      <c r="I441" s="192" t="str">
        <f t="shared" si="43"/>
        <v/>
      </c>
      <c r="J441" s="167" t="str">
        <f t="shared" si="44"/>
        <v/>
      </c>
      <c r="K441" s="5"/>
      <c r="L441" s="167" t="str">
        <f t="shared" si="45"/>
        <v/>
      </c>
      <c r="M441" s="5" t="e">
        <f t="shared" si="46"/>
        <v>#N/A</v>
      </c>
      <c r="N441" s="3" t="str">
        <f t="shared" si="47"/>
        <v/>
      </c>
    </row>
    <row r="442" spans="1:14" x14ac:dyDescent="0.2">
      <c r="A442" s="198"/>
      <c r="B442" s="204" t="e">
        <f>VLOOKUP(A442,Adr!A:B,2,FALSE)</f>
        <v>#N/A</v>
      </c>
      <c r="C442" s="185"/>
      <c r="D442" s="289"/>
      <c r="E442" s="173"/>
      <c r="F442" s="166"/>
      <c r="G442" s="169"/>
      <c r="H442" s="169"/>
      <c r="I442" s="192" t="str">
        <f t="shared" si="43"/>
        <v/>
      </c>
      <c r="J442" s="167" t="str">
        <f t="shared" si="44"/>
        <v/>
      </c>
      <c r="K442" s="5"/>
      <c r="L442" s="167" t="str">
        <f t="shared" si="45"/>
        <v/>
      </c>
      <c r="M442" s="5" t="e">
        <f t="shared" si="46"/>
        <v>#N/A</v>
      </c>
      <c r="N442" s="3" t="str">
        <f t="shared" si="47"/>
        <v/>
      </c>
    </row>
    <row r="443" spans="1:14" x14ac:dyDescent="0.2">
      <c r="A443" s="166"/>
      <c r="B443" s="204" t="e">
        <f>VLOOKUP(A443,Adr!A:B,2,FALSE)</f>
        <v>#N/A</v>
      </c>
      <c r="C443" s="197"/>
      <c r="D443" s="292"/>
      <c r="E443" s="230"/>
      <c r="F443" s="166"/>
      <c r="G443" s="169"/>
      <c r="H443" s="169"/>
      <c r="I443" s="192" t="str">
        <f t="shared" si="43"/>
        <v/>
      </c>
      <c r="J443" s="167" t="str">
        <f t="shared" si="44"/>
        <v/>
      </c>
      <c r="K443" s="5"/>
      <c r="L443" s="167" t="str">
        <f t="shared" si="45"/>
        <v/>
      </c>
      <c r="M443" s="5" t="e">
        <f t="shared" si="46"/>
        <v>#N/A</v>
      </c>
      <c r="N443" s="3" t="str">
        <f t="shared" si="47"/>
        <v/>
      </c>
    </row>
    <row r="444" spans="1:14" x14ac:dyDescent="0.2">
      <c r="A444" s="198"/>
      <c r="B444" s="204" t="e">
        <f>VLOOKUP(A444,Adr!A:B,2,FALSE)</f>
        <v>#N/A</v>
      </c>
      <c r="C444" s="196"/>
      <c r="D444" s="291"/>
      <c r="E444" s="230"/>
      <c r="F444" s="166"/>
      <c r="G444" s="169"/>
      <c r="H444" s="169"/>
      <c r="I444" s="192" t="str">
        <f t="shared" si="43"/>
        <v/>
      </c>
      <c r="J444" s="167" t="str">
        <f t="shared" si="44"/>
        <v/>
      </c>
      <c r="K444" s="5"/>
      <c r="L444" s="167" t="str">
        <f t="shared" si="45"/>
        <v/>
      </c>
      <c r="M444" s="5" t="e">
        <f t="shared" si="46"/>
        <v>#N/A</v>
      </c>
      <c r="N444" s="3" t="str">
        <f t="shared" si="47"/>
        <v/>
      </c>
    </row>
    <row r="445" spans="1:14" x14ac:dyDescent="0.2">
      <c r="A445" s="198"/>
      <c r="B445" s="204" t="e">
        <f>VLOOKUP(A445,Adr!A:B,2,FALSE)</f>
        <v>#N/A</v>
      </c>
      <c r="C445" s="169"/>
      <c r="D445" s="290"/>
      <c r="E445" s="173"/>
      <c r="F445" s="166"/>
      <c r="G445" s="169"/>
      <c r="H445" s="169"/>
      <c r="I445" s="192" t="str">
        <f t="shared" si="43"/>
        <v/>
      </c>
      <c r="J445" s="167" t="str">
        <f t="shared" si="44"/>
        <v/>
      </c>
      <c r="K445" s="5"/>
      <c r="L445" s="167" t="str">
        <f t="shared" si="45"/>
        <v/>
      </c>
      <c r="M445" s="5" t="e">
        <f t="shared" si="46"/>
        <v>#N/A</v>
      </c>
      <c r="N445" s="3" t="str">
        <f t="shared" si="47"/>
        <v/>
      </c>
    </row>
    <row r="446" spans="1:14" x14ac:dyDescent="0.2">
      <c r="A446" s="198"/>
      <c r="B446" s="204" t="e">
        <f>VLOOKUP(A446,Adr!A:B,2,FALSE)</f>
        <v>#N/A</v>
      </c>
      <c r="C446" s="196"/>
      <c r="D446" s="291"/>
      <c r="E446" s="173"/>
      <c r="F446" s="166"/>
      <c r="G446" s="169"/>
      <c r="H446" s="169"/>
      <c r="I446" s="192" t="str">
        <f t="shared" si="43"/>
        <v/>
      </c>
      <c r="J446" s="167" t="str">
        <f t="shared" si="44"/>
        <v/>
      </c>
      <c r="K446" s="5"/>
      <c r="L446" s="167" t="str">
        <f t="shared" si="45"/>
        <v/>
      </c>
      <c r="M446" s="5" t="e">
        <f t="shared" si="46"/>
        <v>#N/A</v>
      </c>
      <c r="N446" s="3" t="str">
        <f t="shared" si="47"/>
        <v/>
      </c>
    </row>
    <row r="447" spans="1:14" x14ac:dyDescent="0.2">
      <c r="A447" s="198"/>
      <c r="B447" s="204" t="e">
        <f>VLOOKUP(A447,Adr!A:B,2,FALSE)</f>
        <v>#N/A</v>
      </c>
      <c r="C447" s="185"/>
      <c r="D447" s="289"/>
      <c r="E447" s="173"/>
      <c r="F447" s="166"/>
      <c r="G447" s="169"/>
      <c r="H447" s="169"/>
      <c r="I447" s="192" t="str">
        <f t="shared" si="43"/>
        <v/>
      </c>
      <c r="J447" s="167" t="str">
        <f t="shared" si="44"/>
        <v/>
      </c>
      <c r="K447" s="5"/>
      <c r="L447" s="167" t="str">
        <f t="shared" si="45"/>
        <v/>
      </c>
      <c r="M447" s="5" t="e">
        <f t="shared" si="46"/>
        <v>#N/A</v>
      </c>
      <c r="N447" s="3" t="str">
        <f t="shared" si="47"/>
        <v/>
      </c>
    </row>
    <row r="448" spans="1:14" x14ac:dyDescent="0.2">
      <c r="A448" s="166"/>
      <c r="B448" s="204" t="e">
        <f>VLOOKUP(A448,Adr!A:B,2,FALSE)</f>
        <v>#N/A</v>
      </c>
      <c r="C448" s="185"/>
      <c r="D448" s="289"/>
      <c r="E448" s="230"/>
      <c r="F448" s="166"/>
      <c r="G448" s="169"/>
      <c r="H448" s="169"/>
      <c r="I448" s="192" t="str">
        <f t="shared" si="43"/>
        <v/>
      </c>
      <c r="J448" s="167" t="str">
        <f t="shared" si="44"/>
        <v/>
      </c>
      <c r="K448" s="5"/>
      <c r="L448" s="167" t="str">
        <f t="shared" si="45"/>
        <v/>
      </c>
      <c r="M448" s="5" t="e">
        <f t="shared" si="46"/>
        <v>#N/A</v>
      </c>
      <c r="N448" s="3" t="str">
        <f t="shared" si="47"/>
        <v/>
      </c>
    </row>
    <row r="449" spans="1:14" x14ac:dyDescent="0.2">
      <c r="A449" s="202"/>
      <c r="B449" s="204" t="e">
        <f>VLOOKUP(A449,Adr!A:B,2,FALSE)</f>
        <v>#N/A</v>
      </c>
      <c r="C449" s="185"/>
      <c r="D449" s="289"/>
      <c r="E449" s="173"/>
      <c r="F449" s="166"/>
      <c r="G449" s="169"/>
      <c r="H449" s="169"/>
      <c r="I449" s="192" t="str">
        <f t="shared" si="43"/>
        <v/>
      </c>
      <c r="J449" s="167" t="str">
        <f t="shared" si="44"/>
        <v/>
      </c>
      <c r="K449" s="5"/>
      <c r="L449" s="167" t="str">
        <f t="shared" si="45"/>
        <v/>
      </c>
      <c r="M449" s="5" t="e">
        <f t="shared" si="46"/>
        <v>#N/A</v>
      </c>
      <c r="N449" s="3" t="str">
        <f t="shared" si="47"/>
        <v/>
      </c>
    </row>
    <row r="450" spans="1:14" x14ac:dyDescent="0.2">
      <c r="A450" s="166"/>
      <c r="B450" s="204" t="e">
        <f>VLOOKUP(A450,Adr!A:B,2,FALSE)</f>
        <v>#N/A</v>
      </c>
      <c r="C450" s="196"/>
      <c r="D450" s="291"/>
      <c r="E450" s="230"/>
      <c r="F450" s="166"/>
      <c r="G450" s="169"/>
      <c r="H450" s="169"/>
      <c r="I450" s="192" t="str">
        <f t="shared" si="43"/>
        <v/>
      </c>
      <c r="J450" s="167" t="str">
        <f t="shared" si="44"/>
        <v/>
      </c>
      <c r="K450" s="5"/>
      <c r="L450" s="167" t="str">
        <f t="shared" si="45"/>
        <v/>
      </c>
      <c r="M450" s="5" t="e">
        <f t="shared" si="46"/>
        <v>#N/A</v>
      </c>
      <c r="N450" s="3" t="str">
        <f t="shared" si="47"/>
        <v/>
      </c>
    </row>
    <row r="451" spans="1:14" x14ac:dyDescent="0.2">
      <c r="A451" s="202"/>
      <c r="B451" s="204" t="e">
        <f>VLOOKUP(A451,Adr!A:B,2,FALSE)</f>
        <v>#N/A</v>
      </c>
      <c r="C451" s="196"/>
      <c r="D451" s="289"/>
      <c r="E451" s="173"/>
      <c r="F451" s="166"/>
      <c r="G451" s="169"/>
      <c r="H451" s="169"/>
      <c r="I451" s="192" t="str">
        <f t="shared" si="43"/>
        <v/>
      </c>
      <c r="J451" s="167" t="str">
        <f t="shared" si="44"/>
        <v/>
      </c>
      <c r="K451" s="5"/>
      <c r="L451" s="167" t="str">
        <f t="shared" si="45"/>
        <v/>
      </c>
      <c r="M451" s="5" t="e">
        <f t="shared" si="46"/>
        <v>#N/A</v>
      </c>
      <c r="N451" s="3" t="str">
        <f t="shared" si="47"/>
        <v/>
      </c>
    </row>
    <row r="452" spans="1:14" x14ac:dyDescent="0.2">
      <c r="A452" s="166"/>
      <c r="B452" s="204" t="e">
        <f>VLOOKUP(A452,Adr!A:B,2,FALSE)</f>
        <v>#N/A</v>
      </c>
      <c r="C452" s="197"/>
      <c r="D452" s="292"/>
      <c r="E452" s="230"/>
      <c r="F452" s="166"/>
      <c r="G452" s="169"/>
      <c r="H452" s="169"/>
      <c r="I452" s="192" t="str">
        <f t="shared" si="43"/>
        <v/>
      </c>
      <c r="J452" s="167" t="str">
        <f t="shared" si="44"/>
        <v/>
      </c>
      <c r="K452" s="5"/>
      <c r="L452" s="167" t="str">
        <f t="shared" si="45"/>
        <v/>
      </c>
      <c r="M452" s="5" t="e">
        <f t="shared" si="46"/>
        <v>#N/A</v>
      </c>
      <c r="N452" s="3" t="str">
        <f t="shared" si="47"/>
        <v/>
      </c>
    </row>
    <row r="453" spans="1:14" x14ac:dyDescent="0.2">
      <c r="A453" s="182"/>
      <c r="B453" s="204" t="e">
        <f>VLOOKUP(A453,Adr!A:B,2,FALSE)</f>
        <v>#N/A</v>
      </c>
      <c r="C453" s="185"/>
      <c r="D453" s="291"/>
      <c r="E453" s="173"/>
      <c r="F453" s="166"/>
      <c r="G453" s="169"/>
      <c r="H453" s="169"/>
      <c r="I453" s="192" t="str">
        <f t="shared" si="43"/>
        <v/>
      </c>
      <c r="J453" s="167" t="str">
        <f t="shared" si="44"/>
        <v/>
      </c>
      <c r="K453" s="5"/>
      <c r="L453" s="167" t="str">
        <f t="shared" si="45"/>
        <v/>
      </c>
      <c r="M453" s="5" t="e">
        <f t="shared" si="46"/>
        <v>#N/A</v>
      </c>
      <c r="N453" s="3" t="str">
        <f t="shared" si="47"/>
        <v/>
      </c>
    </row>
    <row r="454" spans="1:14" x14ac:dyDescent="0.2">
      <c r="A454" s="182"/>
      <c r="B454" s="204" t="e">
        <f>VLOOKUP(A454,Adr!A:B,2,FALSE)</f>
        <v>#N/A</v>
      </c>
      <c r="C454" s="185"/>
      <c r="D454" s="291"/>
      <c r="E454" s="230"/>
      <c r="F454" s="166"/>
      <c r="G454" s="169"/>
      <c r="H454" s="169"/>
      <c r="I454" s="192" t="str">
        <f t="shared" si="43"/>
        <v/>
      </c>
      <c r="J454" s="167" t="str">
        <f t="shared" si="44"/>
        <v/>
      </c>
      <c r="K454" s="5"/>
      <c r="L454" s="167" t="str">
        <f t="shared" si="45"/>
        <v/>
      </c>
      <c r="M454" s="5" t="e">
        <f t="shared" si="46"/>
        <v>#N/A</v>
      </c>
      <c r="N454" s="3" t="str">
        <f t="shared" si="47"/>
        <v/>
      </c>
    </row>
    <row r="455" spans="1:14" x14ac:dyDescent="0.2">
      <c r="A455" s="198"/>
      <c r="B455" s="204" t="e">
        <f>VLOOKUP(A455,Adr!A:B,2,FALSE)</f>
        <v>#N/A</v>
      </c>
      <c r="C455" s="185"/>
      <c r="D455" s="289"/>
      <c r="E455" s="230"/>
      <c r="F455" s="166"/>
      <c r="G455" s="169"/>
      <c r="H455" s="169"/>
      <c r="I455" s="192" t="str">
        <f t="shared" si="43"/>
        <v/>
      </c>
      <c r="J455" s="167" t="str">
        <f t="shared" si="44"/>
        <v/>
      </c>
      <c r="K455" s="5"/>
      <c r="L455" s="167" t="str">
        <f t="shared" si="45"/>
        <v/>
      </c>
      <c r="M455" s="5" t="e">
        <f t="shared" si="46"/>
        <v>#N/A</v>
      </c>
      <c r="N455" s="3" t="str">
        <f t="shared" si="47"/>
        <v/>
      </c>
    </row>
    <row r="456" spans="1:14" x14ac:dyDescent="0.2">
      <c r="A456" s="166"/>
      <c r="B456" s="204" t="e">
        <f>VLOOKUP(A456,Adr!A:B,2,FALSE)</f>
        <v>#N/A</v>
      </c>
      <c r="C456" s="185"/>
      <c r="D456" s="289"/>
      <c r="E456" s="173"/>
      <c r="F456" s="166"/>
      <c r="G456" s="169"/>
      <c r="H456" s="169"/>
      <c r="I456" s="192" t="str">
        <f t="shared" si="43"/>
        <v/>
      </c>
      <c r="J456" s="167" t="str">
        <f t="shared" si="44"/>
        <v/>
      </c>
      <c r="K456" s="5"/>
      <c r="L456" s="167" t="str">
        <f t="shared" si="45"/>
        <v/>
      </c>
      <c r="M456" s="5" t="e">
        <f t="shared" si="46"/>
        <v>#N/A</v>
      </c>
      <c r="N456" s="3" t="str">
        <f t="shared" si="47"/>
        <v/>
      </c>
    </row>
    <row r="457" spans="1:14" x14ac:dyDescent="0.2">
      <c r="A457" s="182"/>
      <c r="B457" s="204" t="e">
        <f>VLOOKUP(A457,Adr!A:B,2,FALSE)</f>
        <v>#N/A</v>
      </c>
      <c r="C457" s="185"/>
      <c r="D457" s="289"/>
      <c r="E457" s="230"/>
      <c r="F457" s="166"/>
      <c r="G457" s="169"/>
      <c r="H457" s="169"/>
      <c r="I457" s="192" t="str">
        <f t="shared" si="43"/>
        <v/>
      </c>
      <c r="J457" s="167" t="str">
        <f t="shared" si="44"/>
        <v/>
      </c>
      <c r="K457" s="5"/>
      <c r="L457" s="167" t="str">
        <f t="shared" si="45"/>
        <v/>
      </c>
      <c r="M457" s="5" t="e">
        <f t="shared" si="46"/>
        <v>#N/A</v>
      </c>
      <c r="N457" s="3" t="str">
        <f t="shared" si="47"/>
        <v/>
      </c>
    </row>
    <row r="458" spans="1:14" x14ac:dyDescent="0.2">
      <c r="A458" s="166"/>
      <c r="B458" s="204" t="e">
        <f>VLOOKUP(A458,Adr!A:B,2,FALSE)</f>
        <v>#N/A</v>
      </c>
      <c r="C458" s="185"/>
      <c r="D458" s="289"/>
      <c r="E458" s="173"/>
      <c r="F458" s="166"/>
      <c r="G458" s="169"/>
      <c r="H458" s="169"/>
      <c r="I458" s="192" t="str">
        <f t="shared" si="43"/>
        <v/>
      </c>
      <c r="J458" s="167" t="str">
        <f t="shared" si="44"/>
        <v/>
      </c>
      <c r="K458" s="5"/>
      <c r="L458" s="167" t="str">
        <f t="shared" si="45"/>
        <v/>
      </c>
      <c r="M458" s="5" t="e">
        <f t="shared" si="46"/>
        <v>#N/A</v>
      </c>
      <c r="N458" s="3" t="str">
        <f t="shared" si="47"/>
        <v/>
      </c>
    </row>
    <row r="459" spans="1:14" x14ac:dyDescent="0.2">
      <c r="A459" s="166"/>
      <c r="B459" s="204" t="e">
        <f>VLOOKUP(A459,Adr!A:B,2,FALSE)</f>
        <v>#N/A</v>
      </c>
      <c r="C459" s="185"/>
      <c r="D459" s="289"/>
      <c r="E459" s="230"/>
      <c r="F459" s="166"/>
      <c r="G459" s="169"/>
      <c r="H459" s="169"/>
      <c r="I459" s="192" t="str">
        <f t="shared" si="43"/>
        <v/>
      </c>
      <c r="J459" s="167" t="str">
        <f t="shared" si="44"/>
        <v/>
      </c>
      <c r="K459" s="5"/>
      <c r="L459" s="167" t="str">
        <f t="shared" si="45"/>
        <v/>
      </c>
      <c r="M459" s="5" t="e">
        <f t="shared" si="46"/>
        <v>#N/A</v>
      </c>
      <c r="N459" s="3" t="str">
        <f t="shared" si="47"/>
        <v/>
      </c>
    </row>
    <row r="460" spans="1:14" x14ac:dyDescent="0.2">
      <c r="A460" s="166"/>
      <c r="B460" s="204" t="e">
        <f>VLOOKUP(A460,Adr!A:B,2,FALSE)</f>
        <v>#N/A</v>
      </c>
      <c r="C460" s="185"/>
      <c r="D460" s="289"/>
      <c r="E460" s="173"/>
      <c r="F460" s="166"/>
      <c r="G460" s="169"/>
      <c r="H460" s="169"/>
      <c r="I460" s="192" t="str">
        <f t="shared" si="43"/>
        <v/>
      </c>
      <c r="J460" s="167" t="str">
        <f t="shared" si="44"/>
        <v/>
      </c>
      <c r="K460" s="5"/>
      <c r="L460" s="167" t="str">
        <f t="shared" si="45"/>
        <v/>
      </c>
      <c r="M460" s="5" t="e">
        <f t="shared" si="46"/>
        <v>#N/A</v>
      </c>
      <c r="N460" s="3" t="str">
        <f t="shared" si="47"/>
        <v/>
      </c>
    </row>
    <row r="461" spans="1:14" x14ac:dyDescent="0.2">
      <c r="A461" s="166"/>
      <c r="B461" s="204" t="e">
        <f>VLOOKUP(A461,Adr!A:B,2,FALSE)</f>
        <v>#N/A</v>
      </c>
      <c r="C461" s="185"/>
      <c r="D461" s="289"/>
      <c r="E461" s="230"/>
      <c r="F461" s="166"/>
      <c r="G461" s="169"/>
      <c r="H461" s="169"/>
      <c r="I461" s="192" t="str">
        <f t="shared" si="43"/>
        <v/>
      </c>
      <c r="J461" s="167" t="str">
        <f t="shared" si="44"/>
        <v/>
      </c>
      <c r="K461" s="5"/>
      <c r="L461" s="167" t="str">
        <f t="shared" si="45"/>
        <v/>
      </c>
      <c r="M461" s="5" t="e">
        <f t="shared" si="46"/>
        <v>#N/A</v>
      </c>
      <c r="N461" s="3" t="str">
        <f t="shared" si="47"/>
        <v/>
      </c>
    </row>
    <row r="462" spans="1:14" x14ac:dyDescent="0.2">
      <c r="A462" s="198"/>
      <c r="B462" s="204" t="e">
        <f>VLOOKUP(A462,Adr!A:B,2,FALSE)</f>
        <v>#N/A</v>
      </c>
      <c r="C462" s="169"/>
      <c r="D462" s="290"/>
      <c r="E462" s="173"/>
      <c r="F462" s="166"/>
      <c r="G462" s="169"/>
      <c r="H462" s="169"/>
      <c r="I462" s="192" t="str">
        <f t="shared" si="43"/>
        <v/>
      </c>
      <c r="J462" s="167" t="str">
        <f t="shared" si="44"/>
        <v/>
      </c>
      <c r="K462" s="5"/>
      <c r="L462" s="167" t="str">
        <f t="shared" si="45"/>
        <v/>
      </c>
      <c r="M462" s="5" t="e">
        <f t="shared" si="46"/>
        <v>#N/A</v>
      </c>
      <c r="N462" s="3" t="str">
        <f t="shared" si="47"/>
        <v/>
      </c>
    </row>
    <row r="463" spans="1:14" x14ac:dyDescent="0.2">
      <c r="A463" s="198"/>
      <c r="B463" s="204" t="e">
        <f>VLOOKUP(A463,Adr!A:B,2,FALSE)</f>
        <v>#N/A</v>
      </c>
      <c r="C463" s="185"/>
      <c r="D463" s="289"/>
      <c r="E463" s="173"/>
      <c r="F463" s="166"/>
      <c r="G463" s="169"/>
      <c r="H463" s="169"/>
      <c r="I463" s="192" t="str">
        <f t="shared" si="43"/>
        <v/>
      </c>
      <c r="J463" s="167" t="str">
        <f t="shared" si="44"/>
        <v/>
      </c>
      <c r="K463" s="5"/>
      <c r="L463" s="167" t="str">
        <f t="shared" si="45"/>
        <v/>
      </c>
      <c r="M463" s="5" t="e">
        <f t="shared" si="46"/>
        <v>#N/A</v>
      </c>
      <c r="N463" s="3" t="str">
        <f t="shared" si="47"/>
        <v/>
      </c>
    </row>
    <row r="464" spans="1:14" x14ac:dyDescent="0.2">
      <c r="A464" s="202"/>
      <c r="B464" s="204" t="e">
        <f>VLOOKUP(A464,Adr!A:B,2,FALSE)</f>
        <v>#N/A</v>
      </c>
      <c r="C464" s="196"/>
      <c r="D464" s="289"/>
      <c r="E464" s="173"/>
      <c r="F464" s="166"/>
      <c r="G464" s="169"/>
      <c r="H464" s="169"/>
      <c r="I464" s="192" t="str">
        <f t="shared" si="43"/>
        <v/>
      </c>
      <c r="J464" s="167" t="str">
        <f t="shared" si="44"/>
        <v/>
      </c>
      <c r="K464" s="5"/>
      <c r="L464" s="167" t="str">
        <f t="shared" si="45"/>
        <v/>
      </c>
      <c r="M464" s="5" t="e">
        <f t="shared" si="46"/>
        <v>#N/A</v>
      </c>
      <c r="N464" s="3" t="str">
        <f t="shared" si="47"/>
        <v/>
      </c>
    </row>
    <row r="465" spans="1:14" x14ac:dyDescent="0.2">
      <c r="A465" s="166"/>
      <c r="B465" s="204" t="e">
        <f>VLOOKUP(A465,Adr!A:B,2,FALSE)</f>
        <v>#N/A</v>
      </c>
      <c r="C465" s="185"/>
      <c r="D465" s="291"/>
      <c r="E465" s="173"/>
      <c r="F465" s="166"/>
      <c r="G465" s="169"/>
      <c r="H465" s="169"/>
      <c r="I465" s="192" t="str">
        <f t="shared" si="43"/>
        <v/>
      </c>
      <c r="J465" s="167" t="str">
        <f t="shared" si="44"/>
        <v/>
      </c>
      <c r="K465" s="5"/>
      <c r="L465" s="167" t="str">
        <f t="shared" si="45"/>
        <v/>
      </c>
      <c r="M465" s="5" t="e">
        <f t="shared" si="46"/>
        <v>#N/A</v>
      </c>
      <c r="N465" s="3" t="str">
        <f t="shared" si="47"/>
        <v/>
      </c>
    </row>
    <row r="466" spans="1:14" x14ac:dyDescent="0.2">
      <c r="A466" s="166"/>
      <c r="B466" s="204" t="e">
        <f>VLOOKUP(A466,Adr!A:B,2,FALSE)</f>
        <v>#N/A</v>
      </c>
      <c r="C466" s="196"/>
      <c r="D466" s="289"/>
      <c r="E466" s="230"/>
      <c r="F466" s="166"/>
      <c r="G466" s="169"/>
      <c r="H466" s="169"/>
      <c r="I466" s="192" t="str">
        <f t="shared" si="43"/>
        <v/>
      </c>
      <c r="J466" s="167" t="str">
        <f t="shared" si="44"/>
        <v/>
      </c>
      <c r="K466" s="5"/>
      <c r="L466" s="167" t="str">
        <f t="shared" si="45"/>
        <v/>
      </c>
      <c r="M466" s="5" t="e">
        <f t="shared" si="46"/>
        <v>#N/A</v>
      </c>
      <c r="N466" s="3" t="str">
        <f t="shared" si="47"/>
        <v/>
      </c>
    </row>
    <row r="467" spans="1:14" x14ac:dyDescent="0.2">
      <c r="A467" s="166"/>
      <c r="B467" s="204" t="e">
        <f>VLOOKUP(A467,Adr!A:B,2,FALSE)</f>
        <v>#N/A</v>
      </c>
      <c r="C467" s="185"/>
      <c r="D467" s="289"/>
      <c r="E467" s="230"/>
      <c r="F467" s="166"/>
      <c r="G467" s="169"/>
      <c r="H467" s="169"/>
      <c r="I467" s="192" t="str">
        <f t="shared" si="43"/>
        <v/>
      </c>
      <c r="J467" s="167" t="str">
        <f t="shared" si="44"/>
        <v/>
      </c>
      <c r="K467" s="5"/>
      <c r="L467" s="167" t="str">
        <f t="shared" si="45"/>
        <v/>
      </c>
      <c r="M467" s="5" t="e">
        <f t="shared" si="46"/>
        <v>#N/A</v>
      </c>
      <c r="N467" s="3" t="str">
        <f t="shared" si="47"/>
        <v/>
      </c>
    </row>
    <row r="468" spans="1:14" x14ac:dyDescent="0.2">
      <c r="A468" s="166"/>
      <c r="B468" s="204" t="e">
        <f>VLOOKUP(A468,Adr!A:B,2,FALSE)</f>
        <v>#N/A</v>
      </c>
      <c r="C468" s="169"/>
      <c r="D468" s="290"/>
      <c r="E468" s="173"/>
      <c r="F468" s="166"/>
      <c r="G468" s="169"/>
      <c r="H468" s="169"/>
      <c r="I468" s="192" t="str">
        <f t="shared" si="43"/>
        <v/>
      </c>
      <c r="J468" s="167" t="str">
        <f t="shared" si="44"/>
        <v/>
      </c>
      <c r="K468" s="5"/>
      <c r="L468" s="167" t="str">
        <f t="shared" si="45"/>
        <v/>
      </c>
      <c r="M468" s="5" t="e">
        <f t="shared" si="46"/>
        <v>#N/A</v>
      </c>
      <c r="N468" s="3" t="str">
        <f t="shared" si="47"/>
        <v/>
      </c>
    </row>
    <row r="469" spans="1:14" x14ac:dyDescent="0.2">
      <c r="A469" s="166"/>
      <c r="B469" s="204" t="e">
        <f>VLOOKUP(A469,Adr!A:B,2,FALSE)</f>
        <v>#N/A</v>
      </c>
      <c r="C469" s="185"/>
      <c r="D469" s="289"/>
      <c r="E469" s="230"/>
      <c r="F469" s="166"/>
      <c r="G469" s="169"/>
      <c r="H469" s="169"/>
      <c r="I469" s="192" t="str">
        <f t="shared" si="43"/>
        <v/>
      </c>
      <c r="J469" s="167" t="str">
        <f t="shared" si="44"/>
        <v/>
      </c>
      <c r="K469" s="5"/>
      <c r="L469" s="167" t="str">
        <f t="shared" si="45"/>
        <v/>
      </c>
      <c r="M469" s="5" t="e">
        <f t="shared" si="46"/>
        <v>#N/A</v>
      </c>
      <c r="N469" s="3" t="str">
        <f t="shared" si="47"/>
        <v/>
      </c>
    </row>
    <row r="470" spans="1:14" x14ac:dyDescent="0.2">
      <c r="A470" s="198"/>
      <c r="B470" s="204" t="e">
        <f>VLOOKUP(A470,Adr!A:B,2,FALSE)</f>
        <v>#N/A</v>
      </c>
      <c r="C470" s="169"/>
      <c r="D470" s="290"/>
      <c r="E470" s="173"/>
      <c r="F470" s="166"/>
      <c r="G470" s="169"/>
      <c r="H470" s="169"/>
      <c r="I470" s="192" t="str">
        <f t="shared" si="43"/>
        <v/>
      </c>
      <c r="J470" s="167" t="str">
        <f t="shared" si="44"/>
        <v/>
      </c>
      <c r="K470" s="5"/>
      <c r="L470" s="167" t="str">
        <f t="shared" si="45"/>
        <v/>
      </c>
      <c r="M470" s="5" t="e">
        <f t="shared" si="46"/>
        <v>#N/A</v>
      </c>
      <c r="N470" s="3" t="str">
        <f t="shared" si="47"/>
        <v/>
      </c>
    </row>
    <row r="471" spans="1:14" x14ac:dyDescent="0.2">
      <c r="A471" s="166"/>
      <c r="B471" s="204" t="e">
        <f>VLOOKUP(A471,Adr!A:B,2,FALSE)</f>
        <v>#N/A</v>
      </c>
      <c r="C471" s="185"/>
      <c r="D471" s="289"/>
      <c r="E471" s="173"/>
      <c r="F471" s="166"/>
      <c r="G471" s="169"/>
      <c r="H471" s="169"/>
      <c r="I471" s="192" t="str">
        <f t="shared" si="43"/>
        <v/>
      </c>
      <c r="J471" s="167" t="str">
        <f t="shared" si="44"/>
        <v/>
      </c>
      <c r="K471" s="5"/>
      <c r="L471" s="167" t="str">
        <f t="shared" si="45"/>
        <v/>
      </c>
      <c r="M471" s="5" t="e">
        <f t="shared" si="46"/>
        <v>#N/A</v>
      </c>
      <c r="N471" s="3" t="str">
        <f t="shared" si="47"/>
        <v/>
      </c>
    </row>
    <row r="472" spans="1:14" x14ac:dyDescent="0.2">
      <c r="A472" s="166"/>
      <c r="B472" s="204" t="e">
        <f>VLOOKUP(A472,Adr!A:B,2,FALSE)</f>
        <v>#N/A</v>
      </c>
      <c r="C472" s="196"/>
      <c r="D472" s="291"/>
      <c r="E472" s="230"/>
      <c r="F472" s="166"/>
      <c r="G472" s="169"/>
      <c r="H472" s="169"/>
      <c r="I472" s="192" t="str">
        <f t="shared" si="43"/>
        <v/>
      </c>
      <c r="J472" s="167" t="str">
        <f t="shared" si="44"/>
        <v/>
      </c>
      <c r="K472" s="5"/>
      <c r="L472" s="167" t="str">
        <f t="shared" si="45"/>
        <v/>
      </c>
      <c r="M472" s="5" t="e">
        <f t="shared" si="46"/>
        <v>#N/A</v>
      </c>
      <c r="N472" s="3" t="str">
        <f t="shared" si="47"/>
        <v/>
      </c>
    </row>
    <row r="473" spans="1:14" x14ac:dyDescent="0.2">
      <c r="A473" s="202"/>
      <c r="B473" s="204" t="e">
        <f>VLOOKUP(A473,Adr!A:B,2,FALSE)</f>
        <v>#N/A</v>
      </c>
      <c r="C473" s="169"/>
      <c r="D473" s="290"/>
      <c r="E473" s="173"/>
      <c r="F473" s="166"/>
      <c r="G473" s="169"/>
      <c r="H473" s="169"/>
      <c r="I473" s="192" t="str">
        <f t="shared" si="43"/>
        <v/>
      </c>
      <c r="J473" s="167" t="str">
        <f t="shared" si="44"/>
        <v/>
      </c>
      <c r="K473" s="5"/>
      <c r="L473" s="167" t="str">
        <f t="shared" si="45"/>
        <v/>
      </c>
      <c r="M473" s="5" t="e">
        <f t="shared" si="46"/>
        <v>#N/A</v>
      </c>
      <c r="N473" s="3" t="str">
        <f t="shared" si="47"/>
        <v/>
      </c>
    </row>
    <row r="474" spans="1:14" x14ac:dyDescent="0.2">
      <c r="A474" s="202"/>
      <c r="B474" s="204" t="e">
        <f>VLOOKUP(A474,Adr!A:B,2,FALSE)</f>
        <v>#N/A</v>
      </c>
      <c r="C474" s="169"/>
      <c r="D474" s="290"/>
      <c r="E474" s="173"/>
      <c r="F474" s="166"/>
      <c r="G474" s="169"/>
      <c r="H474" s="169"/>
      <c r="I474" s="192" t="str">
        <f t="shared" si="43"/>
        <v/>
      </c>
      <c r="J474" s="167" t="str">
        <f t="shared" si="44"/>
        <v/>
      </c>
      <c r="K474" s="5"/>
      <c r="L474" s="167" t="str">
        <f t="shared" si="45"/>
        <v/>
      </c>
      <c r="M474" s="5" t="e">
        <f t="shared" si="46"/>
        <v>#N/A</v>
      </c>
      <c r="N474" s="3" t="str">
        <f t="shared" si="47"/>
        <v/>
      </c>
    </row>
    <row r="475" spans="1:14" x14ac:dyDescent="0.2">
      <c r="A475" s="198"/>
      <c r="B475" s="204" t="e">
        <f>VLOOKUP(A475,Adr!A:B,2,FALSE)</f>
        <v>#N/A</v>
      </c>
      <c r="C475" s="196"/>
      <c r="D475" s="291"/>
      <c r="E475" s="230"/>
      <c r="F475" s="166"/>
      <c r="G475" s="169"/>
      <c r="H475" s="169"/>
      <c r="I475" s="192" t="str">
        <f t="shared" si="43"/>
        <v/>
      </c>
      <c r="J475" s="167" t="str">
        <f t="shared" si="44"/>
        <v/>
      </c>
      <c r="K475" s="5"/>
      <c r="L475" s="167" t="str">
        <f t="shared" si="45"/>
        <v/>
      </c>
      <c r="M475" s="5" t="e">
        <f t="shared" si="46"/>
        <v>#N/A</v>
      </c>
      <c r="N475" s="3" t="str">
        <f t="shared" si="47"/>
        <v/>
      </c>
    </row>
    <row r="476" spans="1:14" x14ac:dyDescent="0.2">
      <c r="A476" s="202"/>
      <c r="B476" s="204" t="e">
        <f>VLOOKUP(A476,Adr!A:B,2,FALSE)</f>
        <v>#N/A</v>
      </c>
      <c r="C476" s="185"/>
      <c r="D476" s="289"/>
      <c r="E476" s="230"/>
      <c r="F476" s="166"/>
      <c r="G476" s="169"/>
      <c r="H476" s="169"/>
      <c r="I476" s="192" t="str">
        <f t="shared" si="43"/>
        <v/>
      </c>
      <c r="J476" s="167" t="str">
        <f t="shared" si="44"/>
        <v/>
      </c>
      <c r="K476" s="5"/>
      <c r="L476" s="167" t="str">
        <f t="shared" si="45"/>
        <v/>
      </c>
      <c r="M476" s="5" t="e">
        <f t="shared" si="46"/>
        <v>#N/A</v>
      </c>
      <c r="N476" s="3" t="str">
        <f t="shared" si="47"/>
        <v/>
      </c>
    </row>
    <row r="477" spans="1:14" x14ac:dyDescent="0.2">
      <c r="A477" s="198"/>
      <c r="B477" s="204" t="e">
        <f>VLOOKUP(A477,Adr!A:B,2,FALSE)</f>
        <v>#N/A</v>
      </c>
      <c r="C477" s="169"/>
      <c r="D477" s="290"/>
      <c r="E477" s="230"/>
      <c r="F477" s="166"/>
      <c r="G477" s="169"/>
      <c r="H477" s="169"/>
      <c r="I477" s="192" t="str">
        <f t="shared" si="43"/>
        <v/>
      </c>
      <c r="J477" s="167" t="str">
        <f t="shared" si="44"/>
        <v/>
      </c>
      <c r="K477" s="5"/>
      <c r="L477" s="167" t="str">
        <f t="shared" si="45"/>
        <v/>
      </c>
      <c r="M477" s="5" t="e">
        <f t="shared" si="46"/>
        <v>#N/A</v>
      </c>
      <c r="N477" s="3" t="str">
        <f t="shared" si="47"/>
        <v/>
      </c>
    </row>
    <row r="478" spans="1:14" x14ac:dyDescent="0.2">
      <c r="A478" s="198"/>
      <c r="B478" s="204" t="e">
        <f>VLOOKUP(A478,Adr!A:B,2,FALSE)</f>
        <v>#N/A</v>
      </c>
      <c r="C478" s="185"/>
      <c r="D478" s="289"/>
      <c r="E478" s="173"/>
      <c r="F478" s="166"/>
      <c r="G478" s="169"/>
      <c r="H478" s="169"/>
      <c r="I478" s="192" t="str">
        <f t="shared" si="43"/>
        <v/>
      </c>
      <c r="J478" s="167" t="str">
        <f t="shared" si="44"/>
        <v/>
      </c>
      <c r="K478" s="5"/>
      <c r="L478" s="167" t="str">
        <f t="shared" si="45"/>
        <v/>
      </c>
      <c r="M478" s="5" t="e">
        <f t="shared" si="46"/>
        <v>#N/A</v>
      </c>
      <c r="N478" s="3" t="str">
        <f t="shared" si="47"/>
        <v/>
      </c>
    </row>
    <row r="479" spans="1:14" x14ac:dyDescent="0.2">
      <c r="A479" s="178"/>
      <c r="B479" s="204" t="e">
        <f>VLOOKUP(A479,Adr!A:B,2,FALSE)</f>
        <v>#N/A</v>
      </c>
      <c r="C479" s="196"/>
      <c r="D479" s="289"/>
      <c r="E479" s="230"/>
      <c r="F479" s="166"/>
      <c r="G479" s="169"/>
      <c r="H479" s="169"/>
      <c r="I479" s="192" t="str">
        <f t="shared" si="43"/>
        <v/>
      </c>
      <c r="J479" s="167" t="str">
        <f t="shared" si="44"/>
        <v/>
      </c>
      <c r="K479" s="5"/>
      <c r="L479" s="167" t="str">
        <f t="shared" si="45"/>
        <v/>
      </c>
      <c r="M479" s="5" t="e">
        <f t="shared" si="46"/>
        <v>#N/A</v>
      </c>
      <c r="N479" s="3" t="str">
        <f t="shared" si="47"/>
        <v/>
      </c>
    </row>
    <row r="480" spans="1:14" x14ac:dyDescent="0.2">
      <c r="A480" s="166"/>
      <c r="B480" s="204" t="e">
        <f>VLOOKUP(A480,Adr!A:B,2,FALSE)</f>
        <v>#N/A</v>
      </c>
      <c r="C480" s="196"/>
      <c r="D480" s="291"/>
      <c r="E480" s="173"/>
      <c r="F480" s="166"/>
      <c r="G480" s="169"/>
      <c r="H480" s="169"/>
      <c r="I480" s="192" t="str">
        <f t="shared" si="43"/>
        <v/>
      </c>
      <c r="J480" s="167" t="str">
        <f t="shared" si="44"/>
        <v/>
      </c>
      <c r="K480" s="5"/>
      <c r="L480" s="167" t="str">
        <f t="shared" si="45"/>
        <v/>
      </c>
      <c r="M480" s="5" t="e">
        <f t="shared" si="46"/>
        <v>#N/A</v>
      </c>
      <c r="N480" s="3" t="str">
        <f t="shared" si="47"/>
        <v/>
      </c>
    </row>
    <row r="481" spans="1:14" x14ac:dyDescent="0.2">
      <c r="A481" s="202"/>
      <c r="B481" s="204" t="e">
        <f>VLOOKUP(A481,Adr!A:B,2,FALSE)</f>
        <v>#N/A</v>
      </c>
      <c r="C481" s="185"/>
      <c r="D481" s="289"/>
      <c r="E481" s="173"/>
      <c r="F481" s="166"/>
      <c r="G481" s="169"/>
      <c r="H481" s="169"/>
      <c r="I481" s="192" t="str">
        <f t="shared" si="43"/>
        <v/>
      </c>
      <c r="J481" s="167" t="str">
        <f t="shared" si="44"/>
        <v/>
      </c>
      <c r="K481" s="5"/>
      <c r="L481" s="167" t="str">
        <f t="shared" si="45"/>
        <v/>
      </c>
      <c r="M481" s="5" t="e">
        <f t="shared" si="46"/>
        <v>#N/A</v>
      </c>
      <c r="N481" s="3" t="str">
        <f t="shared" si="47"/>
        <v/>
      </c>
    </row>
    <row r="482" spans="1:14" x14ac:dyDescent="0.2">
      <c r="A482" s="202"/>
      <c r="B482" s="204" t="e">
        <f>VLOOKUP(A482,Adr!A:B,2,FALSE)</f>
        <v>#N/A</v>
      </c>
      <c r="C482" s="185"/>
      <c r="D482" s="289"/>
      <c r="E482" s="230"/>
      <c r="F482" s="166"/>
      <c r="G482" s="169"/>
      <c r="H482" s="169"/>
      <c r="I482" s="192" t="str">
        <f t="shared" si="43"/>
        <v/>
      </c>
      <c r="J482" s="167" t="str">
        <f t="shared" si="44"/>
        <v/>
      </c>
      <c r="K482" s="5"/>
      <c r="L482" s="167" t="str">
        <f t="shared" si="45"/>
        <v/>
      </c>
      <c r="M482" s="5" t="e">
        <f t="shared" si="46"/>
        <v>#N/A</v>
      </c>
      <c r="N482" s="3" t="str">
        <f t="shared" si="47"/>
        <v/>
      </c>
    </row>
    <row r="483" spans="1:14" x14ac:dyDescent="0.2">
      <c r="A483" s="166"/>
      <c r="B483" s="204" t="e">
        <f>VLOOKUP(A483,Adr!A:B,2,FALSE)</f>
        <v>#N/A</v>
      </c>
      <c r="C483" s="196"/>
      <c r="D483" s="291"/>
      <c r="E483" s="173"/>
      <c r="F483" s="166"/>
      <c r="G483" s="169"/>
      <c r="H483" s="169"/>
      <c r="I483" s="192" t="str">
        <f t="shared" si="43"/>
        <v/>
      </c>
      <c r="J483" s="167" t="str">
        <f t="shared" si="44"/>
        <v/>
      </c>
      <c r="K483" s="5"/>
      <c r="L483" s="167" t="str">
        <f t="shared" si="45"/>
        <v/>
      </c>
      <c r="M483" s="5" t="e">
        <f t="shared" si="46"/>
        <v>#N/A</v>
      </c>
      <c r="N483" s="3" t="str">
        <f t="shared" si="47"/>
        <v/>
      </c>
    </row>
    <row r="484" spans="1:14" x14ac:dyDescent="0.2">
      <c r="A484" s="202"/>
      <c r="B484" s="204" t="e">
        <f>VLOOKUP(A484,Adr!A:B,2,FALSE)</f>
        <v>#N/A</v>
      </c>
      <c r="C484" s="196"/>
      <c r="D484" s="291"/>
      <c r="E484" s="230"/>
      <c r="F484" s="166"/>
      <c r="G484" s="169"/>
      <c r="H484" s="169"/>
      <c r="I484" s="192" t="str">
        <f t="shared" si="43"/>
        <v/>
      </c>
      <c r="J484" s="167" t="str">
        <f t="shared" si="44"/>
        <v/>
      </c>
      <c r="K484" s="5"/>
      <c r="L484" s="167" t="str">
        <f t="shared" si="45"/>
        <v/>
      </c>
      <c r="M484" s="5" t="e">
        <f t="shared" si="46"/>
        <v>#N/A</v>
      </c>
      <c r="N484" s="3" t="str">
        <f t="shared" si="47"/>
        <v/>
      </c>
    </row>
    <row r="485" spans="1:14" x14ac:dyDescent="0.2">
      <c r="A485" s="202"/>
      <c r="B485" s="204" t="e">
        <f>VLOOKUP(A485,Adr!A:B,2,FALSE)</f>
        <v>#N/A</v>
      </c>
      <c r="C485" s="185"/>
      <c r="D485" s="289"/>
      <c r="E485" s="173"/>
      <c r="F485" s="166"/>
      <c r="G485" s="169"/>
      <c r="H485" s="169"/>
      <c r="I485" s="192" t="str">
        <f t="shared" si="43"/>
        <v/>
      </c>
      <c r="J485" s="167" t="str">
        <f t="shared" si="44"/>
        <v/>
      </c>
      <c r="K485" s="5"/>
      <c r="L485" s="167" t="str">
        <f t="shared" si="45"/>
        <v/>
      </c>
      <c r="M485" s="5" t="e">
        <f t="shared" si="46"/>
        <v>#N/A</v>
      </c>
      <c r="N485" s="3" t="str">
        <f t="shared" si="47"/>
        <v/>
      </c>
    </row>
    <row r="486" spans="1:14" x14ac:dyDescent="0.2">
      <c r="A486" s="166"/>
      <c r="B486" s="204" t="e">
        <f>VLOOKUP(A486,Adr!A:B,2,FALSE)</f>
        <v>#N/A</v>
      </c>
      <c r="C486" s="196"/>
      <c r="D486" s="291"/>
      <c r="E486" s="230"/>
      <c r="F486" s="166"/>
      <c r="G486" s="169"/>
      <c r="H486" s="169"/>
      <c r="I486" s="192" t="str">
        <f t="shared" si="43"/>
        <v/>
      </c>
      <c r="J486" s="167" t="str">
        <f t="shared" si="44"/>
        <v/>
      </c>
      <c r="K486" s="5"/>
      <c r="L486" s="167" t="str">
        <f t="shared" si="45"/>
        <v/>
      </c>
      <c r="M486" s="5" t="e">
        <f t="shared" si="46"/>
        <v>#N/A</v>
      </c>
      <c r="N486" s="3" t="str">
        <f t="shared" si="47"/>
        <v/>
      </c>
    </row>
    <row r="487" spans="1:14" x14ac:dyDescent="0.2">
      <c r="A487" s="166"/>
      <c r="B487" s="204" t="e">
        <f>VLOOKUP(A487,Adr!A:B,2,FALSE)</f>
        <v>#N/A</v>
      </c>
      <c r="C487" s="185"/>
      <c r="D487" s="289"/>
      <c r="E487" s="173"/>
      <c r="F487" s="166"/>
      <c r="G487" s="169"/>
      <c r="H487" s="169"/>
      <c r="I487" s="192" t="str">
        <f t="shared" si="43"/>
        <v/>
      </c>
      <c r="J487" s="167" t="str">
        <f t="shared" si="44"/>
        <v/>
      </c>
      <c r="K487" s="5"/>
      <c r="L487" s="167" t="str">
        <f t="shared" si="45"/>
        <v/>
      </c>
      <c r="M487" s="5" t="e">
        <f t="shared" si="46"/>
        <v>#N/A</v>
      </c>
      <c r="N487" s="3" t="str">
        <f t="shared" si="47"/>
        <v/>
      </c>
    </row>
    <row r="488" spans="1:14" x14ac:dyDescent="0.2">
      <c r="A488" s="198"/>
      <c r="B488" s="204" t="e">
        <f>VLOOKUP(A488,Adr!A:B,2,FALSE)</f>
        <v>#N/A</v>
      </c>
      <c r="C488" s="169"/>
      <c r="D488" s="290"/>
      <c r="E488" s="173"/>
      <c r="F488" s="166"/>
      <c r="G488" s="169"/>
      <c r="H488" s="169"/>
      <c r="I488" s="192" t="str">
        <f t="shared" si="43"/>
        <v/>
      </c>
      <c r="J488" s="167" t="str">
        <f t="shared" si="44"/>
        <v/>
      </c>
      <c r="K488" s="5"/>
      <c r="L488" s="167" t="str">
        <f t="shared" si="45"/>
        <v/>
      </c>
      <c r="M488" s="5" t="e">
        <f t="shared" si="46"/>
        <v>#N/A</v>
      </c>
      <c r="N488" s="3" t="str">
        <f t="shared" si="47"/>
        <v/>
      </c>
    </row>
    <row r="489" spans="1:14" x14ac:dyDescent="0.2">
      <c r="A489" s="166"/>
      <c r="B489" s="204" t="e">
        <f>VLOOKUP(A489,Adr!A:B,2,FALSE)</f>
        <v>#N/A</v>
      </c>
      <c r="C489" s="185"/>
      <c r="D489" s="187"/>
      <c r="E489" s="173"/>
      <c r="F489" s="182"/>
      <c r="G489" s="185"/>
      <c r="H489" s="185"/>
      <c r="I489" s="192" t="str">
        <f t="shared" si="43"/>
        <v/>
      </c>
      <c r="J489" s="167" t="str">
        <f t="shared" si="44"/>
        <v/>
      </c>
      <c r="K489" s="5"/>
      <c r="L489" s="167" t="str">
        <f t="shared" si="45"/>
        <v/>
      </c>
      <c r="M489" s="5" t="e">
        <f t="shared" si="46"/>
        <v>#N/A</v>
      </c>
      <c r="N489" s="3" t="str">
        <f t="shared" si="47"/>
        <v/>
      </c>
    </row>
    <row r="490" spans="1:14" x14ac:dyDescent="0.2">
      <c r="A490" s="182"/>
      <c r="B490" s="204" t="e">
        <f>VLOOKUP(A490,Adr!A:B,2,FALSE)</f>
        <v>#N/A</v>
      </c>
      <c r="C490" s="185"/>
      <c r="D490" s="187"/>
      <c r="E490" s="230"/>
      <c r="F490" s="182"/>
      <c r="G490" s="185"/>
      <c r="H490" s="185"/>
      <c r="I490" s="192" t="str">
        <f t="shared" si="43"/>
        <v/>
      </c>
      <c r="J490" s="167"/>
      <c r="K490" s="5"/>
      <c r="L490" s="167" t="str">
        <f t="shared" si="45"/>
        <v/>
      </c>
      <c r="M490" s="5" t="e">
        <f t="shared" si="46"/>
        <v>#N/A</v>
      </c>
      <c r="N490" s="3" t="str">
        <f t="shared" si="47"/>
        <v/>
      </c>
    </row>
    <row r="491" spans="1:14" x14ac:dyDescent="0.2">
      <c r="A491" s="198"/>
      <c r="B491" s="204" t="e">
        <f>VLOOKUP(A491,Adr!A:B,2,FALSE)</f>
        <v>#N/A</v>
      </c>
      <c r="C491" s="169"/>
      <c r="D491" s="172"/>
      <c r="E491" s="173"/>
      <c r="F491" s="166"/>
      <c r="G491" s="169"/>
      <c r="H491" s="169"/>
      <c r="I491" s="192" t="str">
        <f t="shared" si="43"/>
        <v/>
      </c>
      <c r="J491" s="167"/>
      <c r="K491" s="5"/>
      <c r="L491" s="167" t="str">
        <f t="shared" si="45"/>
        <v/>
      </c>
      <c r="M491" s="5" t="e">
        <f t="shared" si="46"/>
        <v>#N/A</v>
      </c>
      <c r="N491" s="3" t="str">
        <f t="shared" si="47"/>
        <v/>
      </c>
    </row>
    <row r="492" spans="1:14" x14ac:dyDescent="0.2">
      <c r="A492" s="166"/>
      <c r="B492" s="204" t="e">
        <f>VLOOKUP(A492,Adr!A:B,2,FALSE)</f>
        <v>#N/A</v>
      </c>
      <c r="C492" s="197"/>
      <c r="D492" s="191"/>
      <c r="E492" s="173"/>
      <c r="F492" s="166"/>
      <c r="G492" s="169"/>
      <c r="H492" s="169"/>
      <c r="I492" s="192" t="str">
        <f t="shared" si="43"/>
        <v/>
      </c>
      <c r="J492" s="167"/>
      <c r="K492" s="5"/>
      <c r="L492" s="167" t="str">
        <f t="shared" si="45"/>
        <v/>
      </c>
      <c r="M492" s="5" t="e">
        <f t="shared" si="46"/>
        <v>#N/A</v>
      </c>
      <c r="N492" s="3" t="str">
        <f t="shared" si="47"/>
        <v/>
      </c>
    </row>
    <row r="493" spans="1:14" x14ac:dyDescent="0.2">
      <c r="A493" s="166"/>
      <c r="B493" s="204" t="e">
        <f>VLOOKUP(A493,Adr!A:B,2,FALSE)</f>
        <v>#N/A</v>
      </c>
      <c r="C493" s="197"/>
      <c r="D493" s="191"/>
      <c r="E493" s="173"/>
      <c r="F493" s="166"/>
      <c r="G493" s="169"/>
      <c r="H493" s="169"/>
      <c r="I493" s="192" t="str">
        <f t="shared" si="43"/>
        <v/>
      </c>
      <c r="J493" s="167"/>
      <c r="K493" s="5"/>
      <c r="L493" s="167" t="str">
        <f t="shared" si="45"/>
        <v/>
      </c>
      <c r="M493" s="5" t="e">
        <f t="shared" si="46"/>
        <v>#N/A</v>
      </c>
      <c r="N493" s="3" t="str">
        <f t="shared" si="47"/>
        <v/>
      </c>
    </row>
    <row r="494" spans="1:14" x14ac:dyDescent="0.2">
      <c r="A494" s="182"/>
      <c r="B494" s="204" t="e">
        <f>VLOOKUP(A494,Adr!A:B,2,FALSE)</f>
        <v>#N/A</v>
      </c>
      <c r="C494" s="185"/>
      <c r="D494" s="187"/>
      <c r="E494" s="173"/>
      <c r="F494" s="182"/>
      <c r="G494" s="185"/>
      <c r="H494" s="185"/>
      <c r="I494" s="192" t="str">
        <f t="shared" si="43"/>
        <v/>
      </c>
      <c r="J494" s="167"/>
      <c r="K494" s="5"/>
      <c r="L494" s="167" t="str">
        <f t="shared" si="45"/>
        <v/>
      </c>
      <c r="M494" s="5" t="e">
        <f t="shared" si="46"/>
        <v>#N/A</v>
      </c>
      <c r="N494" s="3" t="str">
        <f t="shared" si="47"/>
        <v/>
      </c>
    </row>
    <row r="495" spans="1:14" x14ac:dyDescent="0.2">
      <c r="A495" s="182"/>
      <c r="B495" s="204" t="e">
        <f>VLOOKUP(A495,Adr!A:B,2,FALSE)</f>
        <v>#N/A</v>
      </c>
      <c r="C495" s="185"/>
      <c r="D495" s="187"/>
      <c r="E495" s="173"/>
      <c r="F495" s="182"/>
      <c r="G495" s="185"/>
      <c r="H495" s="185"/>
      <c r="I495" s="192" t="str">
        <f t="shared" ref="I495:I558" si="48">A495&amp;F495</f>
        <v/>
      </c>
      <c r="J495" s="167"/>
      <c r="K495" s="5"/>
      <c r="L495" s="167" t="str">
        <f t="shared" ref="L495:L558" si="49">A495&amp;G495&amp;H495</f>
        <v/>
      </c>
      <c r="M495" s="5" t="e">
        <f t="shared" ref="M495:M558" si="50">B495&amp;F495&amp;H495&amp;C495</f>
        <v>#N/A</v>
      </c>
      <c r="N495" s="3" t="str">
        <f t="shared" si="47"/>
        <v/>
      </c>
    </row>
    <row r="496" spans="1:14" x14ac:dyDescent="0.2">
      <c r="A496" s="182"/>
      <c r="B496" s="204" t="e">
        <f>VLOOKUP(A496,Adr!A:B,2,FALSE)</f>
        <v>#N/A</v>
      </c>
      <c r="C496" s="185"/>
      <c r="D496" s="187"/>
      <c r="E496" s="173"/>
      <c r="F496" s="182"/>
      <c r="G496" s="185"/>
      <c r="H496" s="185"/>
      <c r="I496" s="192" t="str">
        <f t="shared" si="48"/>
        <v/>
      </c>
      <c r="J496" s="167"/>
      <c r="K496" s="5"/>
      <c r="L496" s="167" t="str">
        <f t="shared" si="49"/>
        <v/>
      </c>
      <c r="M496" s="5" t="e">
        <f t="shared" si="50"/>
        <v>#N/A</v>
      </c>
      <c r="N496" s="3" t="str">
        <f t="shared" si="47"/>
        <v/>
      </c>
    </row>
    <row r="497" spans="1:14" x14ac:dyDescent="0.2">
      <c r="A497" s="182"/>
      <c r="B497" s="204" t="e">
        <f>VLOOKUP(A497,Adr!A:B,2,FALSE)</f>
        <v>#N/A</v>
      </c>
      <c r="C497" s="185"/>
      <c r="D497" s="187"/>
      <c r="E497" s="230"/>
      <c r="F497" s="182"/>
      <c r="G497" s="185"/>
      <c r="H497" s="185"/>
      <c r="I497" s="192" t="str">
        <f t="shared" si="48"/>
        <v/>
      </c>
      <c r="J497" s="167"/>
      <c r="K497" s="5"/>
      <c r="L497" s="167" t="str">
        <f t="shared" si="49"/>
        <v/>
      </c>
      <c r="M497" s="5" t="e">
        <f t="shared" si="50"/>
        <v>#N/A</v>
      </c>
      <c r="N497" s="3" t="str">
        <f t="shared" si="47"/>
        <v/>
      </c>
    </row>
    <row r="498" spans="1:14" x14ac:dyDescent="0.2">
      <c r="A498" s="198"/>
      <c r="B498" s="204" t="e">
        <f>VLOOKUP(A498,Adr!A:B,2,FALSE)</f>
        <v>#N/A</v>
      </c>
      <c r="C498" s="169"/>
      <c r="D498" s="172"/>
      <c r="E498" s="173"/>
      <c r="F498" s="166"/>
      <c r="G498" s="169"/>
      <c r="H498" s="169"/>
      <c r="I498" s="192" t="str">
        <f t="shared" si="48"/>
        <v/>
      </c>
      <c r="J498" s="167"/>
      <c r="K498" s="5"/>
      <c r="L498" s="167" t="str">
        <f t="shared" si="49"/>
        <v/>
      </c>
      <c r="M498" s="5" t="e">
        <f t="shared" si="50"/>
        <v>#N/A</v>
      </c>
      <c r="N498" s="3" t="str">
        <f t="shared" ref="N498:N561" si="51">+I498&amp;H498</f>
        <v/>
      </c>
    </row>
    <row r="499" spans="1:14" x14ac:dyDescent="0.2">
      <c r="A499" s="166"/>
      <c r="B499" s="204" t="e">
        <f>VLOOKUP(A499,Adr!A:B,2,FALSE)</f>
        <v>#N/A</v>
      </c>
      <c r="C499" s="196"/>
      <c r="D499" s="186"/>
      <c r="E499" s="173"/>
      <c r="F499" s="166"/>
      <c r="G499" s="169"/>
      <c r="H499" s="169"/>
      <c r="I499" s="192" t="str">
        <f t="shared" si="48"/>
        <v/>
      </c>
      <c r="J499" s="167"/>
      <c r="K499" s="5"/>
      <c r="L499" s="167" t="str">
        <f t="shared" si="49"/>
        <v/>
      </c>
      <c r="M499" s="5" t="e">
        <f t="shared" si="50"/>
        <v>#N/A</v>
      </c>
      <c r="N499" s="3" t="str">
        <f t="shared" si="51"/>
        <v/>
      </c>
    </row>
    <row r="500" spans="1:14" x14ac:dyDescent="0.2">
      <c r="A500" s="166"/>
      <c r="B500" s="204" t="e">
        <f>VLOOKUP(A500,Adr!A:B,2,FALSE)</f>
        <v>#N/A</v>
      </c>
      <c r="C500" s="197"/>
      <c r="D500" s="191"/>
      <c r="E500" s="173"/>
      <c r="F500" s="166"/>
      <c r="G500" s="169"/>
      <c r="H500" s="169"/>
      <c r="I500" s="192" t="str">
        <f t="shared" si="48"/>
        <v/>
      </c>
      <c r="J500" s="167"/>
      <c r="K500" s="5"/>
      <c r="L500" s="167" t="str">
        <f t="shared" si="49"/>
        <v/>
      </c>
      <c r="M500" s="5" t="e">
        <f t="shared" si="50"/>
        <v>#N/A</v>
      </c>
      <c r="N500" s="3" t="str">
        <f t="shared" si="51"/>
        <v/>
      </c>
    </row>
    <row r="501" spans="1:14" x14ac:dyDescent="0.2">
      <c r="A501" s="198"/>
      <c r="B501" s="204" t="e">
        <f>VLOOKUP(A501,Adr!A:B,2,FALSE)</f>
        <v>#N/A</v>
      </c>
      <c r="C501" s="169"/>
      <c r="D501" s="172"/>
      <c r="E501" s="173"/>
      <c r="F501" s="166"/>
      <c r="G501" s="169"/>
      <c r="H501" s="169"/>
      <c r="I501" s="192" t="str">
        <f t="shared" si="48"/>
        <v/>
      </c>
      <c r="J501" s="167"/>
      <c r="K501" s="5"/>
      <c r="L501" s="167" t="str">
        <f t="shared" si="49"/>
        <v/>
      </c>
      <c r="M501" s="5" t="e">
        <f t="shared" si="50"/>
        <v>#N/A</v>
      </c>
      <c r="N501" s="3" t="str">
        <f t="shared" si="51"/>
        <v/>
      </c>
    </row>
    <row r="502" spans="1:14" x14ac:dyDescent="0.2">
      <c r="A502" s="166"/>
      <c r="B502" s="204" t="e">
        <f>VLOOKUP(A502,Adr!A:B,2,FALSE)</f>
        <v>#N/A</v>
      </c>
      <c r="C502" s="197"/>
      <c r="D502" s="191"/>
      <c r="E502" s="173"/>
      <c r="F502" s="166"/>
      <c r="G502" s="169"/>
      <c r="H502" s="169"/>
      <c r="I502" s="192" t="str">
        <f t="shared" si="48"/>
        <v/>
      </c>
      <c r="J502" s="167"/>
      <c r="K502" s="5"/>
      <c r="L502" s="167" t="str">
        <f t="shared" si="49"/>
        <v/>
      </c>
      <c r="M502" s="5" t="e">
        <f t="shared" si="50"/>
        <v>#N/A</v>
      </c>
      <c r="N502" s="3" t="str">
        <f t="shared" si="51"/>
        <v/>
      </c>
    </row>
    <row r="503" spans="1:14" x14ac:dyDescent="0.2">
      <c r="A503" s="166"/>
      <c r="B503" s="204" t="e">
        <f>VLOOKUP(A503,Adr!A:B,2,FALSE)</f>
        <v>#N/A</v>
      </c>
      <c r="C503" s="197"/>
      <c r="D503" s="187"/>
      <c r="E503" s="173"/>
      <c r="F503" s="166"/>
      <c r="G503" s="169"/>
      <c r="H503" s="169"/>
      <c r="I503" s="192" t="str">
        <f t="shared" si="48"/>
        <v/>
      </c>
      <c r="J503" s="167"/>
      <c r="K503" s="5"/>
      <c r="L503" s="167" t="str">
        <f t="shared" si="49"/>
        <v/>
      </c>
      <c r="M503" s="5" t="e">
        <f t="shared" si="50"/>
        <v>#N/A</v>
      </c>
      <c r="N503" s="3" t="str">
        <f t="shared" si="51"/>
        <v/>
      </c>
    </row>
    <row r="504" spans="1:14" x14ac:dyDescent="0.2">
      <c r="A504" s="198"/>
      <c r="B504" s="204" t="e">
        <f>VLOOKUP(A504,Adr!A:B,2,FALSE)</f>
        <v>#N/A</v>
      </c>
      <c r="C504" s="169"/>
      <c r="D504" s="172"/>
      <c r="E504" s="173"/>
      <c r="F504" s="166"/>
      <c r="G504" s="169"/>
      <c r="H504" s="169"/>
      <c r="I504" s="192" t="str">
        <f t="shared" si="48"/>
        <v/>
      </c>
      <c r="J504" s="167"/>
      <c r="K504" s="5"/>
      <c r="L504" s="167" t="str">
        <f t="shared" si="49"/>
        <v/>
      </c>
      <c r="M504" s="5" t="e">
        <f t="shared" si="50"/>
        <v>#N/A</v>
      </c>
      <c r="N504" s="3" t="str">
        <f t="shared" si="51"/>
        <v/>
      </c>
    </row>
    <row r="505" spans="1:14" x14ac:dyDescent="0.2">
      <c r="A505" s="166"/>
      <c r="B505" s="204" t="e">
        <f>VLOOKUP(A505,Adr!A:B,2,FALSE)</f>
        <v>#N/A</v>
      </c>
      <c r="C505" s="197"/>
      <c r="D505" s="191"/>
      <c r="E505" s="173"/>
      <c r="F505" s="166"/>
      <c r="G505" s="169"/>
      <c r="H505" s="169"/>
      <c r="I505" s="192" t="str">
        <f t="shared" si="48"/>
        <v/>
      </c>
      <c r="J505" s="167"/>
      <c r="K505" s="5"/>
      <c r="L505" s="167" t="str">
        <f t="shared" si="49"/>
        <v/>
      </c>
      <c r="M505" s="5" t="e">
        <f t="shared" si="50"/>
        <v>#N/A</v>
      </c>
      <c r="N505" s="3" t="str">
        <f t="shared" si="51"/>
        <v/>
      </c>
    </row>
    <row r="506" spans="1:14" x14ac:dyDescent="0.2">
      <c r="A506" s="166"/>
      <c r="B506" s="204" t="e">
        <f>VLOOKUP(A506,Adr!A:B,2,FALSE)</f>
        <v>#N/A</v>
      </c>
      <c r="C506" s="197"/>
      <c r="D506" s="191"/>
      <c r="E506" s="173"/>
      <c r="F506" s="166"/>
      <c r="G506" s="169"/>
      <c r="H506" s="169"/>
      <c r="I506" s="192" t="str">
        <f t="shared" si="48"/>
        <v/>
      </c>
      <c r="J506" s="167"/>
      <c r="K506" s="5"/>
      <c r="L506" s="167" t="str">
        <f t="shared" si="49"/>
        <v/>
      </c>
      <c r="M506" s="5" t="e">
        <f t="shared" si="50"/>
        <v>#N/A</v>
      </c>
      <c r="N506" s="3" t="str">
        <f t="shared" si="51"/>
        <v/>
      </c>
    </row>
    <row r="507" spans="1:14" x14ac:dyDescent="0.2">
      <c r="A507" s="166"/>
      <c r="B507" s="204" t="e">
        <f>VLOOKUP(A507,Adr!A:B,2,FALSE)</f>
        <v>#N/A</v>
      </c>
      <c r="C507" s="197"/>
      <c r="D507" s="191"/>
      <c r="E507" s="173"/>
      <c r="F507" s="166"/>
      <c r="G507" s="169"/>
      <c r="H507" s="169"/>
      <c r="I507" s="192" t="str">
        <f t="shared" si="48"/>
        <v/>
      </c>
      <c r="J507" s="167"/>
      <c r="K507" s="5"/>
      <c r="L507" s="167" t="str">
        <f t="shared" si="49"/>
        <v/>
      </c>
      <c r="M507" s="5" t="e">
        <f t="shared" si="50"/>
        <v>#N/A</v>
      </c>
      <c r="N507" s="3" t="str">
        <f t="shared" si="51"/>
        <v/>
      </c>
    </row>
    <row r="508" spans="1:14" x14ac:dyDescent="0.2">
      <c r="A508" s="166"/>
      <c r="B508" s="204" t="e">
        <f>VLOOKUP(A508,Adr!A:B,2,FALSE)</f>
        <v>#N/A</v>
      </c>
      <c r="C508" s="197"/>
      <c r="D508" s="191"/>
      <c r="E508" s="173"/>
      <c r="F508" s="166"/>
      <c r="G508" s="169"/>
      <c r="H508" s="169"/>
      <c r="I508" s="192" t="str">
        <f t="shared" si="48"/>
        <v/>
      </c>
      <c r="J508" s="167"/>
      <c r="K508" s="5"/>
      <c r="L508" s="167" t="str">
        <f t="shared" si="49"/>
        <v/>
      </c>
      <c r="M508" s="5" t="e">
        <f t="shared" si="50"/>
        <v>#N/A</v>
      </c>
      <c r="N508" s="3" t="str">
        <f t="shared" si="51"/>
        <v/>
      </c>
    </row>
    <row r="509" spans="1:14" x14ac:dyDescent="0.2">
      <c r="A509" s="166"/>
      <c r="B509" s="204" t="e">
        <f>VLOOKUP(A509,Adr!A:B,2,FALSE)</f>
        <v>#N/A</v>
      </c>
      <c r="C509" s="197"/>
      <c r="D509" s="191"/>
      <c r="E509" s="173"/>
      <c r="F509" s="166"/>
      <c r="G509" s="169"/>
      <c r="H509" s="169"/>
      <c r="I509" s="192" t="str">
        <f t="shared" si="48"/>
        <v/>
      </c>
      <c r="J509" s="167"/>
      <c r="K509" s="5"/>
      <c r="L509" s="167" t="str">
        <f t="shared" si="49"/>
        <v/>
      </c>
      <c r="M509" s="5" t="e">
        <f t="shared" si="50"/>
        <v>#N/A</v>
      </c>
      <c r="N509" s="3" t="str">
        <f t="shared" si="51"/>
        <v/>
      </c>
    </row>
    <row r="510" spans="1:14" x14ac:dyDescent="0.2">
      <c r="A510" s="198"/>
      <c r="B510" s="204" t="e">
        <f>VLOOKUP(A510,Adr!A:B,2,FALSE)</f>
        <v>#N/A</v>
      </c>
      <c r="C510" s="169"/>
      <c r="D510" s="172"/>
      <c r="E510" s="173"/>
      <c r="F510" s="166"/>
      <c r="G510" s="169"/>
      <c r="H510" s="169"/>
      <c r="I510" s="192" t="str">
        <f t="shared" si="48"/>
        <v/>
      </c>
      <c r="J510" s="167"/>
      <c r="K510" s="5"/>
      <c r="L510" s="167" t="str">
        <f t="shared" si="49"/>
        <v/>
      </c>
      <c r="M510" s="5" t="e">
        <f t="shared" si="50"/>
        <v>#N/A</v>
      </c>
      <c r="N510" s="3" t="str">
        <f t="shared" si="51"/>
        <v/>
      </c>
    </row>
    <row r="511" spans="1:14" x14ac:dyDescent="0.2">
      <c r="A511" s="182"/>
      <c r="B511" s="204" t="e">
        <f>VLOOKUP(A511,Adr!A:B,2,FALSE)</f>
        <v>#N/A</v>
      </c>
      <c r="C511" s="185"/>
      <c r="D511" s="187"/>
      <c r="E511" s="230"/>
      <c r="F511" s="182"/>
      <c r="G511" s="185"/>
      <c r="H511" s="185"/>
      <c r="I511" s="192" t="str">
        <f t="shared" si="48"/>
        <v/>
      </c>
      <c r="J511" s="167"/>
      <c r="K511" s="5"/>
      <c r="L511" s="167" t="str">
        <f t="shared" si="49"/>
        <v/>
      </c>
      <c r="M511" s="5" t="e">
        <f t="shared" si="50"/>
        <v>#N/A</v>
      </c>
      <c r="N511" s="3" t="str">
        <f t="shared" si="51"/>
        <v/>
      </c>
    </row>
    <row r="512" spans="1:14" x14ac:dyDescent="0.2">
      <c r="A512" s="166"/>
      <c r="B512" s="204" t="e">
        <f>VLOOKUP(A512,Adr!A:B,2,FALSE)</f>
        <v>#N/A</v>
      </c>
      <c r="C512" s="196"/>
      <c r="D512" s="186"/>
      <c r="E512" s="173"/>
      <c r="F512" s="166"/>
      <c r="G512" s="169"/>
      <c r="H512" s="169"/>
      <c r="I512" s="192" t="str">
        <f t="shared" si="48"/>
        <v/>
      </c>
      <c r="J512" s="167"/>
      <c r="K512" s="5"/>
      <c r="L512" s="167" t="str">
        <f t="shared" si="49"/>
        <v/>
      </c>
      <c r="M512" s="5" t="e">
        <f t="shared" si="50"/>
        <v>#N/A</v>
      </c>
      <c r="N512" s="3" t="str">
        <f t="shared" si="51"/>
        <v/>
      </c>
    </row>
    <row r="513" spans="1:14" x14ac:dyDescent="0.2">
      <c r="A513" s="166"/>
      <c r="B513" s="204" t="e">
        <f>VLOOKUP(A513,Adr!A:B,2,FALSE)</f>
        <v>#N/A</v>
      </c>
      <c r="C513" s="196"/>
      <c r="D513" s="186"/>
      <c r="E513" s="173"/>
      <c r="F513" s="166"/>
      <c r="G513" s="169"/>
      <c r="H513" s="169"/>
      <c r="I513" s="192" t="str">
        <f t="shared" si="48"/>
        <v/>
      </c>
      <c r="J513" s="167"/>
      <c r="K513" s="5"/>
      <c r="L513" s="167" t="str">
        <f t="shared" si="49"/>
        <v/>
      </c>
      <c r="M513" s="5" t="e">
        <f t="shared" si="50"/>
        <v>#N/A</v>
      </c>
      <c r="N513" s="3" t="str">
        <f t="shared" si="51"/>
        <v/>
      </c>
    </row>
    <row r="514" spans="1:14" x14ac:dyDescent="0.2">
      <c r="A514" s="166"/>
      <c r="B514" s="204" t="e">
        <f>VLOOKUP(A514,Adr!A:B,2,FALSE)</f>
        <v>#N/A</v>
      </c>
      <c r="C514" s="196"/>
      <c r="D514" s="187"/>
      <c r="E514" s="173"/>
      <c r="F514" s="166"/>
      <c r="G514" s="169"/>
      <c r="H514" s="169"/>
      <c r="I514" s="192" t="str">
        <f t="shared" si="48"/>
        <v/>
      </c>
      <c r="J514" s="167"/>
      <c r="K514" s="5"/>
      <c r="L514" s="167" t="str">
        <f t="shared" si="49"/>
        <v/>
      </c>
      <c r="M514" s="5" t="e">
        <f t="shared" si="50"/>
        <v>#N/A</v>
      </c>
      <c r="N514" s="3" t="str">
        <f t="shared" si="51"/>
        <v/>
      </c>
    </row>
    <row r="515" spans="1:14" x14ac:dyDescent="0.2">
      <c r="A515" s="166"/>
      <c r="B515" s="204" t="e">
        <f>VLOOKUP(A515,Adr!A:B,2,FALSE)</f>
        <v>#N/A</v>
      </c>
      <c r="C515" s="190"/>
      <c r="D515" s="172"/>
      <c r="E515" s="173"/>
      <c r="F515" s="166"/>
      <c r="G515" s="169"/>
      <c r="H515" s="169"/>
      <c r="I515" s="192" t="str">
        <f t="shared" si="48"/>
        <v/>
      </c>
      <c r="J515" s="167"/>
      <c r="K515" s="5"/>
      <c r="L515" s="167" t="str">
        <f t="shared" si="49"/>
        <v/>
      </c>
      <c r="M515" s="5" t="e">
        <f t="shared" si="50"/>
        <v>#N/A</v>
      </c>
      <c r="N515" s="3" t="str">
        <f t="shared" si="51"/>
        <v/>
      </c>
    </row>
    <row r="516" spans="1:14" x14ac:dyDescent="0.2">
      <c r="A516" s="166"/>
      <c r="B516" s="204" t="e">
        <f>VLOOKUP(A516,Adr!A:B,2,FALSE)</f>
        <v>#N/A</v>
      </c>
      <c r="C516" s="196"/>
      <c r="D516" s="172"/>
      <c r="E516" s="173"/>
      <c r="F516" s="166"/>
      <c r="G516" s="169"/>
      <c r="H516" s="169"/>
      <c r="I516" s="192" t="str">
        <f t="shared" si="48"/>
        <v/>
      </c>
      <c r="J516" s="167"/>
      <c r="K516" s="5"/>
      <c r="L516" s="167" t="str">
        <f t="shared" si="49"/>
        <v/>
      </c>
      <c r="M516" s="5" t="e">
        <f t="shared" si="50"/>
        <v>#N/A</v>
      </c>
      <c r="N516" s="3" t="str">
        <f t="shared" si="51"/>
        <v/>
      </c>
    </row>
    <row r="517" spans="1:14" x14ac:dyDescent="0.2">
      <c r="A517" s="166"/>
      <c r="B517" s="204" t="e">
        <f>VLOOKUP(A517,Adr!A:B,2,FALSE)</f>
        <v>#N/A</v>
      </c>
      <c r="C517" s="190"/>
      <c r="D517" s="172"/>
      <c r="E517" s="173"/>
      <c r="F517" s="166"/>
      <c r="G517" s="169"/>
      <c r="H517" s="169"/>
      <c r="I517" s="192" t="str">
        <f t="shared" si="48"/>
        <v/>
      </c>
      <c r="J517" s="167"/>
      <c r="K517" s="5"/>
      <c r="L517" s="167" t="str">
        <f t="shared" si="49"/>
        <v/>
      </c>
      <c r="M517" s="5" t="e">
        <f t="shared" si="50"/>
        <v>#N/A</v>
      </c>
      <c r="N517" s="3" t="str">
        <f t="shared" si="51"/>
        <v/>
      </c>
    </row>
    <row r="518" spans="1:14" x14ac:dyDescent="0.2">
      <c r="A518" s="166"/>
      <c r="B518" s="204" t="e">
        <f>VLOOKUP(A518,Adr!A:B,2,FALSE)</f>
        <v>#N/A</v>
      </c>
      <c r="C518" s="190"/>
      <c r="D518" s="172"/>
      <c r="E518" s="173"/>
      <c r="F518" s="166"/>
      <c r="G518" s="169"/>
      <c r="H518" s="169"/>
      <c r="I518" s="192" t="str">
        <f t="shared" si="48"/>
        <v/>
      </c>
      <c r="J518" s="167"/>
      <c r="K518" s="5"/>
      <c r="L518" s="167" t="str">
        <f t="shared" si="49"/>
        <v/>
      </c>
      <c r="M518" s="5" t="e">
        <f t="shared" si="50"/>
        <v>#N/A</v>
      </c>
      <c r="N518" s="3" t="str">
        <f t="shared" si="51"/>
        <v/>
      </c>
    </row>
    <row r="519" spans="1:14" x14ac:dyDescent="0.2">
      <c r="A519" s="166"/>
      <c r="B519" s="204" t="e">
        <f>VLOOKUP(A519,Adr!A:B,2,FALSE)</f>
        <v>#N/A</v>
      </c>
      <c r="C519" s="196"/>
      <c r="D519" s="187"/>
      <c r="E519" s="173"/>
      <c r="F519" s="166"/>
      <c r="G519" s="169"/>
      <c r="H519" s="169"/>
      <c r="I519" s="192" t="str">
        <f t="shared" si="48"/>
        <v/>
      </c>
      <c r="J519" s="167"/>
      <c r="K519" s="5"/>
      <c r="L519" s="167" t="str">
        <f t="shared" si="49"/>
        <v/>
      </c>
      <c r="M519" s="5" t="e">
        <f t="shared" si="50"/>
        <v>#N/A</v>
      </c>
      <c r="N519" s="3" t="str">
        <f t="shared" si="51"/>
        <v/>
      </c>
    </row>
    <row r="520" spans="1:14" x14ac:dyDescent="0.2">
      <c r="A520" s="166"/>
      <c r="B520" s="204" t="e">
        <f>VLOOKUP(A520,Adr!A:B,2,FALSE)</f>
        <v>#N/A</v>
      </c>
      <c r="C520" s="196"/>
      <c r="D520" s="187"/>
      <c r="E520" s="173"/>
      <c r="F520" s="166"/>
      <c r="G520" s="169"/>
      <c r="H520" s="169"/>
      <c r="I520" s="192" t="str">
        <f t="shared" si="48"/>
        <v/>
      </c>
      <c r="J520" s="167"/>
      <c r="K520" s="5"/>
      <c r="L520" s="167" t="str">
        <f t="shared" si="49"/>
        <v/>
      </c>
      <c r="M520" s="5" t="e">
        <f t="shared" si="50"/>
        <v>#N/A</v>
      </c>
      <c r="N520" s="3" t="str">
        <f t="shared" si="51"/>
        <v/>
      </c>
    </row>
    <row r="521" spans="1:14" x14ac:dyDescent="0.2">
      <c r="A521" s="166"/>
      <c r="B521" s="204" t="e">
        <f>VLOOKUP(A521,Adr!A:B,2,FALSE)</f>
        <v>#N/A</v>
      </c>
      <c r="C521" s="185"/>
      <c r="D521" s="187"/>
      <c r="E521" s="173"/>
      <c r="F521" s="182"/>
      <c r="G521" s="185"/>
      <c r="H521" s="185"/>
      <c r="I521" s="192" t="str">
        <f t="shared" si="48"/>
        <v/>
      </c>
      <c r="J521" s="167"/>
      <c r="K521" s="5"/>
      <c r="L521" s="167" t="str">
        <f t="shared" si="49"/>
        <v/>
      </c>
      <c r="M521" s="5" t="e">
        <f t="shared" si="50"/>
        <v>#N/A</v>
      </c>
      <c r="N521" s="3" t="str">
        <f t="shared" si="51"/>
        <v/>
      </c>
    </row>
    <row r="522" spans="1:14" x14ac:dyDescent="0.2">
      <c r="A522" s="166"/>
      <c r="B522" s="204" t="e">
        <f>VLOOKUP(A522,Adr!A:B,2,FALSE)</f>
        <v>#N/A</v>
      </c>
      <c r="C522" s="197"/>
      <c r="D522" s="191"/>
      <c r="E522" s="173"/>
      <c r="F522" s="182"/>
      <c r="G522" s="185"/>
      <c r="H522" s="185"/>
      <c r="I522" s="192" t="str">
        <f t="shared" si="48"/>
        <v/>
      </c>
      <c r="J522" s="167"/>
      <c r="K522" s="5"/>
      <c r="L522" s="167" t="str">
        <f t="shared" si="49"/>
        <v/>
      </c>
      <c r="M522" s="5" t="e">
        <f t="shared" si="50"/>
        <v>#N/A</v>
      </c>
      <c r="N522" s="3" t="str">
        <f t="shared" si="51"/>
        <v/>
      </c>
    </row>
    <row r="523" spans="1:14" x14ac:dyDescent="0.2">
      <c r="A523" s="166"/>
      <c r="B523" s="204" t="e">
        <f>VLOOKUP(A523,Adr!A:B,2,FALSE)</f>
        <v>#N/A</v>
      </c>
      <c r="C523" s="185"/>
      <c r="D523" s="187"/>
      <c r="E523" s="173"/>
      <c r="F523" s="182"/>
      <c r="G523" s="185"/>
      <c r="H523" s="185"/>
      <c r="I523" s="192" t="str">
        <f t="shared" si="48"/>
        <v/>
      </c>
      <c r="J523" s="167"/>
      <c r="K523" s="5"/>
      <c r="L523" s="167" t="str">
        <f t="shared" si="49"/>
        <v/>
      </c>
      <c r="M523" s="5" t="e">
        <f t="shared" si="50"/>
        <v>#N/A</v>
      </c>
      <c r="N523" s="3" t="str">
        <f t="shared" si="51"/>
        <v/>
      </c>
    </row>
    <row r="524" spans="1:14" x14ac:dyDescent="0.2">
      <c r="A524" s="182"/>
      <c r="B524" s="204" t="e">
        <f>VLOOKUP(A524,Adr!A:B,2,FALSE)</f>
        <v>#N/A</v>
      </c>
      <c r="C524" s="185"/>
      <c r="D524" s="187"/>
      <c r="E524" s="230"/>
      <c r="F524" s="182"/>
      <c r="G524" s="185"/>
      <c r="H524" s="185"/>
      <c r="I524" s="192" t="str">
        <f t="shared" si="48"/>
        <v/>
      </c>
      <c r="J524" s="167"/>
      <c r="K524" s="5"/>
      <c r="L524" s="167" t="str">
        <f t="shared" si="49"/>
        <v/>
      </c>
      <c r="M524" s="5" t="e">
        <f t="shared" si="50"/>
        <v>#N/A</v>
      </c>
      <c r="N524" s="3" t="str">
        <f t="shared" si="51"/>
        <v/>
      </c>
    </row>
    <row r="525" spans="1:14" x14ac:dyDescent="0.2">
      <c r="A525" s="166"/>
      <c r="B525" s="204" t="e">
        <f>VLOOKUP(A525,Adr!A:B,2,FALSE)</f>
        <v>#N/A</v>
      </c>
      <c r="C525" s="196"/>
      <c r="D525" s="186"/>
      <c r="E525" s="173"/>
      <c r="F525" s="166"/>
      <c r="G525" s="169"/>
      <c r="H525" s="169"/>
      <c r="I525" s="192" t="str">
        <f t="shared" si="48"/>
        <v/>
      </c>
      <c r="J525" s="167"/>
      <c r="K525" s="5"/>
      <c r="L525" s="167" t="str">
        <f t="shared" si="49"/>
        <v/>
      </c>
      <c r="M525" s="5" t="e">
        <f t="shared" si="50"/>
        <v>#N/A</v>
      </c>
      <c r="N525" s="3" t="str">
        <f t="shared" si="51"/>
        <v/>
      </c>
    </row>
    <row r="526" spans="1:14" x14ac:dyDescent="0.2">
      <c r="A526" s="166"/>
      <c r="B526" s="204" t="e">
        <f>VLOOKUP(A526,Adr!A:B,2,FALSE)</f>
        <v>#N/A</v>
      </c>
      <c r="C526" s="196"/>
      <c r="D526" s="186"/>
      <c r="E526" s="173"/>
      <c r="F526" s="166"/>
      <c r="G526" s="169"/>
      <c r="H526" s="169"/>
      <c r="I526" s="192" t="str">
        <f t="shared" si="48"/>
        <v/>
      </c>
      <c r="J526" s="167"/>
      <c r="K526" s="5"/>
      <c r="L526" s="167" t="str">
        <f t="shared" si="49"/>
        <v/>
      </c>
      <c r="M526" s="5" t="e">
        <f t="shared" si="50"/>
        <v>#N/A</v>
      </c>
      <c r="N526" s="3" t="str">
        <f t="shared" si="51"/>
        <v/>
      </c>
    </row>
    <row r="527" spans="1:14" x14ac:dyDescent="0.2">
      <c r="A527" s="166"/>
      <c r="B527" s="204" t="e">
        <f>VLOOKUP(A527,Adr!A:B,2,FALSE)</f>
        <v>#N/A</v>
      </c>
      <c r="C527" s="196"/>
      <c r="D527" s="186"/>
      <c r="E527" s="173"/>
      <c r="F527" s="166"/>
      <c r="G527" s="169"/>
      <c r="H527" s="169"/>
      <c r="I527" s="192" t="str">
        <f t="shared" si="48"/>
        <v/>
      </c>
      <c r="J527" s="167"/>
      <c r="K527" s="5"/>
      <c r="L527" s="167" t="str">
        <f t="shared" si="49"/>
        <v/>
      </c>
      <c r="M527" s="5" t="e">
        <f t="shared" si="50"/>
        <v>#N/A</v>
      </c>
      <c r="N527" s="3" t="str">
        <f t="shared" si="51"/>
        <v/>
      </c>
    </row>
    <row r="528" spans="1:14" x14ac:dyDescent="0.2">
      <c r="A528" s="166"/>
      <c r="B528" s="204" t="e">
        <f>VLOOKUP(A528,Adr!A:B,2,FALSE)</f>
        <v>#N/A</v>
      </c>
      <c r="C528" s="196"/>
      <c r="D528" s="186"/>
      <c r="E528" s="173"/>
      <c r="F528" s="166"/>
      <c r="G528" s="169"/>
      <c r="H528" s="169"/>
      <c r="I528" s="192" t="str">
        <f t="shared" si="48"/>
        <v/>
      </c>
      <c r="J528" s="167"/>
      <c r="K528" s="5"/>
      <c r="L528" s="167" t="str">
        <f t="shared" si="49"/>
        <v/>
      </c>
      <c r="M528" s="5" t="e">
        <f t="shared" si="50"/>
        <v>#N/A</v>
      </c>
      <c r="N528" s="3" t="str">
        <f t="shared" si="51"/>
        <v/>
      </c>
    </row>
    <row r="529" spans="1:14" x14ac:dyDescent="0.2">
      <c r="A529" s="166"/>
      <c r="B529" s="204" t="e">
        <f>VLOOKUP(A529,Adr!A:B,2,FALSE)</f>
        <v>#N/A</v>
      </c>
      <c r="C529" s="190"/>
      <c r="D529" s="172"/>
      <c r="E529" s="173"/>
      <c r="F529" s="166"/>
      <c r="G529" s="169"/>
      <c r="H529" s="169"/>
      <c r="I529" s="192" t="str">
        <f t="shared" si="48"/>
        <v/>
      </c>
      <c r="J529" s="167"/>
      <c r="K529" s="5"/>
      <c r="L529" s="167" t="str">
        <f t="shared" si="49"/>
        <v/>
      </c>
      <c r="M529" s="5" t="e">
        <f t="shared" si="50"/>
        <v>#N/A</v>
      </c>
      <c r="N529" s="3" t="str">
        <f t="shared" si="51"/>
        <v/>
      </c>
    </row>
    <row r="530" spans="1:14" x14ac:dyDescent="0.2">
      <c r="A530" s="182"/>
      <c r="B530" s="204" t="e">
        <f>VLOOKUP(A530,Adr!A:B,2,FALSE)</f>
        <v>#N/A</v>
      </c>
      <c r="C530" s="185"/>
      <c r="D530" s="187"/>
      <c r="E530" s="230"/>
      <c r="F530" s="182"/>
      <c r="G530" s="185"/>
      <c r="H530" s="185"/>
      <c r="I530" s="192" t="str">
        <f t="shared" si="48"/>
        <v/>
      </c>
      <c r="J530" s="167"/>
      <c r="K530" s="5"/>
      <c r="L530" s="167" t="str">
        <f t="shared" si="49"/>
        <v/>
      </c>
      <c r="M530" s="5" t="e">
        <f t="shared" si="50"/>
        <v>#N/A</v>
      </c>
      <c r="N530" s="3" t="str">
        <f t="shared" si="51"/>
        <v/>
      </c>
    </row>
    <row r="531" spans="1:14" x14ac:dyDescent="0.2">
      <c r="A531" s="166"/>
      <c r="B531" s="204" t="e">
        <f>VLOOKUP(A531,Adr!A:B,2,FALSE)</f>
        <v>#N/A</v>
      </c>
      <c r="C531" s="196"/>
      <c r="D531" s="186"/>
      <c r="E531" s="173"/>
      <c r="F531" s="166"/>
      <c r="G531" s="169"/>
      <c r="H531" s="169"/>
      <c r="I531" s="192" t="str">
        <f t="shared" si="48"/>
        <v/>
      </c>
      <c r="J531" s="167"/>
      <c r="K531" s="5"/>
      <c r="L531" s="167" t="str">
        <f t="shared" si="49"/>
        <v/>
      </c>
      <c r="M531" s="5" t="e">
        <f t="shared" si="50"/>
        <v>#N/A</v>
      </c>
      <c r="N531" s="3" t="str">
        <f t="shared" si="51"/>
        <v/>
      </c>
    </row>
    <row r="532" spans="1:14" x14ac:dyDescent="0.2">
      <c r="A532" s="166"/>
      <c r="B532" s="204" t="e">
        <f>VLOOKUP(A532,Adr!A:B,2,FALSE)</f>
        <v>#N/A</v>
      </c>
      <c r="C532" s="196"/>
      <c r="D532" s="186"/>
      <c r="E532" s="173"/>
      <c r="F532" s="166"/>
      <c r="G532" s="169"/>
      <c r="H532" s="169"/>
      <c r="I532" s="192" t="str">
        <f t="shared" si="48"/>
        <v/>
      </c>
      <c r="J532" s="167"/>
      <c r="K532" s="5"/>
      <c r="L532" s="167" t="str">
        <f t="shared" si="49"/>
        <v/>
      </c>
      <c r="M532" s="5" t="e">
        <f t="shared" si="50"/>
        <v>#N/A</v>
      </c>
      <c r="N532" s="3" t="str">
        <f t="shared" si="51"/>
        <v/>
      </c>
    </row>
    <row r="533" spans="1:14" x14ac:dyDescent="0.2">
      <c r="A533" s="166"/>
      <c r="B533" s="204" t="e">
        <f>VLOOKUP(A533,Adr!A:B,2,FALSE)</f>
        <v>#N/A</v>
      </c>
      <c r="C533" s="196"/>
      <c r="D533" s="186"/>
      <c r="E533" s="173"/>
      <c r="F533" s="166"/>
      <c r="G533" s="169"/>
      <c r="H533" s="169"/>
      <c r="I533" s="192" t="str">
        <f t="shared" si="48"/>
        <v/>
      </c>
      <c r="J533" s="167"/>
      <c r="K533" s="5"/>
      <c r="L533" s="167" t="str">
        <f t="shared" si="49"/>
        <v/>
      </c>
      <c r="M533" s="5" t="e">
        <f t="shared" si="50"/>
        <v>#N/A</v>
      </c>
      <c r="N533" s="3" t="str">
        <f t="shared" si="51"/>
        <v/>
      </c>
    </row>
    <row r="534" spans="1:14" x14ac:dyDescent="0.2">
      <c r="A534" s="166"/>
      <c r="B534" s="204" t="e">
        <f>VLOOKUP(A534,Adr!A:B,2,FALSE)</f>
        <v>#N/A</v>
      </c>
      <c r="C534" s="196"/>
      <c r="D534" s="186"/>
      <c r="E534" s="173"/>
      <c r="F534" s="166"/>
      <c r="G534" s="169"/>
      <c r="H534" s="169"/>
      <c r="I534" s="192" t="str">
        <f t="shared" si="48"/>
        <v/>
      </c>
      <c r="J534" s="167"/>
      <c r="K534" s="5"/>
      <c r="L534" s="167" t="str">
        <f t="shared" si="49"/>
        <v/>
      </c>
      <c r="M534" s="5" t="e">
        <f t="shared" si="50"/>
        <v>#N/A</v>
      </c>
      <c r="N534" s="3" t="str">
        <f t="shared" si="51"/>
        <v/>
      </c>
    </row>
    <row r="535" spans="1:14" x14ac:dyDescent="0.2">
      <c r="A535" s="182"/>
      <c r="B535" s="204" t="e">
        <f>VLOOKUP(A535,Adr!A:B,2,FALSE)</f>
        <v>#N/A</v>
      </c>
      <c r="C535" s="185"/>
      <c r="D535" s="187"/>
      <c r="E535" s="230"/>
      <c r="F535" s="182"/>
      <c r="G535" s="185"/>
      <c r="H535" s="185"/>
      <c r="I535" s="192" t="str">
        <f t="shared" si="48"/>
        <v/>
      </c>
      <c r="J535" s="167"/>
      <c r="K535" s="5"/>
      <c r="L535" s="167" t="str">
        <f t="shared" si="49"/>
        <v/>
      </c>
      <c r="M535" s="5" t="e">
        <f t="shared" si="50"/>
        <v>#N/A</v>
      </c>
      <c r="N535" s="3" t="str">
        <f t="shared" si="51"/>
        <v/>
      </c>
    </row>
    <row r="536" spans="1:14" x14ac:dyDescent="0.2">
      <c r="A536" s="166"/>
      <c r="B536" s="204" t="e">
        <f>VLOOKUP(A536,Adr!A:B,2,FALSE)</f>
        <v>#N/A</v>
      </c>
      <c r="C536" s="196"/>
      <c r="D536" s="186"/>
      <c r="E536" s="173"/>
      <c r="F536" s="166"/>
      <c r="G536" s="169"/>
      <c r="H536" s="169"/>
      <c r="I536" s="192" t="str">
        <f t="shared" si="48"/>
        <v/>
      </c>
      <c r="J536" s="167"/>
      <c r="K536" s="5"/>
      <c r="L536" s="167" t="str">
        <f t="shared" si="49"/>
        <v/>
      </c>
      <c r="M536" s="5" t="e">
        <f t="shared" si="50"/>
        <v>#N/A</v>
      </c>
      <c r="N536" s="3" t="str">
        <f t="shared" si="51"/>
        <v/>
      </c>
    </row>
    <row r="537" spans="1:14" x14ac:dyDescent="0.2">
      <c r="A537" s="166"/>
      <c r="B537" s="204" t="e">
        <f>VLOOKUP(A537,Adr!A:B,2,FALSE)</f>
        <v>#N/A</v>
      </c>
      <c r="C537" s="196"/>
      <c r="D537" s="186"/>
      <c r="E537" s="173"/>
      <c r="F537" s="166"/>
      <c r="G537" s="169"/>
      <c r="H537" s="169"/>
      <c r="I537" s="192" t="str">
        <f t="shared" si="48"/>
        <v/>
      </c>
      <c r="J537" s="167"/>
      <c r="K537" s="5"/>
      <c r="L537" s="167" t="str">
        <f t="shared" si="49"/>
        <v/>
      </c>
      <c r="M537" s="5" t="e">
        <f t="shared" si="50"/>
        <v>#N/A</v>
      </c>
      <c r="N537" s="3" t="str">
        <f t="shared" si="51"/>
        <v/>
      </c>
    </row>
    <row r="538" spans="1:14" x14ac:dyDescent="0.2">
      <c r="A538" s="166"/>
      <c r="B538" s="204" t="e">
        <f>VLOOKUP(A538,Adr!A:B,2,FALSE)</f>
        <v>#N/A</v>
      </c>
      <c r="C538" s="196"/>
      <c r="D538" s="186"/>
      <c r="E538" s="173"/>
      <c r="F538" s="166"/>
      <c r="G538" s="169"/>
      <c r="H538" s="169"/>
      <c r="I538" s="192" t="str">
        <f t="shared" si="48"/>
        <v/>
      </c>
      <c r="J538" s="167"/>
      <c r="K538" s="5"/>
      <c r="L538" s="167" t="str">
        <f t="shared" si="49"/>
        <v/>
      </c>
      <c r="M538" s="5" t="e">
        <f t="shared" si="50"/>
        <v>#N/A</v>
      </c>
      <c r="N538" s="3" t="str">
        <f t="shared" si="51"/>
        <v/>
      </c>
    </row>
    <row r="539" spans="1:14" x14ac:dyDescent="0.2">
      <c r="A539" s="166"/>
      <c r="B539" s="204" t="e">
        <f>VLOOKUP(A539,Adr!A:B,2,FALSE)</f>
        <v>#N/A</v>
      </c>
      <c r="C539" s="190"/>
      <c r="D539" s="187"/>
      <c r="E539" s="173"/>
      <c r="F539" s="166"/>
      <c r="G539" s="169"/>
      <c r="H539" s="169"/>
      <c r="I539" s="192" t="str">
        <f t="shared" si="48"/>
        <v/>
      </c>
      <c r="J539" s="167"/>
      <c r="K539" s="5"/>
      <c r="L539" s="167" t="str">
        <f t="shared" si="49"/>
        <v/>
      </c>
      <c r="M539" s="5" t="e">
        <f t="shared" si="50"/>
        <v>#N/A</v>
      </c>
      <c r="N539" s="3" t="str">
        <f t="shared" si="51"/>
        <v/>
      </c>
    </row>
    <row r="540" spans="1:14" x14ac:dyDescent="0.2">
      <c r="A540" s="166"/>
      <c r="B540" s="204" t="e">
        <f>VLOOKUP(A540,Adr!A:B,2,FALSE)</f>
        <v>#N/A</v>
      </c>
      <c r="C540" s="196"/>
      <c r="D540" s="187"/>
      <c r="E540" s="173"/>
      <c r="F540" s="166"/>
      <c r="G540" s="169"/>
      <c r="H540" s="169"/>
      <c r="I540" s="192" t="str">
        <f t="shared" si="48"/>
        <v/>
      </c>
      <c r="J540" s="167"/>
      <c r="K540" s="5"/>
      <c r="L540" s="167" t="str">
        <f t="shared" si="49"/>
        <v/>
      </c>
      <c r="M540" s="5" t="e">
        <f t="shared" si="50"/>
        <v>#N/A</v>
      </c>
      <c r="N540" s="3" t="str">
        <f t="shared" si="51"/>
        <v/>
      </c>
    </row>
    <row r="541" spans="1:14" x14ac:dyDescent="0.2">
      <c r="A541" s="166"/>
      <c r="B541" s="204" t="e">
        <f>VLOOKUP(A541,Adr!A:B,2,FALSE)</f>
        <v>#N/A</v>
      </c>
      <c r="C541" s="190"/>
      <c r="D541" s="172"/>
      <c r="E541" s="173"/>
      <c r="F541" s="166"/>
      <c r="G541" s="169"/>
      <c r="H541" s="169"/>
      <c r="I541" s="192" t="str">
        <f t="shared" si="48"/>
        <v/>
      </c>
      <c r="J541" s="167"/>
      <c r="K541" s="5"/>
      <c r="L541" s="167" t="str">
        <f t="shared" si="49"/>
        <v/>
      </c>
      <c r="M541" s="5" t="e">
        <f t="shared" si="50"/>
        <v>#N/A</v>
      </c>
      <c r="N541" s="3" t="str">
        <f t="shared" si="51"/>
        <v/>
      </c>
    </row>
    <row r="542" spans="1:14" x14ac:dyDescent="0.2">
      <c r="A542" s="166"/>
      <c r="B542" s="204" t="e">
        <f>VLOOKUP(A542,Adr!A:B,2,FALSE)</f>
        <v>#N/A</v>
      </c>
      <c r="C542" s="196"/>
      <c r="D542" s="187"/>
      <c r="E542" s="173"/>
      <c r="F542" s="166"/>
      <c r="G542" s="169"/>
      <c r="H542" s="169"/>
      <c r="I542" s="192" t="str">
        <f t="shared" si="48"/>
        <v/>
      </c>
      <c r="J542" s="167"/>
      <c r="K542" s="5"/>
      <c r="L542" s="167" t="str">
        <f t="shared" si="49"/>
        <v/>
      </c>
      <c r="M542" s="5" t="e">
        <f t="shared" si="50"/>
        <v>#N/A</v>
      </c>
      <c r="N542" s="3" t="str">
        <f t="shared" si="51"/>
        <v/>
      </c>
    </row>
    <row r="543" spans="1:14" x14ac:dyDescent="0.2">
      <c r="A543" s="166"/>
      <c r="B543" s="204" t="e">
        <f>VLOOKUP(A543,Adr!A:B,2,FALSE)</f>
        <v>#N/A</v>
      </c>
      <c r="C543" s="196"/>
      <c r="D543" s="187"/>
      <c r="E543" s="173"/>
      <c r="F543" s="166"/>
      <c r="G543" s="169"/>
      <c r="H543" s="169"/>
      <c r="I543" s="192" t="str">
        <f t="shared" si="48"/>
        <v/>
      </c>
      <c r="J543" s="167"/>
      <c r="K543" s="5"/>
      <c r="L543" s="167" t="str">
        <f t="shared" si="49"/>
        <v/>
      </c>
      <c r="M543" s="5" t="e">
        <f t="shared" si="50"/>
        <v>#N/A</v>
      </c>
      <c r="N543" s="3" t="str">
        <f t="shared" si="51"/>
        <v/>
      </c>
    </row>
    <row r="544" spans="1:14" x14ac:dyDescent="0.2">
      <c r="A544" s="182"/>
      <c r="B544" s="204" t="e">
        <f>VLOOKUP(A544,Adr!A:B,2,FALSE)</f>
        <v>#N/A</v>
      </c>
      <c r="C544" s="185"/>
      <c r="D544" s="187"/>
      <c r="E544" s="230"/>
      <c r="F544" s="182"/>
      <c r="G544" s="185"/>
      <c r="H544" s="185"/>
      <c r="I544" s="192" t="str">
        <f t="shared" si="48"/>
        <v/>
      </c>
      <c r="J544" s="167"/>
      <c r="K544" s="5"/>
      <c r="L544" s="167" t="str">
        <f t="shared" si="49"/>
        <v/>
      </c>
      <c r="M544" s="5" t="e">
        <f t="shared" si="50"/>
        <v>#N/A</v>
      </c>
      <c r="N544" s="3" t="str">
        <f t="shared" si="51"/>
        <v/>
      </c>
    </row>
    <row r="545" spans="1:14" x14ac:dyDescent="0.2">
      <c r="A545" s="166"/>
      <c r="B545" s="204" t="e">
        <f>VLOOKUP(A545,Adr!A:B,2,FALSE)</f>
        <v>#N/A</v>
      </c>
      <c r="C545" s="196"/>
      <c r="D545" s="187"/>
      <c r="E545" s="173"/>
      <c r="F545" s="166"/>
      <c r="G545" s="169"/>
      <c r="H545" s="169"/>
      <c r="I545" s="192" t="str">
        <f t="shared" si="48"/>
        <v/>
      </c>
      <c r="J545" s="167"/>
      <c r="K545" s="5"/>
      <c r="L545" s="167" t="str">
        <f t="shared" si="49"/>
        <v/>
      </c>
      <c r="M545" s="5" t="e">
        <f t="shared" si="50"/>
        <v>#N/A</v>
      </c>
      <c r="N545" s="3" t="str">
        <f t="shared" si="51"/>
        <v/>
      </c>
    </row>
    <row r="546" spans="1:14" x14ac:dyDescent="0.2">
      <c r="A546" s="166"/>
      <c r="B546" s="204" t="e">
        <f>VLOOKUP(A546,Adr!A:B,2,FALSE)</f>
        <v>#N/A</v>
      </c>
      <c r="C546" s="196"/>
      <c r="D546" s="186"/>
      <c r="E546" s="173"/>
      <c r="F546" s="166"/>
      <c r="G546" s="169"/>
      <c r="H546" s="169"/>
      <c r="I546" s="192" t="str">
        <f t="shared" si="48"/>
        <v/>
      </c>
      <c r="J546" s="167"/>
      <c r="K546" s="5"/>
      <c r="L546" s="167" t="str">
        <f t="shared" si="49"/>
        <v/>
      </c>
      <c r="M546" s="5" t="e">
        <f t="shared" si="50"/>
        <v>#N/A</v>
      </c>
      <c r="N546" s="3" t="str">
        <f t="shared" si="51"/>
        <v/>
      </c>
    </row>
    <row r="547" spans="1:14" x14ac:dyDescent="0.2">
      <c r="A547" s="166"/>
      <c r="B547" s="204" t="e">
        <f>VLOOKUP(A547,Adr!A:B,2,FALSE)</f>
        <v>#N/A</v>
      </c>
      <c r="C547" s="196"/>
      <c r="D547" s="187"/>
      <c r="E547" s="173"/>
      <c r="F547" s="166"/>
      <c r="G547" s="169"/>
      <c r="H547" s="169"/>
      <c r="I547" s="192" t="str">
        <f t="shared" si="48"/>
        <v/>
      </c>
      <c r="J547" s="167"/>
      <c r="K547" s="5"/>
      <c r="L547" s="167" t="str">
        <f t="shared" si="49"/>
        <v/>
      </c>
      <c r="M547" s="5" t="e">
        <f t="shared" si="50"/>
        <v>#N/A</v>
      </c>
      <c r="N547" s="3" t="str">
        <f t="shared" si="51"/>
        <v/>
      </c>
    </row>
    <row r="548" spans="1:14" x14ac:dyDescent="0.2">
      <c r="A548" s="198"/>
      <c r="B548" s="204" t="e">
        <f>VLOOKUP(A548,Adr!A:B,2,FALSE)</f>
        <v>#N/A</v>
      </c>
      <c r="C548" s="169"/>
      <c r="D548" s="172"/>
      <c r="E548" s="173"/>
      <c r="F548" s="166"/>
      <c r="G548" s="169"/>
      <c r="H548" s="169"/>
      <c r="I548" s="192" t="str">
        <f t="shared" si="48"/>
        <v/>
      </c>
      <c r="J548" s="167"/>
      <c r="K548" s="5"/>
      <c r="L548" s="167" t="str">
        <f t="shared" si="49"/>
        <v/>
      </c>
      <c r="M548" s="5" t="e">
        <f t="shared" si="50"/>
        <v>#N/A</v>
      </c>
      <c r="N548" s="3" t="str">
        <f t="shared" si="51"/>
        <v/>
      </c>
    </row>
    <row r="549" spans="1:14" x14ac:dyDescent="0.2">
      <c r="A549" s="166"/>
      <c r="B549" s="204" t="e">
        <f>VLOOKUP(A549,Adr!A:B,2,FALSE)</f>
        <v>#N/A</v>
      </c>
      <c r="C549" s="190"/>
      <c r="D549" s="172"/>
      <c r="E549" s="173"/>
      <c r="F549" s="166"/>
      <c r="G549" s="169"/>
      <c r="H549" s="169"/>
      <c r="I549" s="192" t="str">
        <f t="shared" si="48"/>
        <v/>
      </c>
      <c r="J549" s="167"/>
      <c r="K549" s="5"/>
      <c r="L549" s="167" t="str">
        <f t="shared" si="49"/>
        <v/>
      </c>
      <c r="M549" s="5" t="e">
        <f t="shared" si="50"/>
        <v>#N/A</v>
      </c>
      <c r="N549" s="3" t="str">
        <f t="shared" si="51"/>
        <v/>
      </c>
    </row>
    <row r="550" spans="1:14" x14ac:dyDescent="0.2">
      <c r="A550" s="166"/>
      <c r="B550" s="204" t="e">
        <f>VLOOKUP(A550,Adr!A:B,2,FALSE)</f>
        <v>#N/A</v>
      </c>
      <c r="C550" s="190"/>
      <c r="D550" s="172"/>
      <c r="E550" s="173"/>
      <c r="F550" s="166"/>
      <c r="G550" s="169"/>
      <c r="H550" s="169"/>
      <c r="I550" s="192" t="str">
        <f t="shared" si="48"/>
        <v/>
      </c>
      <c r="J550" s="167"/>
      <c r="K550" s="5"/>
      <c r="L550" s="167" t="str">
        <f t="shared" si="49"/>
        <v/>
      </c>
      <c r="M550" s="5" t="e">
        <f t="shared" si="50"/>
        <v>#N/A</v>
      </c>
      <c r="N550" s="3" t="str">
        <f t="shared" si="51"/>
        <v/>
      </c>
    </row>
    <row r="551" spans="1:14" x14ac:dyDescent="0.2">
      <c r="A551" s="166"/>
      <c r="B551" s="204" t="e">
        <f>VLOOKUP(A551,Adr!A:B,2,FALSE)</f>
        <v>#N/A</v>
      </c>
      <c r="C551" s="190"/>
      <c r="D551" s="172"/>
      <c r="E551" s="173"/>
      <c r="F551" s="166"/>
      <c r="G551" s="169"/>
      <c r="H551" s="169"/>
      <c r="I551" s="192" t="str">
        <f t="shared" si="48"/>
        <v/>
      </c>
      <c r="J551" s="167"/>
      <c r="K551" s="5"/>
      <c r="L551" s="167" t="str">
        <f t="shared" si="49"/>
        <v/>
      </c>
      <c r="M551" s="5" t="e">
        <f t="shared" si="50"/>
        <v>#N/A</v>
      </c>
      <c r="N551" s="3" t="str">
        <f t="shared" si="51"/>
        <v/>
      </c>
    </row>
    <row r="552" spans="1:14" x14ac:dyDescent="0.2">
      <c r="A552" s="166"/>
      <c r="B552" s="204" t="e">
        <f>VLOOKUP(A552,Adr!A:B,2,FALSE)</f>
        <v>#N/A</v>
      </c>
      <c r="C552" s="196"/>
      <c r="D552" s="172"/>
      <c r="E552" s="173"/>
      <c r="F552" s="166"/>
      <c r="G552" s="169"/>
      <c r="H552" s="169"/>
      <c r="I552" s="192" t="str">
        <f t="shared" si="48"/>
        <v/>
      </c>
      <c r="J552" s="167"/>
      <c r="K552" s="5"/>
      <c r="L552" s="167" t="str">
        <f t="shared" si="49"/>
        <v/>
      </c>
      <c r="M552" s="5" t="e">
        <f t="shared" si="50"/>
        <v>#N/A</v>
      </c>
      <c r="N552" s="3" t="str">
        <f t="shared" si="51"/>
        <v/>
      </c>
    </row>
    <row r="553" spans="1:14" x14ac:dyDescent="0.2">
      <c r="A553" s="166"/>
      <c r="B553" s="204" t="e">
        <f>VLOOKUP(A553,Adr!A:B,2,FALSE)</f>
        <v>#N/A</v>
      </c>
      <c r="C553" s="190"/>
      <c r="D553" s="172"/>
      <c r="E553" s="173"/>
      <c r="F553" s="166"/>
      <c r="G553" s="169"/>
      <c r="H553" s="169"/>
      <c r="I553" s="192" t="str">
        <f t="shared" si="48"/>
        <v/>
      </c>
      <c r="J553" s="167"/>
      <c r="K553" s="5"/>
      <c r="L553" s="167" t="str">
        <f t="shared" si="49"/>
        <v/>
      </c>
      <c r="M553" s="5" t="e">
        <f t="shared" si="50"/>
        <v>#N/A</v>
      </c>
      <c r="N553" s="3" t="str">
        <f t="shared" si="51"/>
        <v/>
      </c>
    </row>
    <row r="554" spans="1:14" x14ac:dyDescent="0.2">
      <c r="A554" s="166"/>
      <c r="B554" s="204" t="e">
        <f>VLOOKUP(A554,Adr!A:B,2,FALSE)</f>
        <v>#N/A</v>
      </c>
      <c r="C554" s="196"/>
      <c r="D554" s="187"/>
      <c r="E554" s="173"/>
      <c r="F554" s="166"/>
      <c r="G554" s="169"/>
      <c r="H554" s="169"/>
      <c r="I554" s="192" t="str">
        <f t="shared" si="48"/>
        <v/>
      </c>
      <c r="J554" s="167"/>
      <c r="K554" s="5"/>
      <c r="L554" s="167" t="str">
        <f t="shared" si="49"/>
        <v/>
      </c>
      <c r="M554" s="5" t="e">
        <f t="shared" si="50"/>
        <v>#N/A</v>
      </c>
      <c r="N554" s="3" t="str">
        <f t="shared" si="51"/>
        <v/>
      </c>
    </row>
    <row r="555" spans="1:14" x14ac:dyDescent="0.2">
      <c r="A555" s="166"/>
      <c r="B555" s="204" t="e">
        <f>VLOOKUP(A555,Adr!A:B,2,FALSE)</f>
        <v>#N/A</v>
      </c>
      <c r="C555" s="196"/>
      <c r="D555" s="187"/>
      <c r="E555" s="173"/>
      <c r="F555" s="166"/>
      <c r="G555" s="169"/>
      <c r="H555" s="169"/>
      <c r="I555" s="192" t="str">
        <f t="shared" si="48"/>
        <v/>
      </c>
      <c r="J555" s="167"/>
      <c r="K555" s="5"/>
      <c r="L555" s="167" t="str">
        <f t="shared" si="49"/>
        <v/>
      </c>
      <c r="M555" s="5" t="e">
        <f t="shared" si="50"/>
        <v>#N/A</v>
      </c>
      <c r="N555" s="3" t="str">
        <f t="shared" si="51"/>
        <v/>
      </c>
    </row>
    <row r="556" spans="1:14" x14ac:dyDescent="0.2">
      <c r="A556" s="202"/>
      <c r="B556" s="204" t="e">
        <f>VLOOKUP(A556,Adr!A:B,2,FALSE)</f>
        <v>#N/A</v>
      </c>
      <c r="C556" s="169"/>
      <c r="D556" s="172"/>
      <c r="E556" s="173"/>
      <c r="F556" s="166"/>
      <c r="G556" s="169"/>
      <c r="H556" s="169"/>
      <c r="I556" s="192" t="str">
        <f t="shared" si="48"/>
        <v/>
      </c>
      <c r="J556" s="167"/>
      <c r="K556" s="5"/>
      <c r="L556" s="167" t="str">
        <f t="shared" si="49"/>
        <v/>
      </c>
      <c r="M556" s="5" t="e">
        <f t="shared" si="50"/>
        <v>#N/A</v>
      </c>
      <c r="N556" s="3" t="str">
        <f t="shared" si="51"/>
        <v/>
      </c>
    </row>
    <row r="557" spans="1:14" x14ac:dyDescent="0.2">
      <c r="A557" s="202"/>
      <c r="B557" s="204" t="e">
        <f>VLOOKUP(A557,Adr!A:B,2,FALSE)</f>
        <v>#N/A</v>
      </c>
      <c r="C557" s="169"/>
      <c r="D557" s="172"/>
      <c r="E557" s="173"/>
      <c r="F557" s="166"/>
      <c r="G557" s="169"/>
      <c r="H557" s="169"/>
      <c r="I557" s="192" t="str">
        <f t="shared" si="48"/>
        <v/>
      </c>
      <c r="J557" s="167"/>
      <c r="K557" s="5"/>
      <c r="L557" s="167" t="str">
        <f t="shared" si="49"/>
        <v/>
      </c>
      <c r="M557" s="5" t="e">
        <f t="shared" si="50"/>
        <v>#N/A</v>
      </c>
      <c r="N557" s="3" t="str">
        <f t="shared" si="51"/>
        <v/>
      </c>
    </row>
    <row r="558" spans="1:14" x14ac:dyDescent="0.2">
      <c r="A558" s="166"/>
      <c r="B558" s="204" t="e">
        <f>VLOOKUP(A558,Adr!A:B,2,FALSE)</f>
        <v>#N/A</v>
      </c>
      <c r="C558" s="196"/>
      <c r="D558" s="187"/>
      <c r="E558" s="173"/>
      <c r="F558" s="166"/>
      <c r="G558" s="169"/>
      <c r="H558" s="169"/>
      <c r="I558" s="192" t="str">
        <f t="shared" si="48"/>
        <v/>
      </c>
      <c r="J558" s="167"/>
      <c r="K558" s="5"/>
      <c r="L558" s="167" t="str">
        <f t="shared" si="49"/>
        <v/>
      </c>
      <c r="M558" s="5" t="e">
        <f t="shared" si="50"/>
        <v>#N/A</v>
      </c>
      <c r="N558" s="3" t="str">
        <f t="shared" si="51"/>
        <v/>
      </c>
    </row>
    <row r="559" spans="1:14" x14ac:dyDescent="0.2">
      <c r="A559" s="202"/>
      <c r="B559" s="204" t="e">
        <f>VLOOKUP(A559,Adr!A:B,2,FALSE)</f>
        <v>#N/A</v>
      </c>
      <c r="C559" s="169"/>
      <c r="D559" s="172"/>
      <c r="E559" s="173"/>
      <c r="F559" s="166"/>
      <c r="G559" s="169"/>
      <c r="H559" s="169"/>
      <c r="I559" s="192" t="str">
        <f t="shared" ref="I559:I595" si="52">A559&amp;F559</f>
        <v/>
      </c>
      <c r="J559" s="167"/>
      <c r="K559" s="5"/>
      <c r="L559" s="167" t="str">
        <f t="shared" ref="L559:L622" si="53">A559&amp;G559&amp;H559</f>
        <v/>
      </c>
      <c r="M559" s="5" t="e">
        <f t="shared" ref="M559:M622" si="54">B559&amp;F559&amp;H559&amp;C559</f>
        <v>#N/A</v>
      </c>
      <c r="N559" s="3" t="str">
        <f t="shared" si="51"/>
        <v/>
      </c>
    </row>
    <row r="560" spans="1:14" x14ac:dyDescent="0.2">
      <c r="A560" s="166"/>
      <c r="B560" s="204" t="e">
        <f>VLOOKUP(A560,Adr!A:B,2,FALSE)</f>
        <v>#N/A</v>
      </c>
      <c r="C560" s="196"/>
      <c r="D560" s="187"/>
      <c r="E560" s="173"/>
      <c r="F560" s="166"/>
      <c r="G560" s="169"/>
      <c r="H560" s="169"/>
      <c r="I560" s="192" t="str">
        <f t="shared" si="52"/>
        <v/>
      </c>
      <c r="J560" s="167"/>
      <c r="K560" s="5"/>
      <c r="L560" s="167" t="str">
        <f t="shared" si="53"/>
        <v/>
      </c>
      <c r="M560" s="5" t="e">
        <f t="shared" si="54"/>
        <v>#N/A</v>
      </c>
      <c r="N560" s="3" t="str">
        <f t="shared" si="51"/>
        <v/>
      </c>
    </row>
    <row r="561" spans="1:14" x14ac:dyDescent="0.2">
      <c r="A561" s="202"/>
      <c r="B561" s="204" t="e">
        <f>VLOOKUP(A561,Adr!A:B,2,FALSE)</f>
        <v>#N/A</v>
      </c>
      <c r="C561" s="169"/>
      <c r="D561" s="172"/>
      <c r="E561" s="173"/>
      <c r="F561" s="166"/>
      <c r="G561" s="169"/>
      <c r="H561" s="169"/>
      <c r="I561" s="192" t="str">
        <f t="shared" si="52"/>
        <v/>
      </c>
      <c r="J561" s="167"/>
      <c r="K561" s="5"/>
      <c r="L561" s="167" t="str">
        <f t="shared" si="53"/>
        <v/>
      </c>
      <c r="M561" s="5" t="e">
        <f t="shared" si="54"/>
        <v>#N/A</v>
      </c>
      <c r="N561" s="3" t="str">
        <f t="shared" si="51"/>
        <v/>
      </c>
    </row>
    <row r="562" spans="1:14" x14ac:dyDescent="0.2">
      <c r="A562" s="166"/>
      <c r="B562" s="204" t="e">
        <f>VLOOKUP(A562,Adr!A:B,2,FALSE)</f>
        <v>#N/A</v>
      </c>
      <c r="C562" s="190"/>
      <c r="D562" s="172"/>
      <c r="E562" s="173"/>
      <c r="F562" s="166"/>
      <c r="G562" s="169"/>
      <c r="H562" s="169"/>
      <c r="I562" s="192" t="str">
        <f t="shared" si="52"/>
        <v/>
      </c>
      <c r="J562" s="167"/>
      <c r="K562" s="5"/>
      <c r="L562" s="167" t="str">
        <f t="shared" si="53"/>
        <v/>
      </c>
      <c r="M562" s="5" t="e">
        <f t="shared" si="54"/>
        <v>#N/A</v>
      </c>
      <c r="N562" s="3" t="str">
        <f t="shared" ref="N562:N625" si="55">+I562&amp;H562</f>
        <v/>
      </c>
    </row>
    <row r="563" spans="1:14" x14ac:dyDescent="0.2">
      <c r="A563" s="166"/>
      <c r="B563" s="204" t="e">
        <f>VLOOKUP(A563,Adr!A:B,2,FALSE)</f>
        <v>#N/A</v>
      </c>
      <c r="C563" s="196"/>
      <c r="D563" s="187"/>
      <c r="E563" s="173"/>
      <c r="F563" s="166"/>
      <c r="G563" s="169"/>
      <c r="H563" s="169"/>
      <c r="I563" s="192" t="str">
        <f t="shared" si="52"/>
        <v/>
      </c>
      <c r="J563" s="167"/>
      <c r="K563" s="5"/>
      <c r="L563" s="167" t="str">
        <f t="shared" si="53"/>
        <v/>
      </c>
      <c r="M563" s="5" t="e">
        <f t="shared" si="54"/>
        <v>#N/A</v>
      </c>
      <c r="N563" s="3" t="str">
        <f t="shared" si="55"/>
        <v/>
      </c>
    </row>
    <row r="564" spans="1:14" x14ac:dyDescent="0.2">
      <c r="A564" s="166"/>
      <c r="B564" s="204" t="e">
        <f>VLOOKUP(A564,Adr!A:B,2,FALSE)</f>
        <v>#N/A</v>
      </c>
      <c r="C564" s="196"/>
      <c r="D564" s="187"/>
      <c r="E564" s="173"/>
      <c r="F564" s="166"/>
      <c r="G564" s="169"/>
      <c r="H564" s="169"/>
      <c r="I564" s="192" t="str">
        <f t="shared" si="52"/>
        <v/>
      </c>
      <c r="J564" s="167"/>
      <c r="K564" s="5"/>
      <c r="L564" s="167" t="str">
        <f t="shared" si="53"/>
        <v/>
      </c>
      <c r="M564" s="5" t="e">
        <f t="shared" si="54"/>
        <v>#N/A</v>
      </c>
      <c r="N564" s="3" t="str">
        <f t="shared" si="55"/>
        <v/>
      </c>
    </row>
    <row r="565" spans="1:14" x14ac:dyDescent="0.2">
      <c r="A565" s="198"/>
      <c r="B565" s="204" t="e">
        <f>VLOOKUP(A565,Adr!A:B,2,FALSE)</f>
        <v>#N/A</v>
      </c>
      <c r="C565" s="169"/>
      <c r="D565" s="172"/>
      <c r="E565" s="173"/>
      <c r="F565" s="166"/>
      <c r="G565" s="169"/>
      <c r="H565" s="169"/>
      <c r="I565" s="192" t="str">
        <f t="shared" si="52"/>
        <v/>
      </c>
      <c r="J565" s="167"/>
      <c r="K565" s="5"/>
      <c r="L565" s="167" t="str">
        <f t="shared" si="53"/>
        <v/>
      </c>
      <c r="M565" s="5" t="e">
        <f t="shared" si="54"/>
        <v>#N/A</v>
      </c>
      <c r="N565" s="3" t="str">
        <f t="shared" si="55"/>
        <v/>
      </c>
    </row>
    <row r="566" spans="1:14" x14ac:dyDescent="0.2">
      <c r="A566" s="198"/>
      <c r="B566" s="204" t="e">
        <f>VLOOKUP(A566,Adr!A:B,2,FALSE)</f>
        <v>#N/A</v>
      </c>
      <c r="C566" s="169"/>
      <c r="D566" s="172"/>
      <c r="E566" s="173"/>
      <c r="F566" s="166"/>
      <c r="G566" s="169"/>
      <c r="H566" s="169"/>
      <c r="I566" s="192" t="str">
        <f t="shared" si="52"/>
        <v/>
      </c>
      <c r="J566" s="167"/>
      <c r="K566" s="5"/>
      <c r="L566" s="167" t="str">
        <f t="shared" si="53"/>
        <v/>
      </c>
      <c r="M566" s="5" t="e">
        <f t="shared" si="54"/>
        <v>#N/A</v>
      </c>
      <c r="N566" s="3" t="str">
        <f t="shared" si="55"/>
        <v/>
      </c>
    </row>
    <row r="567" spans="1:14" x14ac:dyDescent="0.2">
      <c r="A567" s="166"/>
      <c r="B567" s="204" t="e">
        <f>VLOOKUP(A567,Adr!A:B,2,FALSE)</f>
        <v>#N/A</v>
      </c>
      <c r="C567" s="196"/>
      <c r="D567" s="187"/>
      <c r="E567" s="173"/>
      <c r="F567" s="166"/>
      <c r="G567" s="169"/>
      <c r="H567" s="169"/>
      <c r="I567" s="192" t="str">
        <f t="shared" si="52"/>
        <v/>
      </c>
      <c r="J567" s="167"/>
      <c r="K567" s="5"/>
      <c r="L567" s="167" t="str">
        <f t="shared" si="53"/>
        <v/>
      </c>
      <c r="M567" s="5" t="e">
        <f t="shared" si="54"/>
        <v>#N/A</v>
      </c>
      <c r="N567" s="3" t="str">
        <f t="shared" si="55"/>
        <v/>
      </c>
    </row>
    <row r="568" spans="1:14" x14ac:dyDescent="0.2">
      <c r="A568" s="166"/>
      <c r="B568" s="204" t="e">
        <f>VLOOKUP(A568,Adr!A:B,2,FALSE)</f>
        <v>#N/A</v>
      </c>
      <c r="C568" s="196"/>
      <c r="D568" s="187"/>
      <c r="E568" s="173"/>
      <c r="F568" s="166"/>
      <c r="G568" s="169"/>
      <c r="H568" s="169"/>
      <c r="I568" s="192" t="str">
        <f t="shared" si="52"/>
        <v/>
      </c>
      <c r="J568" s="167"/>
      <c r="K568" s="5"/>
      <c r="L568" s="167" t="str">
        <f t="shared" si="53"/>
        <v/>
      </c>
      <c r="M568" s="5" t="e">
        <f t="shared" si="54"/>
        <v>#N/A</v>
      </c>
      <c r="N568" s="3" t="str">
        <f t="shared" si="55"/>
        <v/>
      </c>
    </row>
    <row r="569" spans="1:14" x14ac:dyDescent="0.2">
      <c r="A569" s="166"/>
      <c r="B569" s="204" t="e">
        <f>VLOOKUP(A569,Adr!A:B,2,FALSE)</f>
        <v>#N/A</v>
      </c>
      <c r="C569" s="190"/>
      <c r="D569" s="172"/>
      <c r="E569" s="173"/>
      <c r="F569" s="166"/>
      <c r="G569" s="169"/>
      <c r="H569" s="169"/>
      <c r="I569" s="192" t="str">
        <f t="shared" si="52"/>
        <v/>
      </c>
      <c r="J569" s="167"/>
      <c r="K569" s="5"/>
      <c r="L569" s="167" t="str">
        <f t="shared" si="53"/>
        <v/>
      </c>
      <c r="M569" s="5" t="e">
        <f t="shared" si="54"/>
        <v>#N/A</v>
      </c>
      <c r="N569" s="3" t="str">
        <f t="shared" si="55"/>
        <v/>
      </c>
    </row>
    <row r="570" spans="1:14" x14ac:dyDescent="0.2">
      <c r="A570" s="166"/>
      <c r="B570" s="204" t="e">
        <f>VLOOKUP(A570,Adr!A:B,2,FALSE)</f>
        <v>#N/A</v>
      </c>
      <c r="C570" s="190"/>
      <c r="D570" s="172"/>
      <c r="E570" s="173"/>
      <c r="F570" s="166"/>
      <c r="G570" s="169"/>
      <c r="H570" s="169"/>
      <c r="I570" s="192" t="str">
        <f t="shared" si="52"/>
        <v/>
      </c>
      <c r="J570" s="167"/>
      <c r="K570" s="5"/>
      <c r="L570" s="167" t="str">
        <f t="shared" si="53"/>
        <v/>
      </c>
      <c r="M570" s="5" t="e">
        <f t="shared" si="54"/>
        <v>#N/A</v>
      </c>
      <c r="N570" s="3" t="str">
        <f t="shared" si="55"/>
        <v/>
      </c>
    </row>
    <row r="571" spans="1:14" x14ac:dyDescent="0.2">
      <c r="A571" s="166"/>
      <c r="B571" s="204" t="e">
        <f>VLOOKUP(A571,Adr!A:B,2,FALSE)</f>
        <v>#N/A</v>
      </c>
      <c r="C571" s="196"/>
      <c r="D571" s="187"/>
      <c r="E571" s="173"/>
      <c r="F571" s="166"/>
      <c r="G571" s="169"/>
      <c r="H571" s="169"/>
      <c r="I571" s="192" t="str">
        <f t="shared" si="52"/>
        <v/>
      </c>
      <c r="J571" s="167"/>
      <c r="K571" s="5"/>
      <c r="L571" s="167" t="str">
        <f t="shared" si="53"/>
        <v/>
      </c>
      <c r="M571" s="5" t="e">
        <f t="shared" si="54"/>
        <v>#N/A</v>
      </c>
      <c r="N571" s="3" t="str">
        <f t="shared" si="55"/>
        <v/>
      </c>
    </row>
    <row r="572" spans="1:14" x14ac:dyDescent="0.2">
      <c r="A572" s="166"/>
      <c r="B572" s="204" t="e">
        <f>VLOOKUP(A572,Adr!A:B,2,FALSE)</f>
        <v>#N/A</v>
      </c>
      <c r="C572" s="196"/>
      <c r="D572" s="187"/>
      <c r="E572" s="173"/>
      <c r="F572" s="166"/>
      <c r="G572" s="169"/>
      <c r="H572" s="169"/>
      <c r="I572" s="192" t="str">
        <f t="shared" si="52"/>
        <v/>
      </c>
      <c r="J572" s="167"/>
      <c r="K572" s="5"/>
      <c r="L572" s="167" t="str">
        <f t="shared" si="53"/>
        <v/>
      </c>
      <c r="M572" s="5" t="e">
        <f t="shared" si="54"/>
        <v>#N/A</v>
      </c>
      <c r="N572" s="3" t="str">
        <f t="shared" si="55"/>
        <v/>
      </c>
    </row>
    <row r="573" spans="1:14" x14ac:dyDescent="0.2">
      <c r="A573" s="202"/>
      <c r="B573" s="204" t="e">
        <f>VLOOKUP(A573,Adr!A:B,2,FALSE)</f>
        <v>#N/A</v>
      </c>
      <c r="C573" s="169"/>
      <c r="D573" s="172"/>
      <c r="E573" s="173"/>
      <c r="F573" s="166"/>
      <c r="G573" s="169"/>
      <c r="H573" s="169"/>
      <c r="I573" s="192" t="str">
        <f t="shared" si="52"/>
        <v/>
      </c>
      <c r="J573" s="167"/>
      <c r="K573" s="5"/>
      <c r="L573" s="167" t="str">
        <f t="shared" si="53"/>
        <v/>
      </c>
      <c r="M573" s="5" t="e">
        <f t="shared" si="54"/>
        <v>#N/A</v>
      </c>
      <c r="N573" s="3" t="str">
        <f t="shared" si="55"/>
        <v/>
      </c>
    </row>
    <row r="574" spans="1:14" x14ac:dyDescent="0.2">
      <c r="A574" s="166"/>
      <c r="B574" s="204" t="e">
        <f>VLOOKUP(A574,Adr!A:B,2,FALSE)</f>
        <v>#N/A</v>
      </c>
      <c r="C574" s="196"/>
      <c r="D574" s="187"/>
      <c r="E574" s="173"/>
      <c r="F574" s="166"/>
      <c r="G574" s="169"/>
      <c r="H574" s="169"/>
      <c r="I574" s="192" t="str">
        <f t="shared" si="52"/>
        <v/>
      </c>
      <c r="J574" s="167"/>
      <c r="K574" s="5"/>
      <c r="L574" s="167" t="str">
        <f t="shared" si="53"/>
        <v/>
      </c>
      <c r="M574" s="5" t="e">
        <f t="shared" si="54"/>
        <v>#N/A</v>
      </c>
      <c r="N574" s="3" t="str">
        <f t="shared" si="55"/>
        <v/>
      </c>
    </row>
    <row r="575" spans="1:14" x14ac:dyDescent="0.2">
      <c r="A575" s="166"/>
      <c r="B575" s="204" t="e">
        <f>VLOOKUP(A575,Adr!A:B,2,FALSE)</f>
        <v>#N/A</v>
      </c>
      <c r="C575" s="197"/>
      <c r="D575" s="191"/>
      <c r="E575" s="173"/>
      <c r="F575" s="182"/>
      <c r="G575" s="185"/>
      <c r="H575" s="185"/>
      <c r="I575" s="192" t="str">
        <f t="shared" si="52"/>
        <v/>
      </c>
      <c r="J575" s="167"/>
      <c r="K575" s="5"/>
      <c r="L575" s="167" t="str">
        <f t="shared" si="53"/>
        <v/>
      </c>
      <c r="M575" s="5" t="e">
        <f t="shared" si="54"/>
        <v>#N/A</v>
      </c>
      <c r="N575" s="3" t="str">
        <f t="shared" si="55"/>
        <v/>
      </c>
    </row>
    <row r="576" spans="1:14" x14ac:dyDescent="0.2">
      <c r="A576" s="166"/>
      <c r="B576" s="204" t="e">
        <f>VLOOKUP(A576,Adr!A:B,2,FALSE)</f>
        <v>#N/A</v>
      </c>
      <c r="C576" s="197"/>
      <c r="D576" s="191"/>
      <c r="E576" s="173"/>
      <c r="F576" s="182"/>
      <c r="G576" s="185"/>
      <c r="H576" s="185"/>
      <c r="I576" s="192" t="str">
        <f t="shared" si="52"/>
        <v/>
      </c>
      <c r="J576" s="167"/>
      <c r="K576" s="5"/>
      <c r="L576" s="167" t="str">
        <f t="shared" si="53"/>
        <v/>
      </c>
      <c r="M576" s="5" t="e">
        <f t="shared" si="54"/>
        <v>#N/A</v>
      </c>
      <c r="N576" s="3" t="str">
        <f t="shared" si="55"/>
        <v/>
      </c>
    </row>
    <row r="577" spans="1:14" x14ac:dyDescent="0.2">
      <c r="A577" s="166"/>
      <c r="B577" s="204" t="e">
        <f>VLOOKUP(A577,Adr!A:B,2,FALSE)</f>
        <v>#N/A</v>
      </c>
      <c r="C577" s="197"/>
      <c r="D577" s="191"/>
      <c r="E577" s="173"/>
      <c r="F577" s="182"/>
      <c r="G577" s="185"/>
      <c r="H577" s="185"/>
      <c r="I577" s="192" t="str">
        <f t="shared" si="52"/>
        <v/>
      </c>
      <c r="J577" s="167"/>
      <c r="K577" s="5"/>
      <c r="L577" s="167" t="str">
        <f t="shared" si="53"/>
        <v/>
      </c>
      <c r="M577" s="5" t="e">
        <f t="shared" si="54"/>
        <v>#N/A</v>
      </c>
      <c r="N577" s="3" t="str">
        <f t="shared" si="55"/>
        <v/>
      </c>
    </row>
    <row r="578" spans="1:14" x14ac:dyDescent="0.2">
      <c r="A578" s="166"/>
      <c r="B578" s="204" t="e">
        <f>VLOOKUP(A578,Adr!A:B,2,FALSE)</f>
        <v>#N/A</v>
      </c>
      <c r="C578" s="197"/>
      <c r="D578" s="191"/>
      <c r="E578" s="173"/>
      <c r="F578" s="182"/>
      <c r="G578" s="185"/>
      <c r="H578" s="185"/>
      <c r="I578" s="192" t="str">
        <f t="shared" si="52"/>
        <v/>
      </c>
      <c r="J578" s="167"/>
      <c r="K578" s="5"/>
      <c r="L578" s="167" t="str">
        <f t="shared" si="53"/>
        <v/>
      </c>
      <c r="M578" s="5" t="e">
        <f t="shared" si="54"/>
        <v>#N/A</v>
      </c>
      <c r="N578" s="3" t="str">
        <f t="shared" si="55"/>
        <v/>
      </c>
    </row>
    <row r="579" spans="1:14" x14ac:dyDescent="0.2">
      <c r="A579" s="166"/>
      <c r="B579" s="204" t="e">
        <f>VLOOKUP(A579,Adr!A:B,2,FALSE)</f>
        <v>#N/A</v>
      </c>
      <c r="C579" s="197"/>
      <c r="D579" s="191"/>
      <c r="E579" s="173"/>
      <c r="F579" s="182"/>
      <c r="G579" s="185"/>
      <c r="H579" s="185"/>
      <c r="I579" s="192" t="str">
        <f t="shared" si="52"/>
        <v/>
      </c>
      <c r="J579" s="167"/>
      <c r="K579" s="5"/>
      <c r="L579" s="167" t="str">
        <f t="shared" si="53"/>
        <v/>
      </c>
      <c r="M579" s="5" t="e">
        <f t="shared" si="54"/>
        <v>#N/A</v>
      </c>
      <c r="N579" s="3" t="str">
        <f t="shared" si="55"/>
        <v/>
      </c>
    </row>
    <row r="580" spans="1:14" x14ac:dyDescent="0.2">
      <c r="A580" s="166"/>
      <c r="B580" s="204" t="e">
        <f>VLOOKUP(A580,Adr!A:B,2,FALSE)</f>
        <v>#N/A</v>
      </c>
      <c r="C580" s="197"/>
      <c r="D580" s="191"/>
      <c r="E580" s="173"/>
      <c r="F580" s="182"/>
      <c r="G580" s="185"/>
      <c r="H580" s="185"/>
      <c r="I580" s="192" t="str">
        <f t="shared" si="52"/>
        <v/>
      </c>
      <c r="J580" s="167"/>
      <c r="K580" s="5"/>
      <c r="L580" s="167" t="str">
        <f t="shared" si="53"/>
        <v/>
      </c>
      <c r="M580" s="5" t="e">
        <f t="shared" si="54"/>
        <v>#N/A</v>
      </c>
      <c r="N580" s="3" t="str">
        <f t="shared" si="55"/>
        <v/>
      </c>
    </row>
    <row r="581" spans="1:14" x14ac:dyDescent="0.2">
      <c r="A581" s="182"/>
      <c r="B581" s="204" t="e">
        <f>VLOOKUP(A581,Adr!A:B,2,FALSE)</f>
        <v>#N/A</v>
      </c>
      <c r="C581" s="185"/>
      <c r="D581" s="187"/>
      <c r="E581" s="173"/>
      <c r="F581" s="182"/>
      <c r="G581" s="185"/>
      <c r="H581" s="185"/>
      <c r="I581" s="192" t="str">
        <f t="shared" si="52"/>
        <v/>
      </c>
      <c r="J581" s="167"/>
      <c r="K581" s="5"/>
      <c r="L581" s="167" t="str">
        <f t="shared" si="53"/>
        <v/>
      </c>
      <c r="M581" s="5" t="e">
        <f t="shared" si="54"/>
        <v>#N/A</v>
      </c>
      <c r="N581" s="3" t="str">
        <f t="shared" si="55"/>
        <v/>
      </c>
    </row>
    <row r="582" spans="1:14" x14ac:dyDescent="0.2">
      <c r="A582" s="166"/>
      <c r="B582" s="204" t="e">
        <f>VLOOKUP(A582,Adr!A:B,2,FALSE)</f>
        <v>#N/A</v>
      </c>
      <c r="C582" s="197"/>
      <c r="D582" s="191"/>
      <c r="E582" s="173"/>
      <c r="F582" s="182"/>
      <c r="G582" s="185"/>
      <c r="H582" s="185"/>
      <c r="I582" s="192" t="str">
        <f t="shared" si="52"/>
        <v/>
      </c>
      <c r="J582" s="167"/>
      <c r="K582" s="5"/>
      <c r="L582" s="167" t="str">
        <f t="shared" si="53"/>
        <v/>
      </c>
      <c r="M582" s="5" t="e">
        <f t="shared" si="54"/>
        <v>#N/A</v>
      </c>
      <c r="N582" s="3" t="str">
        <f t="shared" si="55"/>
        <v/>
      </c>
    </row>
    <row r="583" spans="1:14" x14ac:dyDescent="0.2">
      <c r="A583" s="182"/>
      <c r="B583" s="204" t="e">
        <f>VLOOKUP(A583,Adr!A:B,2,FALSE)</f>
        <v>#N/A</v>
      </c>
      <c r="C583" s="185"/>
      <c r="D583" s="187"/>
      <c r="E583" s="173"/>
      <c r="F583" s="182"/>
      <c r="G583" s="169"/>
      <c r="H583" s="185"/>
      <c r="I583" s="192" t="str">
        <f t="shared" si="52"/>
        <v/>
      </c>
      <c r="J583" s="167"/>
      <c r="K583" s="5"/>
      <c r="L583" s="167" t="str">
        <f t="shared" si="53"/>
        <v/>
      </c>
      <c r="M583" s="5" t="e">
        <f t="shared" si="54"/>
        <v>#N/A</v>
      </c>
      <c r="N583" s="3" t="str">
        <f t="shared" si="55"/>
        <v/>
      </c>
    </row>
    <row r="584" spans="1:14" x14ac:dyDescent="0.2">
      <c r="A584" s="166"/>
      <c r="B584" s="204" t="e">
        <f>VLOOKUP(A584,Adr!A:B,2,FALSE)</f>
        <v>#N/A</v>
      </c>
      <c r="C584" s="196"/>
      <c r="D584" s="187"/>
      <c r="E584" s="173"/>
      <c r="F584" s="166"/>
      <c r="G584" s="169"/>
      <c r="H584" s="169"/>
      <c r="I584" s="192" t="str">
        <f t="shared" si="52"/>
        <v/>
      </c>
      <c r="J584" s="167"/>
      <c r="K584" s="5"/>
      <c r="L584" s="167" t="str">
        <f t="shared" si="53"/>
        <v/>
      </c>
      <c r="M584" s="5" t="e">
        <f t="shared" si="54"/>
        <v>#N/A</v>
      </c>
      <c r="N584" s="3" t="str">
        <f t="shared" si="55"/>
        <v/>
      </c>
    </row>
    <row r="585" spans="1:14" x14ac:dyDescent="0.2">
      <c r="A585" s="166"/>
      <c r="B585" s="204" t="e">
        <f>VLOOKUP(A585,Adr!A:B,2,FALSE)</f>
        <v>#N/A</v>
      </c>
      <c r="C585" s="190"/>
      <c r="D585" s="172"/>
      <c r="E585" s="173"/>
      <c r="F585" s="166"/>
      <c r="G585" s="169"/>
      <c r="H585" s="169"/>
      <c r="I585" s="192" t="str">
        <f t="shared" si="52"/>
        <v/>
      </c>
      <c r="J585" s="167"/>
      <c r="K585" s="5"/>
      <c r="L585" s="167" t="str">
        <f t="shared" si="53"/>
        <v/>
      </c>
      <c r="M585" s="5" t="e">
        <f t="shared" si="54"/>
        <v>#N/A</v>
      </c>
      <c r="N585" s="3" t="str">
        <f t="shared" si="55"/>
        <v/>
      </c>
    </row>
    <row r="586" spans="1:14" x14ac:dyDescent="0.2">
      <c r="A586" s="166"/>
      <c r="B586" s="204" t="e">
        <f>VLOOKUP(A586,Adr!A:B,2,FALSE)</f>
        <v>#N/A</v>
      </c>
      <c r="C586" s="190"/>
      <c r="D586" s="172"/>
      <c r="E586" s="173"/>
      <c r="F586" s="166"/>
      <c r="G586" s="169"/>
      <c r="H586" s="169"/>
      <c r="I586" s="192" t="str">
        <f t="shared" si="52"/>
        <v/>
      </c>
      <c r="J586" s="167"/>
      <c r="K586" s="5"/>
      <c r="L586" s="167" t="str">
        <f t="shared" si="53"/>
        <v/>
      </c>
      <c r="M586" s="5" t="e">
        <f t="shared" si="54"/>
        <v>#N/A</v>
      </c>
      <c r="N586" s="3" t="str">
        <f t="shared" si="55"/>
        <v/>
      </c>
    </row>
    <row r="587" spans="1:14" x14ac:dyDescent="0.2">
      <c r="A587" s="166"/>
      <c r="B587" s="204" t="e">
        <f>VLOOKUP(A587,Adr!A:B,2,FALSE)</f>
        <v>#N/A</v>
      </c>
      <c r="C587" s="190"/>
      <c r="D587" s="172"/>
      <c r="E587" s="173"/>
      <c r="F587" s="166"/>
      <c r="G587" s="169"/>
      <c r="H587" s="169"/>
      <c r="I587" s="192" t="str">
        <f t="shared" si="52"/>
        <v/>
      </c>
      <c r="J587" s="167"/>
      <c r="K587" s="5"/>
      <c r="L587" s="167" t="str">
        <f t="shared" si="53"/>
        <v/>
      </c>
      <c r="M587" s="5" t="e">
        <f t="shared" si="54"/>
        <v>#N/A</v>
      </c>
      <c r="N587" s="3" t="str">
        <f t="shared" si="55"/>
        <v/>
      </c>
    </row>
    <row r="588" spans="1:14" x14ac:dyDescent="0.2">
      <c r="A588" s="166"/>
      <c r="B588" s="204" t="e">
        <f>VLOOKUP(A588,Adr!A:B,2,FALSE)</f>
        <v>#N/A</v>
      </c>
      <c r="C588" s="190"/>
      <c r="D588" s="172"/>
      <c r="E588" s="173"/>
      <c r="F588" s="166"/>
      <c r="G588" s="169"/>
      <c r="H588" s="169"/>
      <c r="I588" s="192" t="str">
        <f t="shared" si="52"/>
        <v/>
      </c>
      <c r="J588" s="167"/>
      <c r="K588" s="5"/>
      <c r="L588" s="167" t="str">
        <f t="shared" si="53"/>
        <v/>
      </c>
      <c r="M588" s="5" t="e">
        <f t="shared" si="54"/>
        <v>#N/A</v>
      </c>
      <c r="N588" s="3" t="str">
        <f t="shared" si="55"/>
        <v/>
      </c>
    </row>
    <row r="589" spans="1:14" x14ac:dyDescent="0.2">
      <c r="A589" s="166"/>
      <c r="B589" s="204" t="e">
        <f>VLOOKUP(A589,Adr!A:B,2,FALSE)</f>
        <v>#N/A</v>
      </c>
      <c r="C589" s="190"/>
      <c r="D589" s="172"/>
      <c r="E589" s="173"/>
      <c r="F589" s="166"/>
      <c r="G589" s="169"/>
      <c r="H589" s="169"/>
      <c r="I589" s="192" t="str">
        <f t="shared" si="52"/>
        <v/>
      </c>
      <c r="J589" s="167"/>
      <c r="K589" s="5"/>
      <c r="L589" s="167" t="str">
        <f t="shared" si="53"/>
        <v/>
      </c>
      <c r="M589" s="5" t="e">
        <f t="shared" si="54"/>
        <v>#N/A</v>
      </c>
      <c r="N589" s="3" t="str">
        <f t="shared" si="55"/>
        <v/>
      </c>
    </row>
    <row r="590" spans="1:14" x14ac:dyDescent="0.2">
      <c r="A590" s="166"/>
      <c r="B590" s="204" t="e">
        <f>VLOOKUP(A590,Adr!A:B,2,FALSE)</f>
        <v>#N/A</v>
      </c>
      <c r="C590" s="185"/>
      <c r="D590" s="187"/>
      <c r="E590" s="173"/>
      <c r="F590" s="182"/>
      <c r="G590" s="185"/>
      <c r="H590" s="185"/>
      <c r="I590" s="192" t="str">
        <f t="shared" si="52"/>
        <v/>
      </c>
      <c r="J590" s="167"/>
      <c r="K590" s="5"/>
      <c r="L590" s="167" t="str">
        <f t="shared" si="53"/>
        <v/>
      </c>
      <c r="M590" s="5" t="e">
        <f t="shared" si="54"/>
        <v>#N/A</v>
      </c>
      <c r="N590" s="3" t="str">
        <f t="shared" si="55"/>
        <v/>
      </c>
    </row>
    <row r="591" spans="1:14" x14ac:dyDescent="0.2">
      <c r="A591" s="166"/>
      <c r="B591" s="204" t="e">
        <f>VLOOKUP(A591,Adr!A:B,2,FALSE)</f>
        <v>#N/A</v>
      </c>
      <c r="C591" s="185"/>
      <c r="D591" s="187"/>
      <c r="E591" s="173"/>
      <c r="F591" s="182"/>
      <c r="G591" s="185"/>
      <c r="H591" s="185"/>
      <c r="I591" s="192" t="str">
        <f t="shared" si="52"/>
        <v/>
      </c>
      <c r="J591" s="167"/>
      <c r="K591" s="5"/>
      <c r="L591" s="167" t="str">
        <f t="shared" si="53"/>
        <v/>
      </c>
      <c r="M591" s="5" t="e">
        <f t="shared" si="54"/>
        <v>#N/A</v>
      </c>
      <c r="N591" s="3" t="str">
        <f t="shared" si="55"/>
        <v/>
      </c>
    </row>
    <row r="592" spans="1:14" x14ac:dyDescent="0.2">
      <c r="A592" s="166"/>
      <c r="B592" s="204" t="e">
        <f>VLOOKUP(A592,Adr!A:B,2,FALSE)</f>
        <v>#N/A</v>
      </c>
      <c r="C592" s="185"/>
      <c r="D592" s="187"/>
      <c r="E592" s="173"/>
      <c r="F592" s="182"/>
      <c r="G592" s="185"/>
      <c r="H592" s="185"/>
      <c r="I592" s="192" t="str">
        <f t="shared" si="52"/>
        <v/>
      </c>
      <c r="J592" s="167"/>
      <c r="K592" s="5"/>
      <c r="L592" s="167" t="str">
        <f t="shared" si="53"/>
        <v/>
      </c>
      <c r="M592" s="5" t="e">
        <f t="shared" si="54"/>
        <v>#N/A</v>
      </c>
      <c r="N592" s="3" t="str">
        <f t="shared" si="55"/>
        <v/>
      </c>
    </row>
    <row r="593" spans="1:14" x14ac:dyDescent="0.2">
      <c r="A593" s="166"/>
      <c r="B593" s="204" t="e">
        <f>VLOOKUP(A593,Adr!A:B,2,FALSE)</f>
        <v>#N/A</v>
      </c>
      <c r="C593" s="185"/>
      <c r="D593" s="187"/>
      <c r="E593" s="173"/>
      <c r="F593" s="182"/>
      <c r="G593" s="185"/>
      <c r="H593" s="185"/>
      <c r="I593" s="192" t="str">
        <f t="shared" si="52"/>
        <v/>
      </c>
      <c r="J593" s="167"/>
      <c r="K593" s="5"/>
      <c r="L593" s="167" t="str">
        <f t="shared" si="53"/>
        <v/>
      </c>
      <c r="M593" s="5" t="e">
        <f t="shared" si="54"/>
        <v>#N/A</v>
      </c>
      <c r="N593" s="3" t="str">
        <f t="shared" si="55"/>
        <v/>
      </c>
    </row>
    <row r="594" spans="1:14" x14ac:dyDescent="0.2">
      <c r="A594" s="166"/>
      <c r="B594" s="204" t="e">
        <f>VLOOKUP(A594,Adr!A:B,2,FALSE)</f>
        <v>#N/A</v>
      </c>
      <c r="C594" s="169"/>
      <c r="D594" s="172"/>
      <c r="E594" s="173"/>
      <c r="F594" s="166"/>
      <c r="G594" s="169"/>
      <c r="H594" s="169"/>
      <c r="I594" s="192" t="str">
        <f t="shared" si="52"/>
        <v/>
      </c>
      <c r="J594" s="167"/>
      <c r="K594" s="5"/>
      <c r="L594" s="167" t="str">
        <f t="shared" si="53"/>
        <v/>
      </c>
      <c r="M594" s="5" t="e">
        <f t="shared" si="54"/>
        <v>#N/A</v>
      </c>
      <c r="N594" s="3" t="str">
        <f t="shared" si="55"/>
        <v/>
      </c>
    </row>
    <row r="595" spans="1:14" x14ac:dyDescent="0.2">
      <c r="A595" s="166"/>
      <c r="B595" s="204" t="e">
        <f>VLOOKUP(A595,Adr!A:B,2,FALSE)</f>
        <v>#N/A</v>
      </c>
      <c r="C595" s="197"/>
      <c r="D595" s="191"/>
      <c r="E595" s="173"/>
      <c r="F595" s="182"/>
      <c r="G595" s="185"/>
      <c r="H595" s="185"/>
      <c r="I595" s="192" t="str">
        <f t="shared" si="52"/>
        <v/>
      </c>
      <c r="J595" s="167"/>
      <c r="K595" s="5"/>
      <c r="L595" s="167" t="str">
        <f t="shared" si="53"/>
        <v/>
      </c>
      <c r="M595" s="5" t="e">
        <f t="shared" si="54"/>
        <v>#N/A</v>
      </c>
      <c r="N595" s="3" t="str">
        <f t="shared" si="55"/>
        <v/>
      </c>
    </row>
    <row r="596" spans="1:14" x14ac:dyDescent="0.2">
      <c r="A596" s="166"/>
      <c r="B596" s="204" t="e">
        <f>VLOOKUP(A596,Adr!A:B,2,FALSE)</f>
        <v>#N/A</v>
      </c>
      <c r="C596" s="197"/>
      <c r="D596" s="191"/>
      <c r="E596" s="173"/>
      <c r="F596" s="182"/>
      <c r="G596" s="185"/>
      <c r="H596" s="185"/>
      <c r="I596" s="167"/>
      <c r="J596" s="167"/>
      <c r="K596" s="5"/>
      <c r="L596" s="167" t="str">
        <f t="shared" si="53"/>
        <v/>
      </c>
      <c r="M596" s="5" t="e">
        <f t="shared" si="54"/>
        <v>#N/A</v>
      </c>
      <c r="N596" s="3" t="str">
        <f t="shared" si="55"/>
        <v/>
      </c>
    </row>
    <row r="597" spans="1:14" x14ac:dyDescent="0.2">
      <c r="A597" s="166"/>
      <c r="B597" s="204" t="e">
        <f>VLOOKUP(A597,Adr!A:B,2,FALSE)</f>
        <v>#N/A</v>
      </c>
      <c r="C597" s="185"/>
      <c r="D597" s="187"/>
      <c r="E597" s="173"/>
      <c r="F597" s="182"/>
      <c r="G597" s="185"/>
      <c r="H597" s="185"/>
      <c r="I597" s="192"/>
      <c r="J597" s="167"/>
      <c r="K597" s="5"/>
      <c r="L597" s="167" t="str">
        <f t="shared" si="53"/>
        <v/>
      </c>
      <c r="M597" s="5" t="e">
        <f t="shared" si="54"/>
        <v>#N/A</v>
      </c>
      <c r="N597" s="3" t="str">
        <f t="shared" si="55"/>
        <v/>
      </c>
    </row>
    <row r="598" spans="1:14" x14ac:dyDescent="0.2">
      <c r="A598" s="182"/>
      <c r="B598" s="204" t="e">
        <f>VLOOKUP(A598,Adr!A:B,2,FALSE)</f>
        <v>#N/A</v>
      </c>
      <c r="C598" s="185"/>
      <c r="D598" s="187"/>
      <c r="E598" s="230"/>
      <c r="F598" s="182"/>
      <c r="G598" s="185"/>
      <c r="H598" s="185"/>
      <c r="I598" s="192"/>
      <c r="J598" s="167"/>
      <c r="K598" s="5"/>
      <c r="L598" s="167" t="str">
        <f t="shared" si="53"/>
        <v/>
      </c>
      <c r="M598" s="5" t="e">
        <f t="shared" si="54"/>
        <v>#N/A</v>
      </c>
      <c r="N598" s="3" t="str">
        <f t="shared" si="55"/>
        <v/>
      </c>
    </row>
    <row r="599" spans="1:14" x14ac:dyDescent="0.2">
      <c r="A599" s="166"/>
      <c r="B599" s="204" t="e">
        <f>VLOOKUP(A599,Adr!A:B,2,FALSE)</f>
        <v>#N/A</v>
      </c>
      <c r="C599" s="196"/>
      <c r="D599" s="187"/>
      <c r="E599" s="173"/>
      <c r="F599" s="166"/>
      <c r="G599" s="169"/>
      <c r="H599" s="169"/>
      <c r="I599" s="167"/>
      <c r="J599" s="167"/>
      <c r="K599" s="5"/>
      <c r="L599" s="167" t="str">
        <f t="shared" si="53"/>
        <v/>
      </c>
      <c r="M599" s="5" t="e">
        <f t="shared" si="54"/>
        <v>#N/A</v>
      </c>
      <c r="N599" s="3" t="str">
        <f t="shared" si="55"/>
        <v/>
      </c>
    </row>
    <row r="600" spans="1:14" x14ac:dyDescent="0.2">
      <c r="A600" s="166"/>
      <c r="B600" s="204" t="e">
        <f>VLOOKUP(A600,Adr!A:B,2,FALSE)</f>
        <v>#N/A</v>
      </c>
      <c r="C600" s="196"/>
      <c r="D600" s="187"/>
      <c r="E600" s="173"/>
      <c r="F600" s="166"/>
      <c r="G600" s="169"/>
      <c r="H600" s="169"/>
      <c r="I600" s="167"/>
      <c r="J600" s="167"/>
      <c r="K600" s="5"/>
      <c r="L600" s="167" t="str">
        <f t="shared" si="53"/>
        <v/>
      </c>
      <c r="M600" s="5" t="e">
        <f t="shared" si="54"/>
        <v>#N/A</v>
      </c>
      <c r="N600" s="3" t="str">
        <f t="shared" si="55"/>
        <v/>
      </c>
    </row>
    <row r="601" spans="1:14" x14ac:dyDescent="0.2">
      <c r="A601" s="166"/>
      <c r="B601" s="204" t="e">
        <f>VLOOKUP(A601,Adr!A:B,2,FALSE)</f>
        <v>#N/A</v>
      </c>
      <c r="C601" s="196"/>
      <c r="D601" s="187"/>
      <c r="E601" s="173"/>
      <c r="F601" s="182"/>
      <c r="G601" s="185"/>
      <c r="H601" s="185"/>
      <c r="I601" s="167"/>
      <c r="J601" s="167"/>
      <c r="K601" s="5"/>
      <c r="L601" s="167" t="str">
        <f t="shared" si="53"/>
        <v/>
      </c>
      <c r="M601" s="5" t="e">
        <f t="shared" si="54"/>
        <v>#N/A</v>
      </c>
      <c r="N601" s="3" t="str">
        <f t="shared" si="55"/>
        <v/>
      </c>
    </row>
    <row r="602" spans="1:14" x14ac:dyDescent="0.2">
      <c r="A602" s="166"/>
      <c r="B602" s="204" t="e">
        <f>VLOOKUP(A602,Adr!A:B,2,FALSE)</f>
        <v>#N/A</v>
      </c>
      <c r="C602" s="196"/>
      <c r="D602" s="187"/>
      <c r="E602" s="173"/>
      <c r="F602" s="182"/>
      <c r="G602" s="185"/>
      <c r="H602" s="185"/>
      <c r="I602" s="167"/>
      <c r="J602" s="167"/>
      <c r="K602" s="5"/>
      <c r="L602" s="167" t="str">
        <f t="shared" si="53"/>
        <v/>
      </c>
      <c r="M602" s="5" t="e">
        <f t="shared" si="54"/>
        <v>#N/A</v>
      </c>
      <c r="N602" s="3" t="str">
        <f t="shared" si="55"/>
        <v/>
      </c>
    </row>
    <row r="603" spans="1:14" x14ac:dyDescent="0.2">
      <c r="A603" s="182"/>
      <c r="B603" s="204" t="e">
        <f>VLOOKUP(A603,Adr!A:B,2,FALSE)</f>
        <v>#N/A</v>
      </c>
      <c r="C603" s="185"/>
      <c r="D603" s="187"/>
      <c r="E603" s="230"/>
      <c r="F603" s="182"/>
      <c r="G603" s="185"/>
      <c r="H603" s="185"/>
      <c r="I603" s="192"/>
      <c r="J603" s="167"/>
      <c r="K603" s="5"/>
      <c r="L603" s="167" t="str">
        <f t="shared" si="53"/>
        <v/>
      </c>
      <c r="M603" s="5" t="e">
        <f t="shared" si="54"/>
        <v>#N/A</v>
      </c>
      <c r="N603" s="3" t="str">
        <f t="shared" si="55"/>
        <v/>
      </c>
    </row>
    <row r="604" spans="1:14" x14ac:dyDescent="0.2">
      <c r="A604" s="166"/>
      <c r="B604" s="204" t="e">
        <f>VLOOKUP(A604,Adr!A:B,2,FALSE)</f>
        <v>#N/A</v>
      </c>
      <c r="C604" s="196"/>
      <c r="D604" s="187"/>
      <c r="E604" s="173"/>
      <c r="F604" s="182"/>
      <c r="G604" s="185"/>
      <c r="H604" s="185"/>
      <c r="I604" s="167"/>
      <c r="J604" s="167"/>
      <c r="K604" s="5"/>
      <c r="L604" s="167" t="str">
        <f t="shared" si="53"/>
        <v/>
      </c>
      <c r="M604" s="5" t="e">
        <f t="shared" si="54"/>
        <v>#N/A</v>
      </c>
      <c r="N604" s="3" t="str">
        <f t="shared" si="55"/>
        <v/>
      </c>
    </row>
    <row r="605" spans="1:14" x14ac:dyDescent="0.2">
      <c r="A605" s="182"/>
      <c r="B605" s="204" t="e">
        <f>VLOOKUP(A605,Adr!A:B,2,FALSE)</f>
        <v>#N/A</v>
      </c>
      <c r="C605" s="185"/>
      <c r="D605" s="187"/>
      <c r="E605" s="230"/>
      <c r="F605" s="182"/>
      <c r="G605" s="185"/>
      <c r="H605" s="185"/>
      <c r="I605" s="192"/>
      <c r="J605" s="167"/>
      <c r="K605" s="5"/>
      <c r="L605" s="167" t="str">
        <f t="shared" si="53"/>
        <v/>
      </c>
      <c r="M605" s="5" t="e">
        <f t="shared" si="54"/>
        <v>#N/A</v>
      </c>
      <c r="N605" s="3" t="str">
        <f t="shared" si="55"/>
        <v/>
      </c>
    </row>
    <row r="606" spans="1:14" x14ac:dyDescent="0.2">
      <c r="A606" s="166"/>
      <c r="B606" s="204" t="e">
        <f>VLOOKUP(A606,Adr!A:B,2,FALSE)</f>
        <v>#N/A</v>
      </c>
      <c r="C606" s="196"/>
      <c r="D606" s="187"/>
      <c r="E606" s="173"/>
      <c r="F606" s="166"/>
      <c r="G606" s="169"/>
      <c r="H606" s="169"/>
      <c r="I606" s="167"/>
      <c r="J606" s="167"/>
      <c r="K606" s="5"/>
      <c r="L606" s="167" t="str">
        <f t="shared" si="53"/>
        <v/>
      </c>
      <c r="M606" s="5" t="e">
        <f t="shared" si="54"/>
        <v>#N/A</v>
      </c>
      <c r="N606" s="3" t="str">
        <f t="shared" si="55"/>
        <v/>
      </c>
    </row>
    <row r="607" spans="1:14" x14ac:dyDescent="0.2">
      <c r="A607" s="166"/>
      <c r="B607" s="204" t="e">
        <f>VLOOKUP(A607,Adr!A:B,2,FALSE)</f>
        <v>#N/A</v>
      </c>
      <c r="C607" s="196"/>
      <c r="D607" s="187"/>
      <c r="E607" s="173"/>
      <c r="F607" s="166"/>
      <c r="G607" s="169"/>
      <c r="H607" s="169"/>
      <c r="I607" s="167"/>
      <c r="J607" s="167"/>
      <c r="K607" s="5"/>
      <c r="L607" s="167" t="str">
        <f t="shared" si="53"/>
        <v/>
      </c>
      <c r="M607" s="5" t="e">
        <f t="shared" si="54"/>
        <v>#N/A</v>
      </c>
      <c r="N607" s="3" t="str">
        <f t="shared" si="55"/>
        <v/>
      </c>
    </row>
    <row r="608" spans="1:14" x14ac:dyDescent="0.2">
      <c r="A608" s="166"/>
      <c r="B608" s="204" t="e">
        <f>VLOOKUP(A608,Adr!A:B,2,FALSE)</f>
        <v>#N/A</v>
      </c>
      <c r="C608" s="190"/>
      <c r="D608" s="172"/>
      <c r="E608" s="173"/>
      <c r="F608" s="166"/>
      <c r="G608" s="169"/>
      <c r="H608" s="169"/>
      <c r="I608" s="167"/>
      <c r="J608" s="167"/>
      <c r="K608" s="5"/>
      <c r="L608" s="167" t="str">
        <f t="shared" si="53"/>
        <v/>
      </c>
      <c r="M608" s="5" t="e">
        <f t="shared" si="54"/>
        <v>#N/A</v>
      </c>
      <c r="N608" s="3" t="str">
        <f t="shared" si="55"/>
        <v/>
      </c>
    </row>
    <row r="609" spans="1:14" x14ac:dyDescent="0.2">
      <c r="A609" s="166"/>
      <c r="B609" s="204" t="e">
        <f>VLOOKUP(A609,Adr!A:B,2,FALSE)</f>
        <v>#N/A</v>
      </c>
      <c r="C609" s="196"/>
      <c r="D609" s="187"/>
      <c r="E609" s="173"/>
      <c r="F609" s="182"/>
      <c r="G609" s="185"/>
      <c r="H609" s="185"/>
      <c r="I609" s="167"/>
      <c r="J609" s="167"/>
      <c r="K609" s="5"/>
      <c r="L609" s="167" t="str">
        <f t="shared" si="53"/>
        <v/>
      </c>
      <c r="M609" s="5" t="e">
        <f t="shared" si="54"/>
        <v>#N/A</v>
      </c>
      <c r="N609" s="3" t="str">
        <f t="shared" si="55"/>
        <v/>
      </c>
    </row>
    <row r="610" spans="1:14" x14ac:dyDescent="0.2">
      <c r="A610" s="166"/>
      <c r="B610" s="204" t="e">
        <f>VLOOKUP(A610,Adr!A:B,2,FALSE)</f>
        <v>#N/A</v>
      </c>
      <c r="C610" s="196"/>
      <c r="D610" s="186"/>
      <c r="E610" s="173"/>
      <c r="F610" s="166"/>
      <c r="G610" s="169"/>
      <c r="H610" s="169"/>
      <c r="I610" s="167"/>
      <c r="J610" s="167"/>
      <c r="K610" s="5"/>
      <c r="L610" s="167" t="str">
        <f t="shared" si="53"/>
        <v/>
      </c>
      <c r="M610" s="5" t="e">
        <f t="shared" si="54"/>
        <v>#N/A</v>
      </c>
      <c r="N610" s="3" t="str">
        <f t="shared" si="55"/>
        <v/>
      </c>
    </row>
    <row r="611" spans="1:14" x14ac:dyDescent="0.2">
      <c r="A611" s="166"/>
      <c r="B611" s="204" t="e">
        <f>VLOOKUP(A611,Adr!A:B,2,FALSE)</f>
        <v>#N/A</v>
      </c>
      <c r="C611" s="196"/>
      <c r="D611" s="187"/>
      <c r="E611" s="173"/>
      <c r="F611" s="166"/>
      <c r="G611" s="169"/>
      <c r="H611" s="169"/>
      <c r="I611" s="167"/>
      <c r="J611" s="167"/>
      <c r="K611" s="5"/>
      <c r="L611" s="167" t="str">
        <f t="shared" si="53"/>
        <v/>
      </c>
      <c r="M611" s="5" t="e">
        <f t="shared" si="54"/>
        <v>#N/A</v>
      </c>
      <c r="N611" s="3" t="str">
        <f t="shared" si="55"/>
        <v/>
      </c>
    </row>
    <row r="612" spans="1:14" x14ac:dyDescent="0.2">
      <c r="A612" s="202"/>
      <c r="B612" s="204" t="e">
        <f>VLOOKUP(A612,Adr!A:B,2,FALSE)</f>
        <v>#N/A</v>
      </c>
      <c r="C612" s="169"/>
      <c r="D612" s="172"/>
      <c r="E612" s="173"/>
      <c r="F612" s="166"/>
      <c r="G612" s="169"/>
      <c r="H612" s="169"/>
      <c r="I612" s="192"/>
      <c r="J612" s="167"/>
      <c r="K612" s="5"/>
      <c r="L612" s="167" t="str">
        <f t="shared" si="53"/>
        <v/>
      </c>
      <c r="M612" s="5" t="e">
        <f t="shared" si="54"/>
        <v>#N/A</v>
      </c>
      <c r="N612" s="3" t="str">
        <f t="shared" si="55"/>
        <v/>
      </c>
    </row>
    <row r="613" spans="1:14" x14ac:dyDescent="0.2">
      <c r="A613" s="166"/>
      <c r="B613" s="204" t="e">
        <f>VLOOKUP(A613,Adr!A:B,2,FALSE)</f>
        <v>#N/A</v>
      </c>
      <c r="C613" s="190"/>
      <c r="D613" s="172"/>
      <c r="E613" s="173"/>
      <c r="F613" s="166"/>
      <c r="G613" s="169"/>
      <c r="H613" s="169"/>
      <c r="I613" s="167"/>
      <c r="J613" s="167"/>
      <c r="K613" s="5"/>
      <c r="L613" s="167" t="str">
        <f t="shared" si="53"/>
        <v/>
      </c>
      <c r="M613" s="5" t="e">
        <f t="shared" si="54"/>
        <v>#N/A</v>
      </c>
      <c r="N613" s="3" t="str">
        <f t="shared" si="55"/>
        <v/>
      </c>
    </row>
    <row r="614" spans="1:14" x14ac:dyDescent="0.2">
      <c r="A614" s="202"/>
      <c r="B614" s="204" t="e">
        <f>VLOOKUP(A614,Adr!A:B,2,FALSE)</f>
        <v>#N/A</v>
      </c>
      <c r="C614" s="169"/>
      <c r="D614" s="172"/>
      <c r="E614" s="173"/>
      <c r="F614" s="166"/>
      <c r="G614" s="169"/>
      <c r="H614" s="169"/>
      <c r="I614" s="192"/>
      <c r="J614" s="167"/>
      <c r="K614" s="5"/>
      <c r="L614" s="167" t="str">
        <f t="shared" si="53"/>
        <v/>
      </c>
      <c r="M614" s="5" t="e">
        <f t="shared" si="54"/>
        <v>#N/A</v>
      </c>
      <c r="N614" s="3" t="str">
        <f t="shared" si="55"/>
        <v/>
      </c>
    </row>
    <row r="615" spans="1:14" x14ac:dyDescent="0.2">
      <c r="A615" s="166"/>
      <c r="B615" s="204" t="e">
        <f>VLOOKUP(A615,Adr!A:B,2,FALSE)</f>
        <v>#N/A</v>
      </c>
      <c r="C615" s="169"/>
      <c r="D615" s="187"/>
      <c r="E615" s="173"/>
      <c r="F615" s="166"/>
      <c r="G615" s="169"/>
      <c r="H615" s="169"/>
      <c r="I615" s="192"/>
      <c r="J615" s="167"/>
      <c r="K615" s="5"/>
      <c r="L615" s="167" t="str">
        <f t="shared" si="53"/>
        <v/>
      </c>
      <c r="M615" s="5" t="e">
        <f t="shared" si="54"/>
        <v>#N/A</v>
      </c>
      <c r="N615" s="3" t="str">
        <f t="shared" si="55"/>
        <v/>
      </c>
    </row>
    <row r="616" spans="1:14" x14ac:dyDescent="0.2">
      <c r="A616" s="166"/>
      <c r="B616" s="204" t="e">
        <f>VLOOKUP(A616,Adr!A:B,2,FALSE)</f>
        <v>#N/A</v>
      </c>
      <c r="C616" s="169"/>
      <c r="D616" s="172"/>
      <c r="E616" s="173"/>
      <c r="F616" s="166"/>
      <c r="G616" s="169"/>
      <c r="H616" s="169"/>
      <c r="I616" s="192"/>
      <c r="J616" s="167"/>
      <c r="K616" s="5"/>
      <c r="L616" s="167" t="str">
        <f t="shared" si="53"/>
        <v/>
      </c>
      <c r="M616" s="5" t="e">
        <f t="shared" si="54"/>
        <v>#N/A</v>
      </c>
      <c r="N616" s="3" t="str">
        <f t="shared" si="55"/>
        <v/>
      </c>
    </row>
    <row r="617" spans="1:14" x14ac:dyDescent="0.2">
      <c r="A617" s="166"/>
      <c r="B617" s="204" t="e">
        <f>VLOOKUP(A617,Adr!A:B,2,FALSE)</f>
        <v>#N/A</v>
      </c>
      <c r="C617" s="169"/>
      <c r="D617" s="172"/>
      <c r="E617" s="173"/>
      <c r="F617" s="166"/>
      <c r="G617" s="169"/>
      <c r="H617" s="169"/>
      <c r="I617" s="192"/>
      <c r="J617" s="167"/>
      <c r="K617" s="5"/>
      <c r="L617" s="167" t="str">
        <f t="shared" si="53"/>
        <v/>
      </c>
      <c r="M617" s="5" t="e">
        <f t="shared" si="54"/>
        <v>#N/A</v>
      </c>
      <c r="N617" s="3" t="str">
        <f t="shared" si="55"/>
        <v/>
      </c>
    </row>
    <row r="618" spans="1:14" x14ac:dyDescent="0.2">
      <c r="A618" s="166"/>
      <c r="B618" s="204" t="e">
        <f>VLOOKUP(A618,Adr!A:B,2,FALSE)</f>
        <v>#N/A</v>
      </c>
      <c r="C618" s="190"/>
      <c r="D618" s="172"/>
      <c r="E618" s="173"/>
      <c r="F618" s="182"/>
      <c r="G618" s="185"/>
      <c r="H618" s="185"/>
      <c r="I618" s="167"/>
      <c r="J618" s="167"/>
      <c r="K618" s="5"/>
      <c r="L618" s="167" t="str">
        <f t="shared" si="53"/>
        <v/>
      </c>
      <c r="M618" s="5" t="e">
        <f t="shared" si="54"/>
        <v>#N/A</v>
      </c>
      <c r="N618" s="3" t="str">
        <f t="shared" si="55"/>
        <v/>
      </c>
    </row>
    <row r="619" spans="1:14" x14ac:dyDescent="0.2">
      <c r="A619" s="166"/>
      <c r="B619" s="204" t="e">
        <f>VLOOKUP(A619,Adr!A:B,2,FALSE)</f>
        <v>#N/A</v>
      </c>
      <c r="C619" s="190"/>
      <c r="D619" s="172"/>
      <c r="E619" s="173"/>
      <c r="F619" s="182"/>
      <c r="G619" s="185"/>
      <c r="H619" s="185"/>
      <c r="I619" s="167"/>
      <c r="J619" s="167"/>
      <c r="K619" s="5"/>
      <c r="L619" s="167" t="str">
        <f t="shared" si="53"/>
        <v/>
      </c>
      <c r="M619" s="5" t="e">
        <f t="shared" si="54"/>
        <v>#N/A</v>
      </c>
      <c r="N619" s="3" t="str">
        <f t="shared" si="55"/>
        <v/>
      </c>
    </row>
    <row r="620" spans="1:14" x14ac:dyDescent="0.2">
      <c r="A620" s="166"/>
      <c r="B620" s="204" t="e">
        <f>VLOOKUP(A620,Adr!A:B,2,FALSE)</f>
        <v>#N/A</v>
      </c>
      <c r="C620" s="169"/>
      <c r="D620" s="172"/>
      <c r="E620" s="173"/>
      <c r="F620" s="166"/>
      <c r="G620" s="169"/>
      <c r="H620" s="169"/>
      <c r="I620" s="192"/>
      <c r="J620" s="167"/>
      <c r="K620" s="5"/>
      <c r="L620" s="167" t="str">
        <f t="shared" si="53"/>
        <v/>
      </c>
      <c r="M620" s="5" t="e">
        <f t="shared" si="54"/>
        <v>#N/A</v>
      </c>
      <c r="N620" s="3" t="str">
        <f t="shared" si="55"/>
        <v/>
      </c>
    </row>
    <row r="621" spans="1:14" x14ac:dyDescent="0.2">
      <c r="A621" s="166"/>
      <c r="B621" s="204" t="e">
        <f>VLOOKUP(A621,Adr!A:B,2,FALSE)</f>
        <v>#N/A</v>
      </c>
      <c r="C621" s="185"/>
      <c r="D621" s="187"/>
      <c r="E621" s="173"/>
      <c r="F621" s="182"/>
      <c r="G621" s="185"/>
      <c r="H621" s="185"/>
      <c r="I621" s="192"/>
      <c r="J621" s="167"/>
      <c r="K621" s="5"/>
      <c r="L621" s="167" t="str">
        <f t="shared" si="53"/>
        <v/>
      </c>
      <c r="M621" s="5" t="e">
        <f t="shared" si="54"/>
        <v>#N/A</v>
      </c>
      <c r="N621" s="3" t="str">
        <f t="shared" si="55"/>
        <v/>
      </c>
    </row>
    <row r="622" spans="1:14" x14ac:dyDescent="0.2">
      <c r="A622" s="166"/>
      <c r="B622" s="204" t="e">
        <f>VLOOKUP(A622,Adr!A:B,2,FALSE)</f>
        <v>#N/A</v>
      </c>
      <c r="C622" s="190"/>
      <c r="D622" s="172"/>
      <c r="E622" s="173"/>
      <c r="F622" s="182"/>
      <c r="G622" s="185"/>
      <c r="H622" s="185"/>
      <c r="I622" s="167"/>
      <c r="J622" s="167"/>
      <c r="K622" s="5"/>
      <c r="L622" s="167" t="str">
        <f t="shared" si="53"/>
        <v/>
      </c>
      <c r="M622" s="5" t="e">
        <f t="shared" si="54"/>
        <v>#N/A</v>
      </c>
      <c r="N622" s="3" t="str">
        <f t="shared" si="55"/>
        <v/>
      </c>
    </row>
    <row r="623" spans="1:14" x14ac:dyDescent="0.2">
      <c r="A623" s="166"/>
      <c r="B623" s="204" t="e">
        <f>VLOOKUP(A623,Adr!A:B,2,FALSE)</f>
        <v>#N/A</v>
      </c>
      <c r="C623" s="185"/>
      <c r="D623" s="187"/>
      <c r="E623" s="173"/>
      <c r="F623" s="182"/>
      <c r="G623" s="185"/>
      <c r="H623" s="185"/>
      <c r="I623" s="192"/>
      <c r="J623" s="167"/>
      <c r="K623" s="5"/>
      <c r="L623" s="167" t="str">
        <f t="shared" ref="L623:L686" si="56">A623&amp;G623&amp;H623</f>
        <v/>
      </c>
      <c r="M623" s="5" t="e">
        <f t="shared" ref="M623:M686" si="57">B623&amp;F623&amp;H623&amp;C623</f>
        <v>#N/A</v>
      </c>
      <c r="N623" s="3" t="str">
        <f t="shared" si="55"/>
        <v/>
      </c>
    </row>
    <row r="624" spans="1:14" x14ac:dyDescent="0.2">
      <c r="A624" s="166"/>
      <c r="B624" s="204" t="e">
        <f>VLOOKUP(A624,Adr!A:B,2,FALSE)</f>
        <v>#N/A</v>
      </c>
      <c r="C624" s="185"/>
      <c r="D624" s="187"/>
      <c r="E624" s="173"/>
      <c r="F624" s="182"/>
      <c r="G624" s="185"/>
      <c r="H624" s="185"/>
      <c r="I624" s="192"/>
      <c r="J624" s="167"/>
      <c r="K624" s="5"/>
      <c r="L624" s="167" t="str">
        <f t="shared" si="56"/>
        <v/>
      </c>
      <c r="M624" s="5" t="e">
        <f t="shared" si="57"/>
        <v>#N/A</v>
      </c>
      <c r="N624" s="3" t="str">
        <f t="shared" si="55"/>
        <v/>
      </c>
    </row>
    <row r="625" spans="1:14" x14ac:dyDescent="0.2">
      <c r="A625" s="166"/>
      <c r="B625" s="204" t="e">
        <f>VLOOKUP(A625,Adr!A:B,2,FALSE)</f>
        <v>#N/A</v>
      </c>
      <c r="C625" s="190"/>
      <c r="D625" s="172"/>
      <c r="E625" s="173"/>
      <c r="F625" s="182"/>
      <c r="G625" s="185"/>
      <c r="H625" s="185"/>
      <c r="I625" s="167"/>
      <c r="J625" s="167"/>
      <c r="K625" s="5"/>
      <c r="L625" s="167" t="str">
        <f t="shared" si="56"/>
        <v/>
      </c>
      <c r="M625" s="5" t="e">
        <f t="shared" si="57"/>
        <v>#N/A</v>
      </c>
      <c r="N625" s="3" t="str">
        <f t="shared" si="55"/>
        <v/>
      </c>
    </row>
    <row r="626" spans="1:14" x14ac:dyDescent="0.2">
      <c r="A626" s="166"/>
      <c r="B626" s="204" t="e">
        <f>VLOOKUP(A626,Adr!A:B,2,FALSE)</f>
        <v>#N/A</v>
      </c>
      <c r="C626" s="169"/>
      <c r="D626" s="172"/>
      <c r="E626" s="173"/>
      <c r="F626" s="166"/>
      <c r="G626" s="169"/>
      <c r="H626" s="169"/>
      <c r="I626" s="192"/>
      <c r="J626" s="167"/>
      <c r="K626" s="5"/>
      <c r="L626" s="167" t="str">
        <f t="shared" si="56"/>
        <v/>
      </c>
      <c r="M626" s="5" t="e">
        <f t="shared" si="57"/>
        <v>#N/A</v>
      </c>
      <c r="N626" s="3" t="str">
        <f t="shared" ref="N626:N689" si="58">+I626&amp;H626</f>
        <v/>
      </c>
    </row>
    <row r="627" spans="1:14" x14ac:dyDescent="0.2">
      <c r="A627" s="166"/>
      <c r="B627" s="204" t="e">
        <f>VLOOKUP(A627,Adr!A:B,2,FALSE)</f>
        <v>#N/A</v>
      </c>
      <c r="C627" s="190"/>
      <c r="D627" s="172"/>
      <c r="E627" s="173"/>
      <c r="F627" s="182"/>
      <c r="G627" s="185"/>
      <c r="H627" s="185"/>
      <c r="I627" s="167"/>
      <c r="J627" s="167"/>
      <c r="K627" s="5"/>
      <c r="L627" s="167" t="str">
        <f t="shared" si="56"/>
        <v/>
      </c>
      <c r="M627" s="5" t="e">
        <f t="shared" si="57"/>
        <v>#N/A</v>
      </c>
      <c r="N627" s="3" t="str">
        <f t="shared" si="58"/>
        <v/>
      </c>
    </row>
    <row r="628" spans="1:14" x14ac:dyDescent="0.2">
      <c r="A628" s="166"/>
      <c r="B628" s="204" t="e">
        <f>VLOOKUP(A628,Adr!A:B,2,FALSE)</f>
        <v>#N/A</v>
      </c>
      <c r="C628" s="169"/>
      <c r="D628" s="172"/>
      <c r="E628" s="173"/>
      <c r="F628" s="166"/>
      <c r="G628" s="169"/>
      <c r="H628" s="169"/>
      <c r="I628" s="192"/>
      <c r="J628" s="167"/>
      <c r="K628" s="5"/>
      <c r="L628" s="167" t="str">
        <f t="shared" si="56"/>
        <v/>
      </c>
      <c r="M628" s="5" t="e">
        <f t="shared" si="57"/>
        <v>#N/A</v>
      </c>
      <c r="N628" s="3" t="str">
        <f t="shared" si="58"/>
        <v/>
      </c>
    </row>
    <row r="629" spans="1:14" x14ac:dyDescent="0.2">
      <c r="A629" s="166"/>
      <c r="B629" s="204" t="e">
        <f>VLOOKUP(A629,Adr!A:B,2,FALSE)</f>
        <v>#N/A</v>
      </c>
      <c r="C629" s="185"/>
      <c r="D629" s="187"/>
      <c r="E629" s="173"/>
      <c r="F629" s="182"/>
      <c r="G629" s="185"/>
      <c r="H629" s="185"/>
      <c r="I629" s="192"/>
      <c r="J629" s="167"/>
      <c r="K629" s="5"/>
      <c r="L629" s="167" t="str">
        <f t="shared" si="56"/>
        <v/>
      </c>
      <c r="M629" s="5" t="e">
        <f t="shared" si="57"/>
        <v>#N/A</v>
      </c>
      <c r="N629" s="3" t="str">
        <f t="shared" si="58"/>
        <v/>
      </c>
    </row>
    <row r="630" spans="1:14" x14ac:dyDescent="0.2">
      <c r="A630" s="166"/>
      <c r="B630" s="204" t="e">
        <f>VLOOKUP(A630,Adr!A:B,2,FALSE)</f>
        <v>#N/A</v>
      </c>
      <c r="C630" s="185"/>
      <c r="D630" s="187"/>
      <c r="E630" s="173"/>
      <c r="F630" s="182"/>
      <c r="G630" s="185"/>
      <c r="H630" s="185"/>
      <c r="I630" s="192"/>
      <c r="J630" s="167"/>
      <c r="K630" s="5"/>
      <c r="L630" s="167" t="str">
        <f t="shared" si="56"/>
        <v/>
      </c>
      <c r="M630" s="5" t="e">
        <f t="shared" si="57"/>
        <v>#N/A</v>
      </c>
      <c r="N630" s="3" t="str">
        <f t="shared" si="58"/>
        <v/>
      </c>
    </row>
    <row r="631" spans="1:14" x14ac:dyDescent="0.2">
      <c r="A631" s="166"/>
      <c r="B631" s="204" t="e">
        <f>VLOOKUP(A631,Adr!A:B,2,FALSE)</f>
        <v>#N/A</v>
      </c>
      <c r="C631" s="185"/>
      <c r="D631" s="186"/>
      <c r="E631" s="173"/>
      <c r="F631" s="182"/>
      <c r="G631" s="185"/>
      <c r="H631" s="185"/>
      <c r="I631" s="192"/>
      <c r="J631" s="167"/>
      <c r="K631" s="5"/>
      <c r="L631" s="167" t="str">
        <f t="shared" si="56"/>
        <v/>
      </c>
      <c r="M631" s="5" t="e">
        <f t="shared" si="57"/>
        <v>#N/A</v>
      </c>
      <c r="N631" s="3" t="str">
        <f t="shared" si="58"/>
        <v/>
      </c>
    </row>
    <row r="632" spans="1:14" x14ac:dyDescent="0.2">
      <c r="A632" s="166"/>
      <c r="B632" s="204" t="e">
        <f>VLOOKUP(A632,Adr!A:B,2,FALSE)</f>
        <v>#N/A</v>
      </c>
      <c r="C632" s="190"/>
      <c r="D632" s="172"/>
      <c r="E632" s="173"/>
      <c r="F632" s="182"/>
      <c r="G632" s="185"/>
      <c r="H632" s="185"/>
      <c r="I632" s="167"/>
      <c r="J632" s="167"/>
      <c r="K632" s="5"/>
      <c r="L632" s="167" t="str">
        <f t="shared" si="56"/>
        <v/>
      </c>
      <c r="M632" s="5" t="e">
        <f t="shared" si="57"/>
        <v>#N/A</v>
      </c>
      <c r="N632" s="3" t="str">
        <f t="shared" si="58"/>
        <v/>
      </c>
    </row>
    <row r="633" spans="1:14" x14ac:dyDescent="0.2">
      <c r="A633" s="166"/>
      <c r="B633" s="204" t="e">
        <f>VLOOKUP(A633,Adr!A:B,2,FALSE)</f>
        <v>#N/A</v>
      </c>
      <c r="C633" s="196"/>
      <c r="D633" s="187"/>
      <c r="E633" s="173"/>
      <c r="F633" s="182"/>
      <c r="G633" s="185"/>
      <c r="H633" s="185"/>
      <c r="I633" s="167"/>
      <c r="J633" s="167"/>
      <c r="K633" s="5"/>
      <c r="L633" s="167" t="str">
        <f t="shared" si="56"/>
        <v/>
      </c>
      <c r="M633" s="5" t="e">
        <f t="shared" si="57"/>
        <v>#N/A</v>
      </c>
      <c r="N633" s="3" t="str">
        <f t="shared" si="58"/>
        <v/>
      </c>
    </row>
    <row r="634" spans="1:14" x14ac:dyDescent="0.2">
      <c r="A634" s="182"/>
      <c r="B634" s="204" t="e">
        <f>VLOOKUP(A634,Adr!A:B,2,FALSE)</f>
        <v>#N/A</v>
      </c>
      <c r="C634" s="185"/>
      <c r="D634" s="187"/>
      <c r="E634" s="173"/>
      <c r="F634" s="182"/>
      <c r="G634" s="185"/>
      <c r="H634" s="185"/>
      <c r="I634" s="192"/>
      <c r="J634" s="167"/>
      <c r="K634" s="5"/>
      <c r="L634" s="167" t="str">
        <f t="shared" si="56"/>
        <v/>
      </c>
      <c r="M634" s="5" t="e">
        <f t="shared" si="57"/>
        <v>#N/A</v>
      </c>
      <c r="N634" s="3" t="str">
        <f t="shared" si="58"/>
        <v/>
      </c>
    </row>
    <row r="635" spans="1:14" x14ac:dyDescent="0.2">
      <c r="A635" s="166"/>
      <c r="B635" s="204" t="e">
        <f>VLOOKUP(A635,Adr!A:B,2,FALSE)</f>
        <v>#N/A</v>
      </c>
      <c r="C635" s="185"/>
      <c r="D635" s="187"/>
      <c r="E635" s="173"/>
      <c r="F635" s="182"/>
      <c r="G635" s="185"/>
      <c r="H635" s="185"/>
      <c r="I635" s="192"/>
      <c r="J635" s="167"/>
      <c r="K635" s="5"/>
      <c r="L635" s="167" t="str">
        <f t="shared" si="56"/>
        <v/>
      </c>
      <c r="M635" s="5" t="e">
        <f t="shared" si="57"/>
        <v>#N/A</v>
      </c>
      <c r="N635" s="3" t="str">
        <f t="shared" si="58"/>
        <v/>
      </c>
    </row>
    <row r="636" spans="1:14" x14ac:dyDescent="0.2">
      <c r="A636" s="166"/>
      <c r="B636" s="204" t="e">
        <f>VLOOKUP(A636,Adr!A:B,2,FALSE)</f>
        <v>#N/A</v>
      </c>
      <c r="C636" s="196"/>
      <c r="D636" s="187"/>
      <c r="E636" s="173"/>
      <c r="F636" s="182"/>
      <c r="G636" s="185"/>
      <c r="H636" s="185"/>
      <c r="I636" s="167"/>
      <c r="J636" s="167"/>
      <c r="K636" s="5"/>
      <c r="L636" s="167" t="str">
        <f t="shared" si="56"/>
        <v/>
      </c>
      <c r="M636" s="5" t="e">
        <f t="shared" si="57"/>
        <v>#N/A</v>
      </c>
      <c r="N636" s="3" t="str">
        <f t="shared" si="58"/>
        <v/>
      </c>
    </row>
    <row r="637" spans="1:14" x14ac:dyDescent="0.2">
      <c r="A637" s="166"/>
      <c r="B637" s="204" t="e">
        <f>VLOOKUP(A637,Adr!A:B,2,FALSE)</f>
        <v>#N/A</v>
      </c>
      <c r="C637" s="196"/>
      <c r="D637" s="187"/>
      <c r="E637" s="173"/>
      <c r="F637" s="182"/>
      <c r="G637" s="185"/>
      <c r="H637" s="185"/>
      <c r="I637" s="167"/>
      <c r="J637" s="167"/>
      <c r="K637" s="5"/>
      <c r="L637" s="167" t="str">
        <f t="shared" si="56"/>
        <v/>
      </c>
      <c r="M637" s="5" t="e">
        <f t="shared" si="57"/>
        <v>#N/A</v>
      </c>
      <c r="N637" s="3" t="str">
        <f t="shared" si="58"/>
        <v/>
      </c>
    </row>
    <row r="638" spans="1:14" x14ac:dyDescent="0.2">
      <c r="A638" s="166"/>
      <c r="B638" s="204" t="e">
        <f>VLOOKUP(A638,Adr!A:B,2,FALSE)</f>
        <v>#N/A</v>
      </c>
      <c r="C638" s="185"/>
      <c r="D638" s="187"/>
      <c r="E638" s="173"/>
      <c r="F638" s="182"/>
      <c r="G638" s="185"/>
      <c r="H638" s="185"/>
      <c r="I638" s="192"/>
      <c r="J638" s="167"/>
      <c r="K638" s="5"/>
      <c r="L638" s="167" t="str">
        <f t="shared" si="56"/>
        <v/>
      </c>
      <c r="M638" s="5" t="e">
        <f t="shared" si="57"/>
        <v>#N/A</v>
      </c>
      <c r="N638" s="3" t="str">
        <f t="shared" si="58"/>
        <v/>
      </c>
    </row>
    <row r="639" spans="1:14" x14ac:dyDescent="0.2">
      <c r="A639" s="166"/>
      <c r="B639" s="204" t="e">
        <f>VLOOKUP(A639,Adr!A:B,2,FALSE)</f>
        <v>#N/A</v>
      </c>
      <c r="C639" s="196"/>
      <c r="D639" s="187"/>
      <c r="E639" s="173"/>
      <c r="F639" s="182"/>
      <c r="G639" s="185"/>
      <c r="H639" s="185"/>
      <c r="I639" s="167"/>
      <c r="J639" s="167"/>
      <c r="K639" s="5"/>
      <c r="L639" s="167" t="str">
        <f t="shared" si="56"/>
        <v/>
      </c>
      <c r="M639" s="5" t="e">
        <f t="shared" si="57"/>
        <v>#N/A</v>
      </c>
      <c r="N639" s="3" t="str">
        <f t="shared" si="58"/>
        <v/>
      </c>
    </row>
    <row r="640" spans="1:14" x14ac:dyDescent="0.2">
      <c r="A640" s="166"/>
      <c r="B640" s="204" t="e">
        <f>VLOOKUP(A640,Adr!A:B,2,FALSE)</f>
        <v>#N/A</v>
      </c>
      <c r="C640" s="196"/>
      <c r="D640" s="186"/>
      <c r="E640" s="173"/>
      <c r="F640" s="166"/>
      <c r="G640" s="169"/>
      <c r="H640" s="169"/>
      <c r="I640" s="167"/>
      <c r="J640" s="167"/>
      <c r="K640" s="5"/>
      <c r="L640" s="167" t="str">
        <f t="shared" si="56"/>
        <v/>
      </c>
      <c r="M640" s="5" t="e">
        <f t="shared" si="57"/>
        <v>#N/A</v>
      </c>
      <c r="N640" s="3" t="str">
        <f t="shared" si="58"/>
        <v/>
      </c>
    </row>
    <row r="641" spans="1:14" x14ac:dyDescent="0.2">
      <c r="A641" s="203"/>
      <c r="B641" s="204" t="e">
        <f>VLOOKUP(A641,Adr!A:B,2,FALSE)</f>
        <v>#N/A</v>
      </c>
      <c r="C641" s="169"/>
      <c r="D641" s="172"/>
      <c r="E641" s="173"/>
      <c r="F641" s="166"/>
      <c r="G641" s="169"/>
      <c r="H641" s="169"/>
      <c r="I641" s="192"/>
      <c r="J641" s="167"/>
      <c r="K641" s="5"/>
      <c r="L641" s="167" t="str">
        <f t="shared" si="56"/>
        <v/>
      </c>
      <c r="M641" s="5" t="e">
        <f t="shared" si="57"/>
        <v>#N/A</v>
      </c>
      <c r="N641" s="3" t="str">
        <f t="shared" si="58"/>
        <v/>
      </c>
    </row>
    <row r="642" spans="1:14" x14ac:dyDescent="0.2">
      <c r="A642" s="166"/>
      <c r="B642" s="204" t="e">
        <f>VLOOKUP(A642,Adr!A:B,2,FALSE)</f>
        <v>#N/A</v>
      </c>
      <c r="C642" s="169"/>
      <c r="D642" s="172"/>
      <c r="E642" s="173"/>
      <c r="F642" s="166"/>
      <c r="G642" s="169"/>
      <c r="H642" s="169"/>
      <c r="I642" s="192"/>
      <c r="J642" s="167"/>
      <c r="K642" s="5"/>
      <c r="L642" s="167" t="str">
        <f t="shared" si="56"/>
        <v/>
      </c>
      <c r="M642" s="5" t="e">
        <f t="shared" si="57"/>
        <v>#N/A</v>
      </c>
      <c r="N642" s="3" t="str">
        <f t="shared" si="58"/>
        <v/>
      </c>
    </row>
    <row r="643" spans="1:14" x14ac:dyDescent="0.2">
      <c r="A643" s="203"/>
      <c r="B643" s="204" t="e">
        <f>VLOOKUP(A643,Adr!A:B,2,FALSE)</f>
        <v>#N/A</v>
      </c>
      <c r="C643" s="169"/>
      <c r="D643" s="172"/>
      <c r="E643" s="173"/>
      <c r="F643" s="166"/>
      <c r="G643" s="169"/>
      <c r="H643" s="169"/>
      <c r="I643" s="192"/>
      <c r="J643" s="167"/>
      <c r="K643" s="5"/>
      <c r="L643" s="167" t="str">
        <f t="shared" si="56"/>
        <v/>
      </c>
      <c r="M643" s="5" t="e">
        <f t="shared" si="57"/>
        <v>#N/A</v>
      </c>
      <c r="N643" s="3" t="str">
        <f t="shared" si="58"/>
        <v/>
      </c>
    </row>
    <row r="644" spans="1:14" x14ac:dyDescent="0.2">
      <c r="A644" s="198"/>
      <c r="B644" s="204" t="e">
        <f>VLOOKUP(A644,Adr!A:B,2,FALSE)</f>
        <v>#N/A</v>
      </c>
      <c r="C644" s="169"/>
      <c r="D644" s="172"/>
      <c r="E644" s="173"/>
      <c r="F644" s="166"/>
      <c r="G644" s="169"/>
      <c r="H644" s="169"/>
      <c r="I644" s="192"/>
      <c r="J644" s="167"/>
      <c r="K644" s="5"/>
      <c r="L644" s="167" t="str">
        <f t="shared" si="56"/>
        <v/>
      </c>
      <c r="M644" s="5" t="e">
        <f t="shared" si="57"/>
        <v>#N/A</v>
      </c>
      <c r="N644" s="3" t="str">
        <f t="shared" si="58"/>
        <v/>
      </c>
    </row>
    <row r="645" spans="1:14" x14ac:dyDescent="0.2">
      <c r="A645" s="202"/>
      <c r="B645" s="204" t="e">
        <f>VLOOKUP(A645,Adr!A:B,2,FALSE)</f>
        <v>#N/A</v>
      </c>
      <c r="C645" s="169"/>
      <c r="D645" s="172"/>
      <c r="E645" s="173"/>
      <c r="F645" s="166"/>
      <c r="G645" s="169"/>
      <c r="H645" s="169"/>
      <c r="I645" s="192"/>
      <c r="J645" s="167"/>
      <c r="K645" s="5"/>
      <c r="L645" s="167" t="str">
        <f t="shared" si="56"/>
        <v/>
      </c>
      <c r="M645" s="5" t="e">
        <f t="shared" si="57"/>
        <v>#N/A</v>
      </c>
      <c r="N645" s="3" t="str">
        <f t="shared" si="58"/>
        <v/>
      </c>
    </row>
    <row r="646" spans="1:14" x14ac:dyDescent="0.2">
      <c r="A646" s="166"/>
      <c r="B646" s="204" t="e">
        <f>VLOOKUP(A646,Adr!A:B,2,FALSE)</f>
        <v>#N/A</v>
      </c>
      <c r="C646" s="169"/>
      <c r="D646" s="172"/>
      <c r="E646" s="173"/>
      <c r="F646" s="166"/>
      <c r="G646" s="169"/>
      <c r="H646" s="169"/>
      <c r="I646" s="192"/>
      <c r="J646" s="167"/>
      <c r="K646" s="5"/>
      <c r="L646" s="167" t="str">
        <f t="shared" si="56"/>
        <v/>
      </c>
      <c r="M646" s="5" t="e">
        <f t="shared" si="57"/>
        <v>#N/A</v>
      </c>
      <c r="N646" s="3" t="str">
        <f t="shared" si="58"/>
        <v/>
      </c>
    </row>
    <row r="647" spans="1:14" x14ac:dyDescent="0.2">
      <c r="A647" s="166"/>
      <c r="B647" s="204" t="e">
        <f>VLOOKUP(A647,Adr!A:B,2,FALSE)</f>
        <v>#N/A</v>
      </c>
      <c r="C647" s="196"/>
      <c r="D647" s="187"/>
      <c r="E647" s="173"/>
      <c r="F647" s="182"/>
      <c r="G647" s="185"/>
      <c r="H647" s="185"/>
      <c r="I647" s="167"/>
      <c r="J647" s="167"/>
      <c r="K647" s="5"/>
      <c r="L647" s="167" t="str">
        <f t="shared" si="56"/>
        <v/>
      </c>
      <c r="M647" s="5" t="e">
        <f t="shared" si="57"/>
        <v>#N/A</v>
      </c>
      <c r="N647" s="3" t="str">
        <f t="shared" si="58"/>
        <v/>
      </c>
    </row>
    <row r="648" spans="1:14" x14ac:dyDescent="0.2">
      <c r="A648" s="166"/>
      <c r="B648" s="204" t="e">
        <f>VLOOKUP(A648,Adr!A:B,2,FALSE)</f>
        <v>#N/A</v>
      </c>
      <c r="C648" s="196"/>
      <c r="D648" s="187"/>
      <c r="E648" s="173"/>
      <c r="F648" s="182"/>
      <c r="G648" s="185"/>
      <c r="H648" s="185"/>
      <c r="I648" s="167"/>
      <c r="J648" s="167"/>
      <c r="K648" s="5"/>
      <c r="L648" s="167" t="str">
        <f t="shared" si="56"/>
        <v/>
      </c>
      <c r="M648" s="5" t="e">
        <f t="shared" si="57"/>
        <v>#N/A</v>
      </c>
      <c r="N648" s="3" t="str">
        <f t="shared" si="58"/>
        <v/>
      </c>
    </row>
    <row r="649" spans="1:14" x14ac:dyDescent="0.2">
      <c r="A649" s="166"/>
      <c r="B649" s="204" t="e">
        <f>VLOOKUP(A649,Adr!A:B,2,FALSE)</f>
        <v>#N/A</v>
      </c>
      <c r="C649" s="196"/>
      <c r="D649" s="186"/>
      <c r="E649" s="173"/>
      <c r="F649" s="166"/>
      <c r="G649" s="169"/>
      <c r="H649" s="169"/>
      <c r="I649" s="167"/>
      <c r="J649" s="167"/>
      <c r="K649" s="5"/>
      <c r="L649" s="167" t="str">
        <f t="shared" si="56"/>
        <v/>
      </c>
      <c r="M649" s="5" t="e">
        <f t="shared" si="57"/>
        <v>#N/A</v>
      </c>
      <c r="N649" s="3" t="str">
        <f t="shared" si="58"/>
        <v/>
      </c>
    </row>
    <row r="650" spans="1:14" x14ac:dyDescent="0.2">
      <c r="A650" s="166"/>
      <c r="B650" s="204" t="e">
        <f>VLOOKUP(A650,Adr!A:B,2,FALSE)</f>
        <v>#N/A</v>
      </c>
      <c r="C650" s="196"/>
      <c r="D650" s="186"/>
      <c r="E650" s="173"/>
      <c r="F650" s="166"/>
      <c r="G650" s="169"/>
      <c r="H650" s="169"/>
      <c r="I650" s="167"/>
      <c r="J650" s="167"/>
      <c r="K650" s="5"/>
      <c r="L650" s="167" t="str">
        <f t="shared" si="56"/>
        <v/>
      </c>
      <c r="M650" s="5" t="e">
        <f t="shared" si="57"/>
        <v>#N/A</v>
      </c>
      <c r="N650" s="3" t="str">
        <f t="shared" si="58"/>
        <v/>
      </c>
    </row>
    <row r="651" spans="1:14" x14ac:dyDescent="0.2">
      <c r="A651" s="166"/>
      <c r="B651" s="204" t="e">
        <f>VLOOKUP(A651,Adr!A:B,2,FALSE)</f>
        <v>#N/A</v>
      </c>
      <c r="C651" s="169"/>
      <c r="D651" s="172"/>
      <c r="E651" s="173"/>
      <c r="F651" s="166"/>
      <c r="G651" s="169"/>
      <c r="H651" s="169"/>
      <c r="I651" s="192"/>
      <c r="J651" s="167"/>
      <c r="K651" s="5"/>
      <c r="L651" s="167" t="str">
        <f t="shared" si="56"/>
        <v/>
      </c>
      <c r="M651" s="5" t="e">
        <f t="shared" si="57"/>
        <v>#N/A</v>
      </c>
      <c r="N651" s="3" t="str">
        <f t="shared" si="58"/>
        <v/>
      </c>
    </row>
    <row r="652" spans="1:14" x14ac:dyDescent="0.2">
      <c r="A652" s="166"/>
      <c r="B652" s="204" t="e">
        <f>VLOOKUP(A652,Adr!A:B,2,FALSE)</f>
        <v>#N/A</v>
      </c>
      <c r="C652" s="169"/>
      <c r="D652" s="172"/>
      <c r="E652" s="173"/>
      <c r="F652" s="166"/>
      <c r="G652" s="169"/>
      <c r="H652" s="169"/>
      <c r="I652" s="192"/>
      <c r="J652" s="167"/>
      <c r="K652" s="5"/>
      <c r="L652" s="167" t="str">
        <f t="shared" si="56"/>
        <v/>
      </c>
      <c r="M652" s="5" t="e">
        <f t="shared" si="57"/>
        <v>#N/A</v>
      </c>
      <c r="N652" s="3" t="str">
        <f t="shared" si="58"/>
        <v/>
      </c>
    </row>
    <row r="653" spans="1:14" x14ac:dyDescent="0.2">
      <c r="A653" s="166"/>
      <c r="B653" s="204" t="e">
        <f>VLOOKUP(A653,Adr!A:B,2,FALSE)</f>
        <v>#N/A</v>
      </c>
      <c r="C653" s="169"/>
      <c r="D653" s="172"/>
      <c r="E653" s="173"/>
      <c r="F653" s="166"/>
      <c r="G653" s="169"/>
      <c r="H653" s="169"/>
      <c r="I653" s="192"/>
      <c r="J653" s="167"/>
      <c r="K653" s="5"/>
      <c r="L653" s="167" t="str">
        <f t="shared" si="56"/>
        <v/>
      </c>
      <c r="M653" s="5" t="e">
        <f t="shared" si="57"/>
        <v>#N/A</v>
      </c>
      <c r="N653" s="3" t="str">
        <f t="shared" si="58"/>
        <v/>
      </c>
    </row>
    <row r="654" spans="1:14" x14ac:dyDescent="0.2">
      <c r="A654" s="166"/>
      <c r="B654" s="204" t="e">
        <f>VLOOKUP(A654,Adr!A:B,2,FALSE)</f>
        <v>#N/A</v>
      </c>
      <c r="C654" s="169"/>
      <c r="D654" s="172"/>
      <c r="E654" s="173"/>
      <c r="F654" s="166"/>
      <c r="G654" s="169"/>
      <c r="H654" s="169"/>
      <c r="I654" s="192"/>
      <c r="J654" s="167"/>
      <c r="K654" s="5"/>
      <c r="L654" s="167" t="str">
        <f t="shared" si="56"/>
        <v/>
      </c>
      <c r="M654" s="5" t="e">
        <f t="shared" si="57"/>
        <v>#N/A</v>
      </c>
      <c r="N654" s="3" t="str">
        <f t="shared" si="58"/>
        <v/>
      </c>
    </row>
    <row r="655" spans="1:14" x14ac:dyDescent="0.2">
      <c r="A655" s="166"/>
      <c r="B655" s="204" t="e">
        <f>VLOOKUP(A655,Adr!A:B,2,FALSE)</f>
        <v>#N/A</v>
      </c>
      <c r="C655" s="196"/>
      <c r="D655" s="186"/>
      <c r="E655" s="173"/>
      <c r="F655" s="166"/>
      <c r="G655" s="169"/>
      <c r="H655" s="169"/>
      <c r="I655" s="167"/>
      <c r="J655" s="167"/>
      <c r="K655" s="5"/>
      <c r="L655" s="167" t="str">
        <f t="shared" si="56"/>
        <v/>
      </c>
      <c r="M655" s="5" t="e">
        <f t="shared" si="57"/>
        <v>#N/A</v>
      </c>
      <c r="N655" s="3" t="str">
        <f t="shared" si="58"/>
        <v/>
      </c>
    </row>
    <row r="656" spans="1:14" x14ac:dyDescent="0.2">
      <c r="A656" s="166"/>
      <c r="B656" s="204" t="e">
        <f>VLOOKUP(A656,Adr!A:B,2,FALSE)</f>
        <v>#N/A</v>
      </c>
      <c r="C656" s="169"/>
      <c r="D656" s="172"/>
      <c r="E656" s="173"/>
      <c r="F656" s="166"/>
      <c r="G656" s="169"/>
      <c r="H656" s="169"/>
      <c r="I656" s="192"/>
      <c r="J656" s="167"/>
      <c r="K656" s="5"/>
      <c r="L656" s="167" t="str">
        <f t="shared" si="56"/>
        <v/>
      </c>
      <c r="M656" s="5" t="e">
        <f t="shared" si="57"/>
        <v>#N/A</v>
      </c>
      <c r="N656" s="3" t="str">
        <f t="shared" si="58"/>
        <v/>
      </c>
    </row>
    <row r="657" spans="1:14" x14ac:dyDescent="0.2">
      <c r="A657" s="166"/>
      <c r="B657" s="204" t="e">
        <f>VLOOKUP(A657,Adr!A:B,2,FALSE)</f>
        <v>#N/A</v>
      </c>
      <c r="C657" s="169"/>
      <c r="D657" s="172"/>
      <c r="E657" s="173"/>
      <c r="F657" s="166"/>
      <c r="G657" s="169"/>
      <c r="H657" s="169"/>
      <c r="I657" s="192"/>
      <c r="J657" s="167"/>
      <c r="K657" s="5"/>
      <c r="L657" s="167" t="str">
        <f t="shared" si="56"/>
        <v/>
      </c>
      <c r="M657" s="5" t="e">
        <f t="shared" si="57"/>
        <v>#N/A</v>
      </c>
      <c r="N657" s="3" t="str">
        <f t="shared" si="58"/>
        <v/>
      </c>
    </row>
    <row r="658" spans="1:14" x14ac:dyDescent="0.2">
      <c r="A658" s="166"/>
      <c r="B658" s="204" t="e">
        <f>VLOOKUP(A658,Adr!A:B,2,FALSE)</f>
        <v>#N/A</v>
      </c>
      <c r="C658" s="169"/>
      <c r="D658" s="172"/>
      <c r="E658" s="173"/>
      <c r="F658" s="166"/>
      <c r="G658" s="169"/>
      <c r="H658" s="169"/>
      <c r="I658" s="192"/>
      <c r="J658" s="167"/>
      <c r="K658" s="5"/>
      <c r="L658" s="167" t="str">
        <f t="shared" si="56"/>
        <v/>
      </c>
      <c r="M658" s="5" t="e">
        <f t="shared" si="57"/>
        <v>#N/A</v>
      </c>
      <c r="N658" s="3" t="str">
        <f t="shared" si="58"/>
        <v/>
      </c>
    </row>
    <row r="659" spans="1:14" x14ac:dyDescent="0.2">
      <c r="A659" s="166"/>
      <c r="B659" s="204" t="e">
        <f>VLOOKUP(A659,Adr!A:B,2,FALSE)</f>
        <v>#N/A</v>
      </c>
      <c r="C659" s="196"/>
      <c r="D659" s="187"/>
      <c r="E659" s="173"/>
      <c r="F659" s="182"/>
      <c r="G659" s="185"/>
      <c r="H659" s="185"/>
      <c r="I659" s="167"/>
      <c r="J659" s="167"/>
      <c r="K659" s="5"/>
      <c r="L659" s="167" t="str">
        <f t="shared" si="56"/>
        <v/>
      </c>
      <c r="M659" s="5" t="e">
        <f t="shared" si="57"/>
        <v>#N/A</v>
      </c>
      <c r="N659" s="3" t="str">
        <f t="shared" si="58"/>
        <v/>
      </c>
    </row>
    <row r="660" spans="1:14" x14ac:dyDescent="0.2">
      <c r="A660" s="166"/>
      <c r="B660" s="204" t="e">
        <f>VLOOKUP(A660,Adr!A:B,2,FALSE)</f>
        <v>#N/A</v>
      </c>
      <c r="C660" s="196"/>
      <c r="D660" s="187"/>
      <c r="E660" s="173"/>
      <c r="F660" s="182"/>
      <c r="G660" s="185"/>
      <c r="H660" s="185"/>
      <c r="I660" s="167"/>
      <c r="J660" s="167"/>
      <c r="K660" s="5"/>
      <c r="L660" s="167" t="str">
        <f t="shared" si="56"/>
        <v/>
      </c>
      <c r="M660" s="5" t="e">
        <f t="shared" si="57"/>
        <v>#N/A</v>
      </c>
      <c r="N660" s="3" t="str">
        <f t="shared" si="58"/>
        <v/>
      </c>
    </row>
    <row r="661" spans="1:14" x14ac:dyDescent="0.2">
      <c r="A661" s="166"/>
      <c r="B661" s="204" t="e">
        <f>VLOOKUP(A661,Adr!A:B,2,FALSE)</f>
        <v>#N/A</v>
      </c>
      <c r="C661" s="196"/>
      <c r="D661" s="187"/>
      <c r="E661" s="173"/>
      <c r="F661" s="182"/>
      <c r="G661" s="185"/>
      <c r="H661" s="185"/>
      <c r="I661" s="167"/>
      <c r="J661" s="167"/>
      <c r="K661" s="5"/>
      <c r="L661" s="167" t="str">
        <f t="shared" si="56"/>
        <v/>
      </c>
      <c r="M661" s="5" t="e">
        <f t="shared" si="57"/>
        <v>#N/A</v>
      </c>
      <c r="N661" s="3" t="str">
        <f t="shared" si="58"/>
        <v/>
      </c>
    </row>
    <row r="662" spans="1:14" x14ac:dyDescent="0.2">
      <c r="A662" s="166"/>
      <c r="B662" s="204" t="e">
        <f>VLOOKUP(A662,Adr!A:B,2,FALSE)</f>
        <v>#N/A</v>
      </c>
      <c r="C662" s="196"/>
      <c r="D662" s="187"/>
      <c r="E662" s="173"/>
      <c r="F662" s="182"/>
      <c r="G662" s="185"/>
      <c r="H662" s="185"/>
      <c r="I662" s="167"/>
      <c r="J662" s="167"/>
      <c r="K662" s="5"/>
      <c r="L662" s="167" t="str">
        <f t="shared" si="56"/>
        <v/>
      </c>
      <c r="M662" s="5" t="e">
        <f t="shared" si="57"/>
        <v>#N/A</v>
      </c>
      <c r="N662" s="3" t="str">
        <f t="shared" si="58"/>
        <v/>
      </c>
    </row>
    <row r="663" spans="1:14" x14ac:dyDescent="0.2">
      <c r="A663" s="166"/>
      <c r="B663" s="204" t="e">
        <f>VLOOKUP(A663,Adr!A:B,2,FALSE)</f>
        <v>#N/A</v>
      </c>
      <c r="C663" s="196"/>
      <c r="D663" s="186"/>
      <c r="E663" s="173"/>
      <c r="F663" s="166"/>
      <c r="G663" s="169"/>
      <c r="H663" s="169"/>
      <c r="I663" s="167"/>
      <c r="J663" s="167"/>
      <c r="K663" s="5"/>
      <c r="L663" s="167" t="str">
        <f t="shared" si="56"/>
        <v/>
      </c>
      <c r="M663" s="5" t="e">
        <f t="shared" si="57"/>
        <v>#N/A</v>
      </c>
      <c r="N663" s="3" t="str">
        <f t="shared" si="58"/>
        <v/>
      </c>
    </row>
    <row r="664" spans="1:14" x14ac:dyDescent="0.2">
      <c r="A664" s="166"/>
      <c r="B664" s="204" t="e">
        <f>VLOOKUP(A664,Adr!A:B,2,FALSE)</f>
        <v>#N/A</v>
      </c>
      <c r="C664" s="196"/>
      <c r="D664" s="186"/>
      <c r="E664" s="173"/>
      <c r="F664" s="166"/>
      <c r="G664" s="169"/>
      <c r="H664" s="169"/>
      <c r="I664" s="167"/>
      <c r="J664" s="167"/>
      <c r="K664" s="5"/>
      <c r="L664" s="167" t="str">
        <f t="shared" si="56"/>
        <v/>
      </c>
      <c r="M664" s="5" t="e">
        <f t="shared" si="57"/>
        <v>#N/A</v>
      </c>
      <c r="N664" s="3" t="str">
        <f t="shared" si="58"/>
        <v/>
      </c>
    </row>
    <row r="665" spans="1:14" x14ac:dyDescent="0.2">
      <c r="A665" s="166"/>
      <c r="B665" s="204" t="e">
        <f>VLOOKUP(A665,Adr!A:B,2,FALSE)</f>
        <v>#N/A</v>
      </c>
      <c r="C665" s="196"/>
      <c r="D665" s="187"/>
      <c r="E665" s="173"/>
      <c r="F665" s="182"/>
      <c r="G665" s="185"/>
      <c r="H665" s="185"/>
      <c r="I665" s="167"/>
      <c r="J665" s="167"/>
      <c r="K665" s="5"/>
      <c r="L665" s="167" t="str">
        <f t="shared" si="56"/>
        <v/>
      </c>
      <c r="M665" s="5" t="e">
        <f t="shared" si="57"/>
        <v>#N/A</v>
      </c>
      <c r="N665" s="3" t="str">
        <f t="shared" si="58"/>
        <v/>
      </c>
    </row>
    <row r="666" spans="1:14" x14ac:dyDescent="0.2">
      <c r="A666" s="166"/>
      <c r="B666" s="204" t="e">
        <f>VLOOKUP(A666,Adr!A:B,2,FALSE)</f>
        <v>#N/A</v>
      </c>
      <c r="C666" s="190"/>
      <c r="D666" s="172"/>
      <c r="E666" s="173"/>
      <c r="F666" s="182"/>
      <c r="G666" s="185"/>
      <c r="H666" s="185"/>
      <c r="I666" s="167"/>
      <c r="J666" s="167"/>
      <c r="K666" s="5"/>
      <c r="L666" s="167" t="str">
        <f t="shared" si="56"/>
        <v/>
      </c>
      <c r="M666" s="5" t="e">
        <f t="shared" si="57"/>
        <v>#N/A</v>
      </c>
      <c r="N666" s="3" t="str">
        <f t="shared" si="58"/>
        <v/>
      </c>
    </row>
    <row r="667" spans="1:14" x14ac:dyDescent="0.2">
      <c r="A667" s="166"/>
      <c r="B667" s="204" t="e">
        <f>VLOOKUP(A667,Adr!A:B,2,FALSE)</f>
        <v>#N/A</v>
      </c>
      <c r="C667" s="190"/>
      <c r="D667" s="172"/>
      <c r="E667" s="173"/>
      <c r="F667" s="182"/>
      <c r="G667" s="185"/>
      <c r="H667" s="185"/>
      <c r="I667" s="167"/>
      <c r="J667" s="167"/>
      <c r="K667" s="5"/>
      <c r="L667" s="167" t="str">
        <f t="shared" si="56"/>
        <v/>
      </c>
      <c r="M667" s="5" t="e">
        <f t="shared" si="57"/>
        <v>#N/A</v>
      </c>
      <c r="N667" s="3" t="str">
        <f t="shared" si="58"/>
        <v/>
      </c>
    </row>
    <row r="668" spans="1:14" x14ac:dyDescent="0.2">
      <c r="A668" s="166"/>
      <c r="B668" s="204" t="e">
        <f>VLOOKUP(A668,Adr!A:B,2,FALSE)</f>
        <v>#N/A</v>
      </c>
      <c r="C668" s="196"/>
      <c r="D668" s="187"/>
      <c r="E668" s="173"/>
      <c r="F668" s="182"/>
      <c r="G668" s="185"/>
      <c r="H668" s="185"/>
      <c r="I668" s="167"/>
      <c r="J668" s="167"/>
      <c r="K668" s="5"/>
      <c r="L668" s="167" t="str">
        <f t="shared" si="56"/>
        <v/>
      </c>
      <c r="M668" s="5" t="e">
        <f t="shared" si="57"/>
        <v>#N/A</v>
      </c>
      <c r="N668" s="3" t="str">
        <f t="shared" si="58"/>
        <v/>
      </c>
    </row>
    <row r="669" spans="1:14" x14ac:dyDescent="0.2">
      <c r="A669" s="166"/>
      <c r="B669" s="204" t="e">
        <f>VLOOKUP(A669,Adr!A:B,2,FALSE)</f>
        <v>#N/A</v>
      </c>
      <c r="C669" s="196"/>
      <c r="D669" s="187"/>
      <c r="E669" s="173"/>
      <c r="F669" s="182"/>
      <c r="G669" s="185"/>
      <c r="H669" s="185"/>
      <c r="I669" s="167"/>
      <c r="J669" s="167"/>
      <c r="K669" s="5"/>
      <c r="L669" s="167" t="str">
        <f t="shared" si="56"/>
        <v/>
      </c>
      <c r="M669" s="5" t="e">
        <f t="shared" si="57"/>
        <v>#N/A</v>
      </c>
      <c r="N669" s="3" t="str">
        <f t="shared" si="58"/>
        <v/>
      </c>
    </row>
    <row r="670" spans="1:14" x14ac:dyDescent="0.2">
      <c r="A670" s="166"/>
      <c r="B670" s="204" t="e">
        <f>VLOOKUP(A670,Adr!A:B,2,FALSE)</f>
        <v>#N/A</v>
      </c>
      <c r="C670" s="196"/>
      <c r="D670" s="187"/>
      <c r="E670" s="173"/>
      <c r="F670" s="182"/>
      <c r="G670" s="185"/>
      <c r="H670" s="185"/>
      <c r="I670" s="167"/>
      <c r="J670" s="167"/>
      <c r="K670" s="5"/>
      <c r="L670" s="167" t="str">
        <f t="shared" si="56"/>
        <v/>
      </c>
      <c r="M670" s="5" t="e">
        <f t="shared" si="57"/>
        <v>#N/A</v>
      </c>
      <c r="N670" s="3" t="str">
        <f t="shared" si="58"/>
        <v/>
      </c>
    </row>
    <row r="671" spans="1:14" x14ac:dyDescent="0.2">
      <c r="A671" s="166"/>
      <c r="B671" s="204" t="e">
        <f>VLOOKUP(A671,Adr!A:B,2,FALSE)</f>
        <v>#N/A</v>
      </c>
      <c r="C671" s="196"/>
      <c r="D671" s="187"/>
      <c r="E671" s="173"/>
      <c r="F671" s="182"/>
      <c r="G671" s="185"/>
      <c r="H671" s="185"/>
      <c r="I671" s="167"/>
      <c r="J671" s="167"/>
      <c r="K671" s="5"/>
      <c r="L671" s="167" t="str">
        <f t="shared" si="56"/>
        <v/>
      </c>
      <c r="M671" s="5" t="e">
        <f t="shared" si="57"/>
        <v>#N/A</v>
      </c>
      <c r="N671" s="3" t="str">
        <f t="shared" si="58"/>
        <v/>
      </c>
    </row>
    <row r="672" spans="1:14" x14ac:dyDescent="0.2">
      <c r="A672" s="166"/>
      <c r="B672" s="204" t="e">
        <f>VLOOKUP(A672,Adr!A:B,2,FALSE)</f>
        <v>#N/A</v>
      </c>
      <c r="C672" s="196"/>
      <c r="D672" s="187"/>
      <c r="E672" s="173"/>
      <c r="F672" s="182"/>
      <c r="G672" s="185"/>
      <c r="H672" s="185"/>
      <c r="I672" s="167"/>
      <c r="J672" s="167"/>
      <c r="K672" s="5"/>
      <c r="L672" s="167" t="str">
        <f t="shared" si="56"/>
        <v/>
      </c>
      <c r="M672" s="5" t="e">
        <f t="shared" si="57"/>
        <v>#N/A</v>
      </c>
      <c r="N672" s="3" t="str">
        <f t="shared" si="58"/>
        <v/>
      </c>
    </row>
    <row r="673" spans="1:14" x14ac:dyDescent="0.2">
      <c r="A673" s="182"/>
      <c r="B673" s="204" t="e">
        <f>VLOOKUP(A673,Adr!A:B,2,FALSE)</f>
        <v>#N/A</v>
      </c>
      <c r="C673" s="185"/>
      <c r="D673" s="187"/>
      <c r="E673" s="230"/>
      <c r="F673" s="182"/>
      <c r="G673" s="185"/>
      <c r="H673" s="185"/>
      <c r="I673" s="192"/>
      <c r="J673" s="167"/>
      <c r="K673" s="5"/>
      <c r="L673" s="167" t="str">
        <f t="shared" si="56"/>
        <v/>
      </c>
      <c r="M673" s="5" t="e">
        <f t="shared" si="57"/>
        <v>#N/A</v>
      </c>
      <c r="N673" s="3" t="str">
        <f t="shared" si="58"/>
        <v/>
      </c>
    </row>
    <row r="674" spans="1:14" x14ac:dyDescent="0.2">
      <c r="A674" s="166"/>
      <c r="B674" s="204" t="e">
        <f>VLOOKUP(A674,Adr!A:B,2,FALSE)</f>
        <v>#N/A</v>
      </c>
      <c r="C674" s="190"/>
      <c r="D674" s="172"/>
      <c r="E674" s="173"/>
      <c r="F674" s="166"/>
      <c r="G674" s="169"/>
      <c r="H674" s="169"/>
      <c r="I674" s="192"/>
      <c r="J674" s="167"/>
      <c r="K674" s="5"/>
      <c r="L674" s="167" t="str">
        <f t="shared" si="56"/>
        <v/>
      </c>
      <c r="M674" s="5" t="e">
        <f t="shared" si="57"/>
        <v>#N/A</v>
      </c>
      <c r="N674" s="3" t="str">
        <f t="shared" si="58"/>
        <v/>
      </c>
    </row>
    <row r="675" spans="1:14" x14ac:dyDescent="0.2">
      <c r="A675" s="166"/>
      <c r="B675" s="204" t="e">
        <f>VLOOKUP(A675,Adr!A:B,2,FALSE)</f>
        <v>#N/A</v>
      </c>
      <c r="C675" s="196"/>
      <c r="D675" s="187"/>
      <c r="E675" s="173"/>
      <c r="F675" s="166"/>
      <c r="G675" s="169"/>
      <c r="H675" s="169"/>
      <c r="I675" s="192"/>
      <c r="J675" s="167"/>
      <c r="K675" s="5"/>
      <c r="L675" s="167" t="str">
        <f t="shared" si="56"/>
        <v/>
      </c>
      <c r="M675" s="5" t="e">
        <f t="shared" si="57"/>
        <v>#N/A</v>
      </c>
      <c r="N675" s="3" t="str">
        <f t="shared" si="58"/>
        <v/>
      </c>
    </row>
    <row r="676" spans="1:14" x14ac:dyDescent="0.2">
      <c r="A676" s="166"/>
      <c r="B676" s="204" t="e">
        <f>VLOOKUP(A676,Adr!A:B,2,FALSE)</f>
        <v>#N/A</v>
      </c>
      <c r="C676" s="196"/>
      <c r="D676" s="187"/>
      <c r="E676" s="173"/>
      <c r="F676" s="166"/>
      <c r="G676" s="169"/>
      <c r="H676" s="169"/>
      <c r="I676" s="192"/>
      <c r="J676" s="167"/>
      <c r="K676" s="5"/>
      <c r="L676" s="167" t="str">
        <f t="shared" si="56"/>
        <v/>
      </c>
      <c r="M676" s="5" t="e">
        <f t="shared" si="57"/>
        <v>#N/A</v>
      </c>
      <c r="N676" s="3" t="str">
        <f t="shared" si="58"/>
        <v/>
      </c>
    </row>
    <row r="677" spans="1:14" x14ac:dyDescent="0.2">
      <c r="A677" s="166"/>
      <c r="B677" s="204" t="e">
        <f>VLOOKUP(A677,Adr!A:B,2,FALSE)</f>
        <v>#N/A</v>
      </c>
      <c r="C677" s="196"/>
      <c r="D677" s="187"/>
      <c r="E677" s="173"/>
      <c r="F677" s="166"/>
      <c r="G677" s="169"/>
      <c r="H677" s="169"/>
      <c r="I677" s="192"/>
      <c r="J677" s="167"/>
      <c r="K677" s="5"/>
      <c r="L677" s="167" t="str">
        <f t="shared" si="56"/>
        <v/>
      </c>
      <c r="M677" s="5" t="e">
        <f t="shared" si="57"/>
        <v>#N/A</v>
      </c>
      <c r="N677" s="3" t="str">
        <f t="shared" si="58"/>
        <v/>
      </c>
    </row>
    <row r="678" spans="1:14" x14ac:dyDescent="0.2">
      <c r="A678" s="166"/>
      <c r="B678" s="204" t="e">
        <f>VLOOKUP(A678,Adr!A:B,2,FALSE)</f>
        <v>#N/A</v>
      </c>
      <c r="C678" s="196"/>
      <c r="D678" s="187"/>
      <c r="E678" s="173"/>
      <c r="F678" s="166"/>
      <c r="G678" s="169"/>
      <c r="H678" s="169"/>
      <c r="I678" s="192"/>
      <c r="J678" s="167"/>
      <c r="K678" s="5"/>
      <c r="L678" s="167" t="str">
        <f t="shared" si="56"/>
        <v/>
      </c>
      <c r="M678" s="5" t="e">
        <f t="shared" si="57"/>
        <v>#N/A</v>
      </c>
      <c r="N678" s="3" t="str">
        <f t="shared" si="58"/>
        <v/>
      </c>
    </row>
    <row r="679" spans="1:14" x14ac:dyDescent="0.2">
      <c r="A679" s="166"/>
      <c r="B679" s="204" t="e">
        <f>VLOOKUP(A679,Adr!A:B,2,FALSE)</f>
        <v>#N/A</v>
      </c>
      <c r="C679" s="196"/>
      <c r="D679" s="187"/>
      <c r="E679" s="173"/>
      <c r="F679" s="166"/>
      <c r="G679" s="169"/>
      <c r="H679" s="169"/>
      <c r="I679" s="192"/>
      <c r="J679" s="167"/>
      <c r="K679" s="5"/>
      <c r="L679" s="167" t="str">
        <f t="shared" si="56"/>
        <v/>
      </c>
      <c r="M679" s="5" t="e">
        <f t="shared" si="57"/>
        <v>#N/A</v>
      </c>
      <c r="N679" s="3" t="str">
        <f t="shared" si="58"/>
        <v/>
      </c>
    </row>
    <row r="680" spans="1:14" x14ac:dyDescent="0.2">
      <c r="A680" s="166"/>
      <c r="B680" s="204" t="e">
        <f>VLOOKUP(A680,Adr!A:B,2,FALSE)</f>
        <v>#N/A</v>
      </c>
      <c r="C680" s="190"/>
      <c r="D680" s="172"/>
      <c r="E680" s="173"/>
      <c r="F680" s="166"/>
      <c r="G680" s="169"/>
      <c r="H680" s="169"/>
      <c r="I680" s="192"/>
      <c r="J680" s="167"/>
      <c r="K680" s="5"/>
      <c r="L680" s="167" t="str">
        <f t="shared" si="56"/>
        <v/>
      </c>
      <c r="M680" s="5" t="e">
        <f t="shared" si="57"/>
        <v>#N/A</v>
      </c>
      <c r="N680" s="3" t="str">
        <f t="shared" si="58"/>
        <v/>
      </c>
    </row>
    <row r="681" spans="1:14" x14ac:dyDescent="0.2">
      <c r="A681" s="198"/>
      <c r="B681" s="204" t="e">
        <f>VLOOKUP(A681,Adr!A:B,2,FALSE)</f>
        <v>#N/A</v>
      </c>
      <c r="C681" s="169"/>
      <c r="D681" s="172"/>
      <c r="E681" s="173"/>
      <c r="F681" s="166"/>
      <c r="G681" s="169"/>
      <c r="H681" s="169"/>
      <c r="I681" s="192"/>
      <c r="J681" s="167"/>
      <c r="K681" s="5"/>
      <c r="L681" s="167" t="str">
        <f t="shared" si="56"/>
        <v/>
      </c>
      <c r="M681" s="5" t="e">
        <f t="shared" si="57"/>
        <v>#N/A</v>
      </c>
      <c r="N681" s="3" t="str">
        <f t="shared" si="58"/>
        <v/>
      </c>
    </row>
    <row r="682" spans="1:14" x14ac:dyDescent="0.2">
      <c r="A682" s="166"/>
      <c r="B682" s="204" t="e">
        <f>VLOOKUP(A682,Adr!A:B,2,FALSE)</f>
        <v>#N/A</v>
      </c>
      <c r="C682" s="196"/>
      <c r="D682" s="187"/>
      <c r="E682" s="173"/>
      <c r="F682" s="166"/>
      <c r="G682" s="169"/>
      <c r="H682" s="169"/>
      <c r="I682" s="192"/>
      <c r="J682" s="167"/>
      <c r="K682" s="5"/>
      <c r="L682" s="167" t="str">
        <f t="shared" si="56"/>
        <v/>
      </c>
      <c r="M682" s="5" t="e">
        <f t="shared" si="57"/>
        <v>#N/A</v>
      </c>
      <c r="N682" s="3" t="str">
        <f t="shared" si="58"/>
        <v/>
      </c>
    </row>
    <row r="683" spans="1:14" x14ac:dyDescent="0.2">
      <c r="A683" s="166"/>
      <c r="B683" s="204" t="e">
        <f>VLOOKUP(A683,Adr!A:B,2,FALSE)</f>
        <v>#N/A</v>
      </c>
      <c r="C683" s="196"/>
      <c r="D683" s="187"/>
      <c r="E683" s="173"/>
      <c r="F683" s="166"/>
      <c r="G683" s="169"/>
      <c r="H683" s="169"/>
      <c r="I683" s="192"/>
      <c r="J683" s="167"/>
      <c r="K683" s="5"/>
      <c r="L683" s="167" t="str">
        <f t="shared" si="56"/>
        <v/>
      </c>
      <c r="M683" s="5" t="e">
        <f t="shared" si="57"/>
        <v>#N/A</v>
      </c>
      <c r="N683" s="3" t="str">
        <f t="shared" si="58"/>
        <v/>
      </c>
    </row>
    <row r="684" spans="1:14" x14ac:dyDescent="0.2">
      <c r="A684" s="202"/>
      <c r="B684" s="204" t="e">
        <f>VLOOKUP(A684,Adr!A:B,2,FALSE)</f>
        <v>#N/A</v>
      </c>
      <c r="C684" s="169"/>
      <c r="D684" s="172"/>
      <c r="E684" s="173"/>
      <c r="F684" s="166"/>
      <c r="G684" s="169"/>
      <c r="H684" s="169"/>
      <c r="I684" s="192"/>
      <c r="J684" s="167"/>
      <c r="K684" s="5"/>
      <c r="L684" s="167" t="str">
        <f t="shared" si="56"/>
        <v/>
      </c>
      <c r="M684" s="5" t="e">
        <f t="shared" si="57"/>
        <v>#N/A</v>
      </c>
      <c r="N684" s="3" t="str">
        <f t="shared" si="58"/>
        <v/>
      </c>
    </row>
    <row r="685" spans="1:14" x14ac:dyDescent="0.2">
      <c r="A685" s="166"/>
      <c r="B685" s="204" t="e">
        <f>VLOOKUP(A685,Adr!A:B,2,FALSE)</f>
        <v>#N/A</v>
      </c>
      <c r="C685" s="190"/>
      <c r="D685" s="172"/>
      <c r="E685" s="173"/>
      <c r="F685" s="166"/>
      <c r="G685" s="169"/>
      <c r="H685" s="169"/>
      <c r="I685" s="192"/>
      <c r="J685" s="167"/>
      <c r="K685" s="5"/>
      <c r="L685" s="167" t="str">
        <f t="shared" si="56"/>
        <v/>
      </c>
      <c r="M685" s="5" t="e">
        <f t="shared" si="57"/>
        <v>#N/A</v>
      </c>
      <c r="N685" s="3" t="str">
        <f t="shared" si="58"/>
        <v/>
      </c>
    </row>
    <row r="686" spans="1:14" x14ac:dyDescent="0.2">
      <c r="A686" s="166"/>
      <c r="B686" s="204" t="e">
        <f>VLOOKUP(A686,Adr!A:B,2,FALSE)</f>
        <v>#N/A</v>
      </c>
      <c r="C686" s="196"/>
      <c r="D686" s="187"/>
      <c r="E686" s="173"/>
      <c r="F686" s="166"/>
      <c r="G686" s="169"/>
      <c r="H686" s="169"/>
      <c r="I686" s="192"/>
      <c r="J686" s="167"/>
      <c r="K686" s="5"/>
      <c r="L686" s="167" t="str">
        <f t="shared" si="56"/>
        <v/>
      </c>
      <c r="M686" s="5" t="e">
        <f t="shared" si="57"/>
        <v>#N/A</v>
      </c>
      <c r="N686" s="3" t="str">
        <f t="shared" si="58"/>
        <v/>
      </c>
    </row>
    <row r="687" spans="1:14" x14ac:dyDescent="0.2">
      <c r="A687" s="166"/>
      <c r="B687" s="204" t="e">
        <f>VLOOKUP(A687,Adr!A:B,2,FALSE)</f>
        <v>#N/A</v>
      </c>
      <c r="C687" s="190"/>
      <c r="D687" s="172"/>
      <c r="E687" s="173"/>
      <c r="F687" s="166"/>
      <c r="G687" s="169"/>
      <c r="H687" s="169"/>
      <c r="I687" s="192"/>
      <c r="J687" s="167"/>
      <c r="K687" s="5"/>
      <c r="L687" s="167" t="str">
        <f t="shared" ref="L687:L750" si="59">A687&amp;G687&amp;H687</f>
        <v/>
      </c>
      <c r="M687" s="5" t="e">
        <f t="shared" ref="M687:M750" si="60">B687&amp;F687&amp;H687&amp;C687</f>
        <v>#N/A</v>
      </c>
      <c r="N687" s="3" t="str">
        <f t="shared" si="58"/>
        <v/>
      </c>
    </row>
    <row r="688" spans="1:14" x14ac:dyDescent="0.2">
      <c r="A688" s="166"/>
      <c r="B688" s="204" t="e">
        <f>VLOOKUP(A688,Adr!A:B,2,FALSE)</f>
        <v>#N/A</v>
      </c>
      <c r="C688" s="190"/>
      <c r="D688" s="172"/>
      <c r="E688" s="173"/>
      <c r="F688" s="166"/>
      <c r="G688" s="169"/>
      <c r="H688" s="169"/>
      <c r="I688" s="192"/>
      <c r="J688" s="167"/>
      <c r="K688" s="5"/>
      <c r="L688" s="167" t="str">
        <f t="shared" si="59"/>
        <v/>
      </c>
      <c r="M688" s="5" t="e">
        <f t="shared" si="60"/>
        <v>#N/A</v>
      </c>
      <c r="N688" s="3" t="str">
        <f t="shared" si="58"/>
        <v/>
      </c>
    </row>
    <row r="689" spans="1:14" x14ac:dyDescent="0.2">
      <c r="A689" s="166"/>
      <c r="B689" s="204" t="e">
        <f>VLOOKUP(A689,Adr!A:B,2,FALSE)</f>
        <v>#N/A</v>
      </c>
      <c r="C689" s="196"/>
      <c r="D689" s="187"/>
      <c r="E689" s="173"/>
      <c r="F689" s="166"/>
      <c r="G689" s="169"/>
      <c r="H689" s="169"/>
      <c r="I689" s="192"/>
      <c r="J689" s="167"/>
      <c r="K689" s="5"/>
      <c r="L689" s="167" t="str">
        <f t="shared" si="59"/>
        <v/>
      </c>
      <c r="M689" s="5" t="e">
        <f t="shared" si="60"/>
        <v>#N/A</v>
      </c>
      <c r="N689" s="3" t="str">
        <f t="shared" si="58"/>
        <v/>
      </c>
    </row>
    <row r="690" spans="1:14" x14ac:dyDescent="0.2">
      <c r="A690" s="166"/>
      <c r="B690" s="204" t="e">
        <f>VLOOKUP(A690,Adr!A:B,2,FALSE)</f>
        <v>#N/A</v>
      </c>
      <c r="C690" s="190"/>
      <c r="D690" s="172"/>
      <c r="E690" s="173"/>
      <c r="F690" s="166"/>
      <c r="G690" s="169"/>
      <c r="H690" s="169"/>
      <c r="I690" s="192"/>
      <c r="J690" s="167"/>
      <c r="K690" s="5"/>
      <c r="L690" s="167" t="str">
        <f t="shared" si="59"/>
        <v/>
      </c>
      <c r="M690" s="5" t="e">
        <f t="shared" si="60"/>
        <v>#N/A</v>
      </c>
      <c r="N690" s="3" t="str">
        <f t="shared" ref="N690:N753" si="61">+I690&amp;H690</f>
        <v/>
      </c>
    </row>
    <row r="691" spans="1:14" x14ac:dyDescent="0.2">
      <c r="A691" s="198"/>
      <c r="B691" s="204" t="e">
        <f>VLOOKUP(A691,Adr!A:B,2,FALSE)</f>
        <v>#N/A</v>
      </c>
      <c r="C691" s="169"/>
      <c r="D691" s="172"/>
      <c r="E691" s="173"/>
      <c r="F691" s="166"/>
      <c r="G691" s="169"/>
      <c r="H691" s="169"/>
      <c r="I691" s="192"/>
      <c r="J691" s="167"/>
      <c r="K691" s="5"/>
      <c r="L691" s="167" t="str">
        <f t="shared" si="59"/>
        <v/>
      </c>
      <c r="M691" s="5" t="e">
        <f t="shared" si="60"/>
        <v>#N/A</v>
      </c>
      <c r="N691" s="3" t="str">
        <f t="shared" si="61"/>
        <v/>
      </c>
    </row>
    <row r="692" spans="1:14" x14ac:dyDescent="0.2">
      <c r="A692" s="166"/>
      <c r="B692" s="204" t="e">
        <f>VLOOKUP(A692,Adr!A:B,2,FALSE)</f>
        <v>#N/A</v>
      </c>
      <c r="C692" s="169"/>
      <c r="D692" s="172"/>
      <c r="E692" s="173"/>
      <c r="F692" s="166"/>
      <c r="G692" s="169"/>
      <c r="H692" s="169"/>
      <c r="I692" s="192"/>
      <c r="J692" s="167"/>
      <c r="K692" s="5"/>
      <c r="L692" s="167" t="str">
        <f t="shared" si="59"/>
        <v/>
      </c>
      <c r="M692" s="5" t="e">
        <f t="shared" si="60"/>
        <v>#N/A</v>
      </c>
      <c r="N692" s="3" t="str">
        <f t="shared" si="61"/>
        <v/>
      </c>
    </row>
    <row r="693" spans="1:14" x14ac:dyDescent="0.2">
      <c r="A693" s="166"/>
      <c r="B693" s="204" t="e">
        <f>VLOOKUP(A693,Adr!A:B,2,FALSE)</f>
        <v>#N/A</v>
      </c>
      <c r="C693" s="185"/>
      <c r="D693" s="187"/>
      <c r="E693" s="173"/>
      <c r="F693" s="182"/>
      <c r="G693" s="185"/>
      <c r="H693" s="185"/>
      <c r="I693" s="192"/>
      <c r="J693" s="167"/>
      <c r="K693" s="5"/>
      <c r="L693" s="167" t="str">
        <f t="shared" si="59"/>
        <v/>
      </c>
      <c r="M693" s="5" t="e">
        <f t="shared" si="60"/>
        <v>#N/A</v>
      </c>
      <c r="N693" s="3" t="str">
        <f t="shared" si="61"/>
        <v/>
      </c>
    </row>
    <row r="694" spans="1:14" x14ac:dyDescent="0.2">
      <c r="A694" s="166"/>
      <c r="B694" s="204" t="e">
        <f>VLOOKUP(A694,Adr!A:B,2,FALSE)</f>
        <v>#N/A</v>
      </c>
      <c r="C694" s="185"/>
      <c r="D694" s="187"/>
      <c r="E694" s="173"/>
      <c r="F694" s="182"/>
      <c r="G694" s="185"/>
      <c r="H694" s="185"/>
      <c r="I694" s="192"/>
      <c r="J694" s="167"/>
      <c r="K694" s="5"/>
      <c r="L694" s="167" t="str">
        <f t="shared" si="59"/>
        <v/>
      </c>
      <c r="M694" s="5" t="e">
        <f t="shared" si="60"/>
        <v>#N/A</v>
      </c>
      <c r="N694" s="3" t="str">
        <f t="shared" si="61"/>
        <v/>
      </c>
    </row>
    <row r="695" spans="1:14" x14ac:dyDescent="0.2">
      <c r="A695" s="166"/>
      <c r="B695" s="204" t="e">
        <f>VLOOKUP(A695,Adr!A:B,2,FALSE)</f>
        <v>#N/A</v>
      </c>
      <c r="C695" s="169"/>
      <c r="D695" s="172"/>
      <c r="E695" s="173"/>
      <c r="F695" s="166"/>
      <c r="G695" s="169"/>
      <c r="H695" s="169"/>
      <c r="I695" s="192"/>
      <c r="J695" s="167"/>
      <c r="K695" s="5"/>
      <c r="L695" s="167" t="str">
        <f t="shared" si="59"/>
        <v/>
      </c>
      <c r="M695" s="5" t="e">
        <f t="shared" si="60"/>
        <v>#N/A</v>
      </c>
      <c r="N695" s="3" t="str">
        <f t="shared" si="61"/>
        <v/>
      </c>
    </row>
    <row r="696" spans="1:14" x14ac:dyDescent="0.2">
      <c r="A696" s="182"/>
      <c r="B696" s="204" t="e">
        <f>VLOOKUP(A696,Adr!A:B,2,FALSE)</f>
        <v>#N/A</v>
      </c>
      <c r="C696" s="185"/>
      <c r="D696" s="187"/>
      <c r="E696" s="173"/>
      <c r="F696" s="182"/>
      <c r="G696" s="169"/>
      <c r="H696" s="185"/>
      <c r="I696" s="192"/>
      <c r="J696" s="167"/>
      <c r="K696" s="5"/>
      <c r="L696" s="167" t="str">
        <f t="shared" si="59"/>
        <v/>
      </c>
      <c r="M696" s="5" t="e">
        <f t="shared" si="60"/>
        <v>#N/A</v>
      </c>
      <c r="N696" s="3" t="str">
        <f t="shared" si="61"/>
        <v/>
      </c>
    </row>
    <row r="697" spans="1:14" x14ac:dyDescent="0.2">
      <c r="A697" s="166"/>
      <c r="B697" s="204" t="e">
        <f>VLOOKUP(A697,Adr!A:B,2,FALSE)</f>
        <v>#N/A</v>
      </c>
      <c r="C697" s="185"/>
      <c r="D697" s="187"/>
      <c r="E697" s="173"/>
      <c r="F697" s="182"/>
      <c r="G697" s="185"/>
      <c r="H697" s="185"/>
      <c r="I697" s="192"/>
      <c r="J697" s="167"/>
      <c r="K697" s="5"/>
      <c r="L697" s="167" t="str">
        <f t="shared" si="59"/>
        <v/>
      </c>
      <c r="M697" s="5" t="e">
        <f t="shared" si="60"/>
        <v>#N/A</v>
      </c>
      <c r="N697" s="3" t="str">
        <f t="shared" si="61"/>
        <v/>
      </c>
    </row>
    <row r="698" spans="1:14" x14ac:dyDescent="0.2">
      <c r="A698" s="166"/>
      <c r="B698" s="204" t="e">
        <f>VLOOKUP(A698,Adr!A:B,2,FALSE)</f>
        <v>#N/A</v>
      </c>
      <c r="C698" s="190"/>
      <c r="D698" s="172"/>
      <c r="E698" s="173"/>
      <c r="F698" s="182"/>
      <c r="G698" s="185"/>
      <c r="H698" s="185"/>
      <c r="I698" s="167"/>
      <c r="J698" s="167"/>
      <c r="K698" s="5"/>
      <c r="L698" s="167" t="str">
        <f t="shared" si="59"/>
        <v/>
      </c>
      <c r="M698" s="5" t="e">
        <f t="shared" si="60"/>
        <v>#N/A</v>
      </c>
      <c r="N698" s="3" t="str">
        <f t="shared" si="61"/>
        <v/>
      </c>
    </row>
    <row r="699" spans="1:14" x14ac:dyDescent="0.2">
      <c r="A699" s="166"/>
      <c r="B699" s="204" t="e">
        <f>VLOOKUP(A699,Adr!A:B,2,FALSE)</f>
        <v>#N/A</v>
      </c>
      <c r="C699" s="190"/>
      <c r="D699" s="172"/>
      <c r="E699" s="173"/>
      <c r="F699" s="182"/>
      <c r="G699" s="185"/>
      <c r="H699" s="185"/>
      <c r="I699" s="167"/>
      <c r="J699" s="167"/>
      <c r="K699" s="5"/>
      <c r="L699" s="167" t="str">
        <f t="shared" si="59"/>
        <v/>
      </c>
      <c r="M699" s="5" t="e">
        <f t="shared" si="60"/>
        <v>#N/A</v>
      </c>
      <c r="N699" s="3" t="str">
        <f t="shared" si="61"/>
        <v/>
      </c>
    </row>
    <row r="700" spans="1:14" x14ac:dyDescent="0.2">
      <c r="A700" s="166"/>
      <c r="B700" s="204" t="e">
        <f>VLOOKUP(A700,Adr!A:B,2,FALSE)</f>
        <v>#N/A</v>
      </c>
      <c r="C700" s="196"/>
      <c r="D700" s="186"/>
      <c r="E700" s="173"/>
      <c r="F700" s="166"/>
      <c r="G700" s="169"/>
      <c r="H700" s="169"/>
      <c r="I700" s="167"/>
      <c r="J700" s="167"/>
      <c r="K700" s="5"/>
      <c r="L700" s="167" t="str">
        <f t="shared" si="59"/>
        <v/>
      </c>
      <c r="M700" s="5" t="e">
        <f t="shared" si="60"/>
        <v>#N/A</v>
      </c>
      <c r="N700" s="3" t="str">
        <f t="shared" si="61"/>
        <v/>
      </c>
    </row>
    <row r="701" spans="1:14" x14ac:dyDescent="0.2">
      <c r="A701" s="166"/>
      <c r="B701" s="204" t="e">
        <f>VLOOKUP(A701,Adr!A:B,2,FALSE)</f>
        <v>#N/A</v>
      </c>
      <c r="C701" s="196"/>
      <c r="D701" s="186"/>
      <c r="E701" s="173"/>
      <c r="F701" s="166"/>
      <c r="G701" s="169"/>
      <c r="H701" s="169"/>
      <c r="I701" s="167"/>
      <c r="J701" s="167"/>
      <c r="K701" s="5"/>
      <c r="L701" s="167" t="str">
        <f t="shared" si="59"/>
        <v/>
      </c>
      <c r="M701" s="5" t="e">
        <f t="shared" si="60"/>
        <v>#N/A</v>
      </c>
      <c r="N701" s="3" t="str">
        <f t="shared" si="61"/>
        <v/>
      </c>
    </row>
    <row r="702" spans="1:14" x14ac:dyDescent="0.2">
      <c r="A702" s="166"/>
      <c r="B702" s="204" t="e">
        <f>VLOOKUP(A702,Adr!A:B,2,FALSE)</f>
        <v>#N/A</v>
      </c>
      <c r="C702" s="190"/>
      <c r="D702" s="172"/>
      <c r="E702" s="173"/>
      <c r="F702" s="166"/>
      <c r="G702" s="169"/>
      <c r="H702" s="169"/>
      <c r="I702" s="192"/>
      <c r="J702" s="167"/>
      <c r="K702" s="5"/>
      <c r="L702" s="167" t="str">
        <f t="shared" si="59"/>
        <v/>
      </c>
      <c r="M702" s="5" t="e">
        <f t="shared" si="60"/>
        <v>#N/A</v>
      </c>
      <c r="N702" s="3" t="str">
        <f t="shared" si="61"/>
        <v/>
      </c>
    </row>
    <row r="703" spans="1:14" x14ac:dyDescent="0.2">
      <c r="A703" s="166"/>
      <c r="B703" s="204" t="e">
        <f>VLOOKUP(A703,Adr!A:B,2,FALSE)</f>
        <v>#N/A</v>
      </c>
      <c r="C703" s="185"/>
      <c r="D703" s="187"/>
      <c r="E703" s="173"/>
      <c r="F703" s="182"/>
      <c r="G703" s="185"/>
      <c r="H703" s="185"/>
      <c r="I703" s="192"/>
      <c r="J703" s="167"/>
      <c r="K703" s="5"/>
      <c r="L703" s="167" t="str">
        <f t="shared" si="59"/>
        <v/>
      </c>
      <c r="M703" s="5" t="e">
        <f t="shared" si="60"/>
        <v>#N/A</v>
      </c>
      <c r="N703" s="3" t="str">
        <f t="shared" si="61"/>
        <v/>
      </c>
    </row>
    <row r="704" spans="1:14" x14ac:dyDescent="0.2">
      <c r="A704" s="166"/>
      <c r="B704" s="204" t="e">
        <f>VLOOKUP(A704,Adr!A:B,2,FALSE)</f>
        <v>#N/A</v>
      </c>
      <c r="C704" s="185"/>
      <c r="D704" s="187"/>
      <c r="E704" s="173"/>
      <c r="F704" s="182"/>
      <c r="G704" s="185"/>
      <c r="H704" s="185"/>
      <c r="I704" s="192"/>
      <c r="J704" s="167"/>
      <c r="K704" s="5"/>
      <c r="L704" s="167" t="str">
        <f t="shared" si="59"/>
        <v/>
      </c>
      <c r="M704" s="5" t="e">
        <f t="shared" si="60"/>
        <v>#N/A</v>
      </c>
      <c r="N704" s="3" t="str">
        <f t="shared" si="61"/>
        <v/>
      </c>
    </row>
    <row r="705" spans="1:14" x14ac:dyDescent="0.2">
      <c r="A705" s="166"/>
      <c r="B705" s="204" t="e">
        <f>VLOOKUP(A705,Adr!A:B,2,FALSE)</f>
        <v>#N/A</v>
      </c>
      <c r="C705" s="190"/>
      <c r="D705" s="172"/>
      <c r="E705" s="173"/>
      <c r="F705" s="182"/>
      <c r="G705" s="185"/>
      <c r="H705" s="185"/>
      <c r="I705" s="167"/>
      <c r="J705" s="167"/>
      <c r="K705" s="5"/>
      <c r="L705" s="167" t="str">
        <f t="shared" si="59"/>
        <v/>
      </c>
      <c r="M705" s="5" t="e">
        <f t="shared" si="60"/>
        <v>#N/A</v>
      </c>
      <c r="N705" s="3" t="str">
        <f t="shared" si="61"/>
        <v/>
      </c>
    </row>
    <row r="706" spans="1:14" x14ac:dyDescent="0.2">
      <c r="A706" s="166"/>
      <c r="B706" s="204" t="e">
        <f>VLOOKUP(A706,Adr!A:B,2,FALSE)</f>
        <v>#N/A</v>
      </c>
      <c r="C706" s="185"/>
      <c r="D706" s="187"/>
      <c r="E706" s="173"/>
      <c r="F706" s="182"/>
      <c r="G706" s="185"/>
      <c r="H706" s="185"/>
      <c r="I706" s="192"/>
      <c r="J706" s="167"/>
      <c r="K706" s="5"/>
      <c r="L706" s="167" t="str">
        <f t="shared" si="59"/>
        <v/>
      </c>
      <c r="M706" s="5" t="e">
        <f t="shared" si="60"/>
        <v>#N/A</v>
      </c>
      <c r="N706" s="3" t="str">
        <f t="shared" si="61"/>
        <v/>
      </c>
    </row>
    <row r="707" spans="1:14" x14ac:dyDescent="0.2">
      <c r="A707" s="166"/>
      <c r="B707" s="204" t="e">
        <f>VLOOKUP(A707,Adr!A:B,2,FALSE)</f>
        <v>#N/A</v>
      </c>
      <c r="C707" s="185"/>
      <c r="D707" s="187"/>
      <c r="E707" s="173"/>
      <c r="F707" s="182"/>
      <c r="G707" s="185"/>
      <c r="H707" s="185"/>
      <c r="I707" s="192"/>
      <c r="J707" s="167"/>
      <c r="K707" s="5"/>
      <c r="L707" s="167" t="str">
        <f t="shared" si="59"/>
        <v/>
      </c>
      <c r="M707" s="5" t="e">
        <f t="shared" si="60"/>
        <v>#N/A</v>
      </c>
      <c r="N707" s="3" t="str">
        <f t="shared" si="61"/>
        <v/>
      </c>
    </row>
    <row r="708" spans="1:14" x14ac:dyDescent="0.2">
      <c r="A708" s="166"/>
      <c r="B708" s="204" t="e">
        <f>VLOOKUP(A708,Adr!A:B,2,FALSE)</f>
        <v>#N/A</v>
      </c>
      <c r="C708" s="185"/>
      <c r="D708" s="187"/>
      <c r="E708" s="173"/>
      <c r="F708" s="182"/>
      <c r="G708" s="185"/>
      <c r="H708" s="185"/>
      <c r="I708" s="192"/>
      <c r="J708" s="167"/>
      <c r="K708" s="5"/>
      <c r="L708" s="167" t="str">
        <f t="shared" si="59"/>
        <v/>
      </c>
      <c r="M708" s="5" t="e">
        <f t="shared" si="60"/>
        <v>#N/A</v>
      </c>
      <c r="N708" s="3" t="str">
        <f t="shared" si="61"/>
        <v/>
      </c>
    </row>
    <row r="709" spans="1:14" x14ac:dyDescent="0.2">
      <c r="A709" s="166"/>
      <c r="B709" s="204" t="e">
        <f>VLOOKUP(A709,Adr!A:B,2,FALSE)</f>
        <v>#N/A</v>
      </c>
      <c r="C709" s="185"/>
      <c r="D709" s="187"/>
      <c r="E709" s="173"/>
      <c r="F709" s="182"/>
      <c r="G709" s="185"/>
      <c r="H709" s="185"/>
      <c r="I709" s="192"/>
      <c r="J709" s="167"/>
      <c r="K709" s="5"/>
      <c r="L709" s="167" t="str">
        <f t="shared" si="59"/>
        <v/>
      </c>
      <c r="M709" s="5" t="e">
        <f t="shared" si="60"/>
        <v>#N/A</v>
      </c>
      <c r="N709" s="3" t="str">
        <f t="shared" si="61"/>
        <v/>
      </c>
    </row>
    <row r="710" spans="1:14" x14ac:dyDescent="0.2">
      <c r="A710" s="166"/>
      <c r="B710" s="204" t="e">
        <f>VLOOKUP(A710,Adr!A:B,2,FALSE)</f>
        <v>#N/A</v>
      </c>
      <c r="C710" s="190"/>
      <c r="D710" s="172"/>
      <c r="E710" s="173"/>
      <c r="F710" s="182"/>
      <c r="G710" s="185"/>
      <c r="H710" s="185"/>
      <c r="I710" s="167"/>
      <c r="J710" s="167"/>
      <c r="K710" s="5"/>
      <c r="L710" s="167" t="str">
        <f t="shared" si="59"/>
        <v/>
      </c>
      <c r="M710" s="5" t="e">
        <f t="shared" si="60"/>
        <v>#N/A</v>
      </c>
      <c r="N710" s="3" t="str">
        <f t="shared" si="61"/>
        <v/>
      </c>
    </row>
    <row r="711" spans="1:14" x14ac:dyDescent="0.2">
      <c r="A711" s="166"/>
      <c r="B711" s="204" t="e">
        <f>VLOOKUP(A711,Adr!A:B,2,FALSE)</f>
        <v>#N/A</v>
      </c>
      <c r="C711" s="185"/>
      <c r="D711" s="187"/>
      <c r="E711" s="173"/>
      <c r="F711" s="182"/>
      <c r="G711" s="185"/>
      <c r="H711" s="185"/>
      <c r="I711" s="192"/>
      <c r="J711" s="167"/>
      <c r="K711" s="5"/>
      <c r="L711" s="167" t="str">
        <f t="shared" si="59"/>
        <v/>
      </c>
      <c r="M711" s="5" t="e">
        <f t="shared" si="60"/>
        <v>#N/A</v>
      </c>
      <c r="N711" s="3" t="str">
        <f t="shared" si="61"/>
        <v/>
      </c>
    </row>
    <row r="712" spans="1:14" x14ac:dyDescent="0.2">
      <c r="A712" s="166"/>
      <c r="B712" s="204" t="e">
        <f>VLOOKUP(A712,Adr!A:B,2,FALSE)</f>
        <v>#N/A</v>
      </c>
      <c r="C712" s="196"/>
      <c r="D712" s="186"/>
      <c r="E712" s="173"/>
      <c r="F712" s="166"/>
      <c r="G712" s="169"/>
      <c r="H712" s="169"/>
      <c r="I712" s="167"/>
      <c r="J712" s="167"/>
      <c r="K712" s="5"/>
      <c r="L712" s="167" t="str">
        <f t="shared" si="59"/>
        <v/>
      </c>
      <c r="M712" s="5" t="e">
        <f t="shared" si="60"/>
        <v>#N/A</v>
      </c>
      <c r="N712" s="3" t="str">
        <f t="shared" si="61"/>
        <v/>
      </c>
    </row>
    <row r="713" spans="1:14" x14ac:dyDescent="0.2">
      <c r="A713" s="166"/>
      <c r="B713" s="204" t="e">
        <f>VLOOKUP(A713,Adr!A:B,2,FALSE)</f>
        <v>#N/A</v>
      </c>
      <c r="C713" s="190"/>
      <c r="D713" s="172"/>
      <c r="E713" s="173"/>
      <c r="F713" s="166"/>
      <c r="G713" s="169"/>
      <c r="H713" s="169"/>
      <c r="I713" s="192"/>
      <c r="J713" s="167"/>
      <c r="K713" s="5"/>
      <c r="L713" s="167" t="str">
        <f t="shared" si="59"/>
        <v/>
      </c>
      <c r="M713" s="5" t="e">
        <f t="shared" si="60"/>
        <v>#N/A</v>
      </c>
      <c r="N713" s="3" t="str">
        <f t="shared" si="61"/>
        <v/>
      </c>
    </row>
    <row r="714" spans="1:14" x14ac:dyDescent="0.2">
      <c r="A714" s="166"/>
      <c r="B714" s="204" t="e">
        <f>VLOOKUP(A714,Adr!A:B,2,FALSE)</f>
        <v>#N/A</v>
      </c>
      <c r="C714" s="196"/>
      <c r="D714" s="187"/>
      <c r="E714" s="173"/>
      <c r="F714" s="166"/>
      <c r="G714" s="169"/>
      <c r="H714" s="169"/>
      <c r="I714" s="192"/>
      <c r="J714" s="167"/>
      <c r="K714" s="5"/>
      <c r="L714" s="167" t="str">
        <f t="shared" si="59"/>
        <v/>
      </c>
      <c r="M714" s="5" t="e">
        <f t="shared" si="60"/>
        <v>#N/A</v>
      </c>
      <c r="N714" s="3" t="str">
        <f t="shared" si="61"/>
        <v/>
      </c>
    </row>
    <row r="715" spans="1:14" x14ac:dyDescent="0.2">
      <c r="A715" s="166"/>
      <c r="B715" s="204" t="e">
        <f>VLOOKUP(A715,Adr!A:B,2,FALSE)</f>
        <v>#N/A</v>
      </c>
      <c r="C715" s="190"/>
      <c r="D715" s="172"/>
      <c r="E715" s="173"/>
      <c r="F715" s="182"/>
      <c r="G715" s="185"/>
      <c r="H715" s="185"/>
      <c r="I715" s="167"/>
      <c r="J715" s="167"/>
      <c r="K715" s="5"/>
      <c r="L715" s="167" t="str">
        <f t="shared" si="59"/>
        <v/>
      </c>
      <c r="M715" s="5" t="e">
        <f t="shared" si="60"/>
        <v>#N/A</v>
      </c>
      <c r="N715" s="3" t="str">
        <f t="shared" si="61"/>
        <v/>
      </c>
    </row>
    <row r="716" spans="1:14" x14ac:dyDescent="0.2">
      <c r="A716" s="166"/>
      <c r="B716" s="204" t="e">
        <f>VLOOKUP(A716,Adr!A:B,2,FALSE)</f>
        <v>#N/A</v>
      </c>
      <c r="C716" s="190"/>
      <c r="D716" s="172"/>
      <c r="E716" s="173"/>
      <c r="F716" s="182"/>
      <c r="G716" s="185"/>
      <c r="H716" s="185"/>
      <c r="I716" s="167"/>
      <c r="J716" s="167"/>
      <c r="K716" s="5"/>
      <c r="L716" s="167" t="str">
        <f t="shared" si="59"/>
        <v/>
      </c>
      <c r="M716" s="5" t="e">
        <f t="shared" si="60"/>
        <v>#N/A</v>
      </c>
      <c r="N716" s="3" t="str">
        <f t="shared" si="61"/>
        <v/>
      </c>
    </row>
    <row r="717" spans="1:14" x14ac:dyDescent="0.2">
      <c r="A717" s="166"/>
      <c r="B717" s="204" t="e">
        <f>VLOOKUP(A717,Adr!A:B,2,FALSE)</f>
        <v>#N/A</v>
      </c>
      <c r="C717" s="185"/>
      <c r="D717" s="187"/>
      <c r="E717" s="173"/>
      <c r="F717" s="182"/>
      <c r="G717" s="185"/>
      <c r="H717" s="185"/>
      <c r="I717" s="192"/>
      <c r="J717" s="167"/>
      <c r="K717" s="5"/>
      <c r="L717" s="167" t="str">
        <f t="shared" si="59"/>
        <v/>
      </c>
      <c r="M717" s="5" t="e">
        <f t="shared" si="60"/>
        <v>#N/A</v>
      </c>
      <c r="N717" s="3" t="str">
        <f t="shared" si="61"/>
        <v/>
      </c>
    </row>
    <row r="718" spans="1:14" x14ac:dyDescent="0.2">
      <c r="A718" s="166"/>
      <c r="B718" s="204" t="e">
        <f>VLOOKUP(A718,Adr!A:B,2,FALSE)</f>
        <v>#N/A</v>
      </c>
      <c r="C718" s="169"/>
      <c r="D718" s="172"/>
      <c r="E718" s="173"/>
      <c r="F718" s="166"/>
      <c r="G718" s="169"/>
      <c r="H718" s="169"/>
      <c r="I718" s="192"/>
      <c r="J718" s="167"/>
      <c r="K718" s="5"/>
      <c r="L718" s="167" t="str">
        <f t="shared" si="59"/>
        <v/>
      </c>
      <c r="M718" s="5" t="e">
        <f t="shared" si="60"/>
        <v>#N/A</v>
      </c>
      <c r="N718" s="3" t="str">
        <f t="shared" si="61"/>
        <v/>
      </c>
    </row>
    <row r="719" spans="1:14" x14ac:dyDescent="0.2">
      <c r="A719" s="166"/>
      <c r="B719" s="204" t="e">
        <f>VLOOKUP(A719,Adr!A:B,2,FALSE)</f>
        <v>#N/A</v>
      </c>
      <c r="C719" s="196"/>
      <c r="D719" s="186"/>
      <c r="E719" s="173"/>
      <c r="F719" s="166"/>
      <c r="G719" s="169"/>
      <c r="H719" s="169"/>
      <c r="I719" s="167"/>
      <c r="J719" s="167"/>
      <c r="K719" s="5"/>
      <c r="L719" s="167" t="str">
        <f t="shared" si="59"/>
        <v/>
      </c>
      <c r="M719" s="5" t="e">
        <f t="shared" si="60"/>
        <v>#N/A</v>
      </c>
      <c r="N719" s="3" t="str">
        <f t="shared" si="61"/>
        <v/>
      </c>
    </row>
    <row r="720" spans="1:14" x14ac:dyDescent="0.2">
      <c r="A720" s="166"/>
      <c r="B720" s="204" t="e">
        <f>VLOOKUP(A720,Adr!A:B,2,FALSE)</f>
        <v>#N/A</v>
      </c>
      <c r="C720" s="196"/>
      <c r="D720" s="186"/>
      <c r="E720" s="173"/>
      <c r="F720" s="166"/>
      <c r="G720" s="169"/>
      <c r="H720" s="169"/>
      <c r="I720" s="167"/>
      <c r="J720" s="167"/>
      <c r="K720" s="5"/>
      <c r="L720" s="167" t="str">
        <f t="shared" si="59"/>
        <v/>
      </c>
      <c r="M720" s="5" t="e">
        <f t="shared" si="60"/>
        <v>#N/A</v>
      </c>
      <c r="N720" s="3" t="str">
        <f t="shared" si="61"/>
        <v/>
      </c>
    </row>
    <row r="721" spans="1:14" x14ac:dyDescent="0.2">
      <c r="A721" s="182"/>
      <c r="B721" s="204" t="e">
        <f>VLOOKUP(A721,Adr!A:B,2,FALSE)</f>
        <v>#N/A</v>
      </c>
      <c r="C721" s="185"/>
      <c r="D721" s="187"/>
      <c r="E721" s="173"/>
      <c r="F721" s="182"/>
      <c r="G721" s="185"/>
      <c r="H721" s="185"/>
      <c r="I721" s="192"/>
      <c r="J721" s="167"/>
      <c r="K721" s="5"/>
      <c r="L721" s="167" t="str">
        <f t="shared" si="59"/>
        <v/>
      </c>
      <c r="M721" s="5" t="e">
        <f t="shared" si="60"/>
        <v>#N/A</v>
      </c>
      <c r="N721" s="3" t="str">
        <f t="shared" si="61"/>
        <v/>
      </c>
    </row>
    <row r="722" spans="1:14" x14ac:dyDescent="0.2">
      <c r="A722" s="202"/>
      <c r="B722" s="204" t="e">
        <f>VLOOKUP(A722,Adr!A:B,2,FALSE)</f>
        <v>#N/A</v>
      </c>
      <c r="C722" s="169"/>
      <c r="D722" s="172"/>
      <c r="E722" s="173"/>
      <c r="F722" s="166"/>
      <c r="G722" s="169"/>
      <c r="H722" s="169"/>
      <c r="I722" s="192"/>
      <c r="J722" s="167"/>
      <c r="K722" s="5"/>
      <c r="L722" s="167" t="str">
        <f t="shared" si="59"/>
        <v/>
      </c>
      <c r="M722" s="5" t="e">
        <f t="shared" si="60"/>
        <v>#N/A</v>
      </c>
      <c r="N722" s="3" t="str">
        <f t="shared" si="61"/>
        <v/>
      </c>
    </row>
    <row r="723" spans="1:14" x14ac:dyDescent="0.2">
      <c r="A723" s="166"/>
      <c r="B723" s="204" t="e">
        <f>VLOOKUP(A723,Adr!A:B,2,FALSE)</f>
        <v>#N/A</v>
      </c>
      <c r="C723" s="190"/>
      <c r="D723" s="172"/>
      <c r="E723" s="173"/>
      <c r="F723" s="166"/>
      <c r="G723" s="169"/>
      <c r="H723" s="169"/>
      <c r="I723" s="192"/>
      <c r="J723" s="167"/>
      <c r="K723" s="5"/>
      <c r="L723" s="167" t="str">
        <f t="shared" si="59"/>
        <v/>
      </c>
      <c r="M723" s="5" t="e">
        <f t="shared" si="60"/>
        <v>#N/A</v>
      </c>
      <c r="N723" s="3" t="str">
        <f t="shared" si="61"/>
        <v/>
      </c>
    </row>
    <row r="724" spans="1:14" x14ac:dyDescent="0.2">
      <c r="A724" s="198"/>
      <c r="B724" s="204" t="e">
        <f>VLOOKUP(A724,Adr!A:B,2,FALSE)</f>
        <v>#N/A</v>
      </c>
      <c r="C724" s="169"/>
      <c r="D724" s="172"/>
      <c r="E724" s="173"/>
      <c r="F724" s="166"/>
      <c r="G724" s="169"/>
      <c r="H724" s="169"/>
      <c r="I724" s="192"/>
      <c r="J724" s="167"/>
      <c r="K724" s="5"/>
      <c r="L724" s="167" t="str">
        <f t="shared" si="59"/>
        <v/>
      </c>
      <c r="M724" s="5" t="e">
        <f t="shared" si="60"/>
        <v>#N/A</v>
      </c>
      <c r="N724" s="3" t="str">
        <f t="shared" si="61"/>
        <v/>
      </c>
    </row>
    <row r="725" spans="1:14" x14ac:dyDescent="0.2">
      <c r="A725" s="198"/>
      <c r="B725" s="204" t="e">
        <f>VLOOKUP(A725,Adr!A:B,2,FALSE)</f>
        <v>#N/A</v>
      </c>
      <c r="C725" s="169"/>
      <c r="D725" s="172"/>
      <c r="E725" s="173"/>
      <c r="F725" s="166"/>
      <c r="G725" s="169"/>
      <c r="H725" s="169"/>
      <c r="I725" s="192"/>
      <c r="J725" s="167"/>
      <c r="K725" s="5"/>
      <c r="L725" s="167" t="str">
        <f t="shared" si="59"/>
        <v/>
      </c>
      <c r="M725" s="5" t="e">
        <f t="shared" si="60"/>
        <v>#N/A</v>
      </c>
      <c r="N725" s="3" t="str">
        <f t="shared" si="61"/>
        <v/>
      </c>
    </row>
    <row r="726" spans="1:14" x14ac:dyDescent="0.2">
      <c r="A726" s="182"/>
      <c r="B726" s="204" t="e">
        <f>VLOOKUP(A726,Adr!A:B,2,FALSE)</f>
        <v>#N/A</v>
      </c>
      <c r="C726" s="185"/>
      <c r="D726" s="187"/>
      <c r="E726" s="173"/>
      <c r="F726" s="182"/>
      <c r="G726" s="185"/>
      <c r="H726" s="185"/>
      <c r="I726" s="192"/>
      <c r="J726" s="167"/>
      <c r="K726" s="5"/>
      <c r="L726" s="167" t="str">
        <f t="shared" si="59"/>
        <v/>
      </c>
      <c r="M726" s="5" t="e">
        <f t="shared" si="60"/>
        <v>#N/A</v>
      </c>
      <c r="N726" s="3" t="str">
        <f t="shared" si="61"/>
        <v/>
      </c>
    </row>
    <row r="727" spans="1:14" x14ac:dyDescent="0.2">
      <c r="A727" s="166"/>
      <c r="B727" s="204" t="e">
        <f>VLOOKUP(A727,Adr!A:B,2,FALSE)</f>
        <v>#N/A</v>
      </c>
      <c r="C727" s="190"/>
      <c r="D727" s="172"/>
      <c r="E727" s="173"/>
      <c r="F727" s="182"/>
      <c r="G727" s="185"/>
      <c r="H727" s="185"/>
      <c r="I727" s="167"/>
      <c r="J727" s="167"/>
      <c r="K727" s="5"/>
      <c r="L727" s="167" t="str">
        <f t="shared" si="59"/>
        <v/>
      </c>
      <c r="M727" s="5" t="e">
        <f t="shared" si="60"/>
        <v>#N/A</v>
      </c>
      <c r="N727" s="3" t="str">
        <f t="shared" si="61"/>
        <v/>
      </c>
    </row>
    <row r="728" spans="1:14" x14ac:dyDescent="0.2">
      <c r="A728" s="166"/>
      <c r="B728" s="204" t="e">
        <f>VLOOKUP(A728,Adr!A:B,2,FALSE)</f>
        <v>#N/A</v>
      </c>
      <c r="C728" s="190"/>
      <c r="D728" s="172"/>
      <c r="E728" s="173"/>
      <c r="F728" s="182"/>
      <c r="G728" s="185"/>
      <c r="H728" s="185"/>
      <c r="I728" s="167"/>
      <c r="J728" s="167"/>
      <c r="K728" s="5"/>
      <c r="L728" s="167" t="str">
        <f t="shared" si="59"/>
        <v/>
      </c>
      <c r="M728" s="5" t="e">
        <f t="shared" si="60"/>
        <v>#N/A</v>
      </c>
      <c r="N728" s="3" t="str">
        <f t="shared" si="61"/>
        <v/>
      </c>
    </row>
    <row r="729" spans="1:14" x14ac:dyDescent="0.2">
      <c r="A729" s="166"/>
      <c r="B729" s="204" t="e">
        <f>VLOOKUP(A729,Adr!A:B,2,FALSE)</f>
        <v>#N/A</v>
      </c>
      <c r="C729" s="169"/>
      <c r="D729" s="172"/>
      <c r="E729" s="173"/>
      <c r="F729" s="166"/>
      <c r="G729" s="169"/>
      <c r="H729" s="169"/>
      <c r="I729" s="192"/>
      <c r="J729" s="167"/>
      <c r="K729" s="5"/>
      <c r="L729" s="167" t="str">
        <f t="shared" si="59"/>
        <v/>
      </c>
      <c r="M729" s="5" t="e">
        <f t="shared" si="60"/>
        <v>#N/A</v>
      </c>
      <c r="N729" s="3" t="str">
        <f t="shared" si="61"/>
        <v/>
      </c>
    </row>
    <row r="730" spans="1:14" x14ac:dyDescent="0.2">
      <c r="A730" s="166"/>
      <c r="B730" s="204" t="e">
        <f>VLOOKUP(A730,Adr!A:B,2,FALSE)</f>
        <v>#N/A</v>
      </c>
      <c r="C730" s="185"/>
      <c r="D730" s="187"/>
      <c r="E730" s="173"/>
      <c r="F730" s="182"/>
      <c r="G730" s="185"/>
      <c r="H730" s="185"/>
      <c r="I730" s="192"/>
      <c r="J730" s="167"/>
      <c r="K730" s="5"/>
      <c r="L730" s="167" t="str">
        <f t="shared" si="59"/>
        <v/>
      </c>
      <c r="M730" s="5" t="e">
        <f t="shared" si="60"/>
        <v>#N/A</v>
      </c>
      <c r="N730" s="3" t="str">
        <f t="shared" si="61"/>
        <v/>
      </c>
    </row>
    <row r="731" spans="1:14" x14ac:dyDescent="0.2">
      <c r="A731" s="166"/>
      <c r="B731" s="204" t="e">
        <f>VLOOKUP(A731,Adr!A:B,2,FALSE)</f>
        <v>#N/A</v>
      </c>
      <c r="C731" s="185"/>
      <c r="D731" s="187"/>
      <c r="E731" s="173"/>
      <c r="F731" s="182"/>
      <c r="G731" s="185"/>
      <c r="H731" s="185"/>
      <c r="I731" s="192"/>
      <c r="J731" s="167"/>
      <c r="K731" s="5"/>
      <c r="L731" s="167" t="str">
        <f t="shared" si="59"/>
        <v/>
      </c>
      <c r="M731" s="5" t="e">
        <f t="shared" si="60"/>
        <v>#N/A</v>
      </c>
      <c r="N731" s="3" t="str">
        <f t="shared" si="61"/>
        <v/>
      </c>
    </row>
    <row r="732" spans="1:14" x14ac:dyDescent="0.2">
      <c r="A732" s="166"/>
      <c r="B732" s="204" t="e">
        <f>VLOOKUP(A732,Adr!A:B,2,FALSE)</f>
        <v>#N/A</v>
      </c>
      <c r="C732" s="190"/>
      <c r="D732" s="172"/>
      <c r="E732" s="173"/>
      <c r="F732" s="182"/>
      <c r="G732" s="185"/>
      <c r="H732" s="185"/>
      <c r="I732" s="167"/>
      <c r="J732" s="167"/>
      <c r="K732" s="5"/>
      <c r="L732" s="167" t="str">
        <f t="shared" si="59"/>
        <v/>
      </c>
      <c r="M732" s="5" t="e">
        <f t="shared" si="60"/>
        <v>#N/A</v>
      </c>
      <c r="N732" s="3" t="str">
        <f t="shared" si="61"/>
        <v/>
      </c>
    </row>
    <row r="733" spans="1:14" x14ac:dyDescent="0.2">
      <c r="A733" s="182"/>
      <c r="B733" s="204" t="e">
        <f>VLOOKUP(A733,Adr!A:B,2,FALSE)</f>
        <v>#N/A</v>
      </c>
      <c r="C733" s="185"/>
      <c r="D733" s="187"/>
      <c r="E733" s="230"/>
      <c r="F733" s="182"/>
      <c r="G733" s="185"/>
      <c r="H733" s="185"/>
      <c r="I733" s="192"/>
      <c r="J733" s="167"/>
      <c r="K733" s="5"/>
      <c r="L733" s="167" t="str">
        <f t="shared" si="59"/>
        <v/>
      </c>
      <c r="M733" s="5" t="e">
        <f t="shared" si="60"/>
        <v>#N/A</v>
      </c>
      <c r="N733" s="3" t="str">
        <f t="shared" si="61"/>
        <v/>
      </c>
    </row>
    <row r="734" spans="1:14" x14ac:dyDescent="0.2">
      <c r="A734" s="182"/>
      <c r="B734" s="204" t="e">
        <f>VLOOKUP(A734,Adr!A:B,2,FALSE)</f>
        <v>#N/A</v>
      </c>
      <c r="C734" s="185"/>
      <c r="D734" s="187"/>
      <c r="E734" s="230"/>
      <c r="F734" s="182"/>
      <c r="G734" s="185"/>
      <c r="H734" s="185"/>
      <c r="I734" s="192"/>
      <c r="J734" s="167"/>
      <c r="K734" s="5"/>
      <c r="L734" s="167" t="str">
        <f t="shared" si="59"/>
        <v/>
      </c>
      <c r="M734" s="5" t="e">
        <f t="shared" si="60"/>
        <v>#N/A</v>
      </c>
      <c r="N734" s="3" t="str">
        <f t="shared" si="61"/>
        <v/>
      </c>
    </row>
    <row r="735" spans="1:14" x14ac:dyDescent="0.2">
      <c r="A735" s="182"/>
      <c r="B735" s="204" t="e">
        <f>VLOOKUP(A735,Adr!A:B,2,FALSE)</f>
        <v>#N/A</v>
      </c>
      <c r="C735" s="185"/>
      <c r="D735" s="187"/>
      <c r="E735" s="230"/>
      <c r="F735" s="182"/>
      <c r="G735" s="185"/>
      <c r="H735" s="185"/>
      <c r="I735" s="192"/>
      <c r="J735" s="167"/>
      <c r="K735" s="5"/>
      <c r="L735" s="167" t="str">
        <f t="shared" si="59"/>
        <v/>
      </c>
      <c r="M735" s="5" t="e">
        <f t="shared" si="60"/>
        <v>#N/A</v>
      </c>
      <c r="N735" s="3" t="str">
        <f t="shared" si="61"/>
        <v/>
      </c>
    </row>
    <row r="736" spans="1:14" x14ac:dyDescent="0.2">
      <c r="A736" s="182"/>
      <c r="B736" s="204" t="e">
        <f>VLOOKUP(A736,Adr!A:B,2,FALSE)</f>
        <v>#N/A</v>
      </c>
      <c r="C736" s="185"/>
      <c r="D736" s="187"/>
      <c r="E736" s="230"/>
      <c r="F736" s="182"/>
      <c r="G736" s="185"/>
      <c r="H736" s="185"/>
      <c r="I736" s="192"/>
      <c r="J736" s="167"/>
      <c r="K736" s="5"/>
      <c r="L736" s="167" t="str">
        <f t="shared" si="59"/>
        <v/>
      </c>
      <c r="M736" s="5" t="e">
        <f t="shared" si="60"/>
        <v>#N/A</v>
      </c>
      <c r="N736" s="3" t="str">
        <f t="shared" si="61"/>
        <v/>
      </c>
    </row>
    <row r="737" spans="1:14" x14ac:dyDescent="0.2">
      <c r="A737" s="182"/>
      <c r="B737" s="204" t="e">
        <f>VLOOKUP(A737,Adr!A:B,2,FALSE)</f>
        <v>#N/A</v>
      </c>
      <c r="C737" s="185"/>
      <c r="D737" s="187"/>
      <c r="E737" s="230"/>
      <c r="F737" s="182"/>
      <c r="G737" s="185"/>
      <c r="H737" s="185"/>
      <c r="I737" s="192"/>
      <c r="J737" s="167"/>
      <c r="K737" s="5"/>
      <c r="L737" s="167" t="str">
        <f t="shared" si="59"/>
        <v/>
      </c>
      <c r="M737" s="5" t="e">
        <f t="shared" si="60"/>
        <v>#N/A</v>
      </c>
      <c r="N737" s="3" t="str">
        <f t="shared" si="61"/>
        <v/>
      </c>
    </row>
    <row r="738" spans="1:14" x14ac:dyDescent="0.2">
      <c r="A738" s="182"/>
      <c r="B738" s="204" t="e">
        <f>VLOOKUP(A738,Adr!A:B,2,FALSE)</f>
        <v>#N/A</v>
      </c>
      <c r="C738" s="185"/>
      <c r="D738" s="187"/>
      <c r="E738" s="230"/>
      <c r="F738" s="182"/>
      <c r="G738" s="185"/>
      <c r="H738" s="185"/>
      <c r="I738" s="192"/>
      <c r="J738" s="167"/>
      <c r="K738" s="5"/>
      <c r="L738" s="167" t="str">
        <f t="shared" si="59"/>
        <v/>
      </c>
      <c r="M738" s="5" t="e">
        <f t="shared" si="60"/>
        <v>#N/A</v>
      </c>
      <c r="N738" s="3" t="str">
        <f t="shared" si="61"/>
        <v/>
      </c>
    </row>
    <row r="739" spans="1:14" x14ac:dyDescent="0.2">
      <c r="A739" s="182"/>
      <c r="B739" s="204" t="e">
        <f>VLOOKUP(A739,Adr!A:B,2,FALSE)</f>
        <v>#N/A</v>
      </c>
      <c r="C739" s="185"/>
      <c r="D739" s="187"/>
      <c r="E739" s="230"/>
      <c r="F739" s="182"/>
      <c r="G739" s="185"/>
      <c r="H739" s="185"/>
      <c r="I739" s="192"/>
      <c r="J739" s="167"/>
      <c r="K739" s="5"/>
      <c r="L739" s="167" t="str">
        <f t="shared" si="59"/>
        <v/>
      </c>
      <c r="M739" s="5" t="e">
        <f t="shared" si="60"/>
        <v>#N/A</v>
      </c>
      <c r="N739" s="3" t="str">
        <f t="shared" si="61"/>
        <v/>
      </c>
    </row>
    <row r="740" spans="1:14" x14ac:dyDescent="0.2">
      <c r="A740" s="182"/>
      <c r="B740" s="204" t="e">
        <f>VLOOKUP(A740,Adr!A:B,2,FALSE)</f>
        <v>#N/A</v>
      </c>
      <c r="C740" s="185"/>
      <c r="D740" s="187"/>
      <c r="E740" s="230"/>
      <c r="F740" s="182"/>
      <c r="G740" s="185"/>
      <c r="H740" s="185"/>
      <c r="I740" s="192"/>
      <c r="J740" s="167"/>
      <c r="K740" s="5"/>
      <c r="L740" s="167" t="str">
        <f t="shared" si="59"/>
        <v/>
      </c>
      <c r="M740" s="5" t="e">
        <f t="shared" si="60"/>
        <v>#N/A</v>
      </c>
      <c r="N740" s="3" t="str">
        <f t="shared" si="61"/>
        <v/>
      </c>
    </row>
    <row r="741" spans="1:14" x14ac:dyDescent="0.2">
      <c r="A741" s="182"/>
      <c r="B741" s="204" t="e">
        <f>VLOOKUP(A741,Adr!A:B,2,FALSE)</f>
        <v>#N/A</v>
      </c>
      <c r="C741" s="185"/>
      <c r="D741" s="187"/>
      <c r="E741" s="230"/>
      <c r="F741" s="182"/>
      <c r="G741" s="185"/>
      <c r="H741" s="185"/>
      <c r="I741" s="192"/>
      <c r="J741" s="167"/>
      <c r="K741" s="5"/>
      <c r="L741" s="167" t="str">
        <f t="shared" si="59"/>
        <v/>
      </c>
      <c r="M741" s="5" t="e">
        <f t="shared" si="60"/>
        <v>#N/A</v>
      </c>
      <c r="N741" s="3" t="str">
        <f t="shared" si="61"/>
        <v/>
      </c>
    </row>
    <row r="742" spans="1:14" x14ac:dyDescent="0.2">
      <c r="A742" s="182"/>
      <c r="B742" s="204" t="e">
        <f>VLOOKUP(A742,Adr!A:B,2,FALSE)</f>
        <v>#N/A</v>
      </c>
      <c r="C742" s="185"/>
      <c r="D742" s="187"/>
      <c r="E742" s="230"/>
      <c r="F742" s="182"/>
      <c r="G742" s="185"/>
      <c r="H742" s="185"/>
      <c r="I742" s="192"/>
      <c r="J742" s="167"/>
      <c r="K742" s="5"/>
      <c r="L742" s="167" t="str">
        <f t="shared" si="59"/>
        <v/>
      </c>
      <c r="M742" s="5" t="e">
        <f t="shared" si="60"/>
        <v>#N/A</v>
      </c>
      <c r="N742" s="3" t="str">
        <f t="shared" si="61"/>
        <v/>
      </c>
    </row>
    <row r="743" spans="1:14" x14ac:dyDescent="0.2">
      <c r="A743" s="182"/>
      <c r="B743" s="204" t="e">
        <f>VLOOKUP(A743,Adr!A:B,2,FALSE)</f>
        <v>#N/A</v>
      </c>
      <c r="C743" s="185"/>
      <c r="D743" s="187"/>
      <c r="E743" s="230"/>
      <c r="F743" s="182"/>
      <c r="G743" s="185"/>
      <c r="H743" s="185"/>
      <c r="I743" s="192"/>
      <c r="J743" s="167"/>
      <c r="K743" s="5"/>
      <c r="L743" s="167" t="str">
        <f t="shared" si="59"/>
        <v/>
      </c>
      <c r="M743" s="5" t="e">
        <f t="shared" si="60"/>
        <v>#N/A</v>
      </c>
      <c r="N743" s="3" t="str">
        <f t="shared" si="61"/>
        <v/>
      </c>
    </row>
    <row r="744" spans="1:14" x14ac:dyDescent="0.2">
      <c r="A744" s="182"/>
      <c r="B744" s="204" t="e">
        <f>VLOOKUP(A744,Adr!A:B,2,FALSE)</f>
        <v>#N/A</v>
      </c>
      <c r="C744" s="185"/>
      <c r="D744" s="187"/>
      <c r="E744" s="230"/>
      <c r="F744" s="182"/>
      <c r="G744" s="185"/>
      <c r="H744" s="185"/>
      <c r="I744" s="192"/>
      <c r="J744" s="167"/>
      <c r="K744" s="5"/>
      <c r="L744" s="167" t="str">
        <f t="shared" si="59"/>
        <v/>
      </c>
      <c r="M744" s="5" t="e">
        <f t="shared" si="60"/>
        <v>#N/A</v>
      </c>
      <c r="N744" s="3" t="str">
        <f t="shared" si="61"/>
        <v/>
      </c>
    </row>
    <row r="745" spans="1:14" x14ac:dyDescent="0.2">
      <c r="A745" s="182"/>
      <c r="B745" s="204" t="e">
        <f>VLOOKUP(A745,Adr!A:B,2,FALSE)</f>
        <v>#N/A</v>
      </c>
      <c r="C745" s="185"/>
      <c r="D745" s="187"/>
      <c r="E745" s="230"/>
      <c r="F745" s="182"/>
      <c r="G745" s="185"/>
      <c r="H745" s="185"/>
      <c r="I745" s="192"/>
      <c r="J745" s="167"/>
      <c r="K745" s="5"/>
      <c r="L745" s="167" t="str">
        <f t="shared" si="59"/>
        <v/>
      </c>
      <c r="M745" s="5" t="e">
        <f t="shared" si="60"/>
        <v>#N/A</v>
      </c>
      <c r="N745" s="3" t="str">
        <f t="shared" si="61"/>
        <v/>
      </c>
    </row>
    <row r="746" spans="1:14" x14ac:dyDescent="0.2">
      <c r="A746" s="182"/>
      <c r="B746" s="204" t="e">
        <f>VLOOKUP(A746,Adr!A:B,2,FALSE)</f>
        <v>#N/A</v>
      </c>
      <c r="C746" s="185"/>
      <c r="D746" s="187"/>
      <c r="E746" s="230"/>
      <c r="F746" s="182"/>
      <c r="G746" s="185"/>
      <c r="H746" s="185"/>
      <c r="I746" s="192"/>
      <c r="J746" s="167"/>
      <c r="K746" s="5"/>
      <c r="L746" s="167" t="str">
        <f t="shared" si="59"/>
        <v/>
      </c>
      <c r="M746" s="5" t="e">
        <f t="shared" si="60"/>
        <v>#N/A</v>
      </c>
      <c r="N746" s="3" t="str">
        <f t="shared" si="61"/>
        <v/>
      </c>
    </row>
    <row r="747" spans="1:14" x14ac:dyDescent="0.2">
      <c r="A747" s="182"/>
      <c r="B747" s="204" t="e">
        <f>VLOOKUP(A747,Adr!A:B,2,FALSE)</f>
        <v>#N/A</v>
      </c>
      <c r="C747" s="185"/>
      <c r="D747" s="187"/>
      <c r="E747" s="230"/>
      <c r="F747" s="182"/>
      <c r="G747" s="185"/>
      <c r="H747" s="185"/>
      <c r="I747" s="192"/>
      <c r="J747" s="167"/>
      <c r="K747" s="5"/>
      <c r="L747" s="167" t="str">
        <f t="shared" si="59"/>
        <v/>
      </c>
      <c r="M747" s="5" t="e">
        <f t="shared" si="60"/>
        <v>#N/A</v>
      </c>
      <c r="N747" s="3" t="str">
        <f t="shared" si="61"/>
        <v/>
      </c>
    </row>
    <row r="748" spans="1:14" x14ac:dyDescent="0.2">
      <c r="A748" s="182"/>
      <c r="B748" s="204" t="e">
        <f>VLOOKUP(A748,Adr!A:B,2,FALSE)</f>
        <v>#N/A</v>
      </c>
      <c r="C748" s="185"/>
      <c r="D748" s="187"/>
      <c r="E748" s="230"/>
      <c r="F748" s="182"/>
      <c r="G748" s="185"/>
      <c r="H748" s="185"/>
      <c r="I748" s="192"/>
      <c r="J748" s="167"/>
      <c r="K748" s="5"/>
      <c r="L748" s="167" t="str">
        <f t="shared" si="59"/>
        <v/>
      </c>
      <c r="M748" s="5" t="e">
        <f t="shared" si="60"/>
        <v>#N/A</v>
      </c>
      <c r="N748" s="3" t="str">
        <f t="shared" si="61"/>
        <v/>
      </c>
    </row>
    <row r="749" spans="1:14" x14ac:dyDescent="0.2">
      <c r="A749" s="182"/>
      <c r="B749" s="204" t="e">
        <f>VLOOKUP(A749,Adr!A:B,2,FALSE)</f>
        <v>#N/A</v>
      </c>
      <c r="C749" s="185"/>
      <c r="D749" s="187"/>
      <c r="E749" s="230"/>
      <c r="F749" s="182"/>
      <c r="G749" s="185"/>
      <c r="H749" s="185"/>
      <c r="I749" s="192"/>
      <c r="J749" s="167"/>
      <c r="K749" s="5"/>
      <c r="L749" s="167" t="str">
        <f t="shared" si="59"/>
        <v/>
      </c>
      <c r="M749" s="5" t="e">
        <f t="shared" si="60"/>
        <v>#N/A</v>
      </c>
      <c r="N749" s="3" t="str">
        <f t="shared" si="61"/>
        <v/>
      </c>
    </row>
    <row r="750" spans="1:14" x14ac:dyDescent="0.2">
      <c r="A750" s="182"/>
      <c r="B750" s="204" t="e">
        <f>VLOOKUP(A750,Adr!A:B,2,FALSE)</f>
        <v>#N/A</v>
      </c>
      <c r="C750" s="185"/>
      <c r="D750" s="187"/>
      <c r="E750" s="230"/>
      <c r="F750" s="182"/>
      <c r="G750" s="185"/>
      <c r="H750" s="185"/>
      <c r="I750" s="192"/>
      <c r="J750" s="167"/>
      <c r="K750" s="5"/>
      <c r="L750" s="167" t="str">
        <f t="shared" si="59"/>
        <v/>
      </c>
      <c r="M750" s="5" t="e">
        <f t="shared" si="60"/>
        <v>#N/A</v>
      </c>
      <c r="N750" s="3" t="str">
        <f t="shared" si="61"/>
        <v/>
      </c>
    </row>
    <row r="751" spans="1:14" x14ac:dyDescent="0.2">
      <c r="A751" s="182"/>
      <c r="B751" s="204" t="e">
        <f>VLOOKUP(A751,Adr!A:B,2,FALSE)</f>
        <v>#N/A</v>
      </c>
      <c r="C751" s="185"/>
      <c r="D751" s="187"/>
      <c r="E751" s="230"/>
      <c r="F751" s="182"/>
      <c r="G751" s="185"/>
      <c r="H751" s="185"/>
      <c r="I751" s="192"/>
      <c r="J751" s="167"/>
      <c r="K751" s="5"/>
      <c r="L751" s="167" t="str">
        <f t="shared" ref="L751:L767" si="62">A751&amp;G751&amp;H751</f>
        <v/>
      </c>
      <c r="M751" s="5" t="e">
        <f t="shared" ref="M751:M767" si="63">B751&amp;F751&amp;H751&amp;C751</f>
        <v>#N/A</v>
      </c>
      <c r="N751" s="3" t="str">
        <f t="shared" si="61"/>
        <v/>
      </c>
    </row>
    <row r="752" spans="1:14" x14ac:dyDescent="0.2">
      <c r="A752" s="182"/>
      <c r="B752" s="204" t="e">
        <f>VLOOKUP(A752,Adr!A:B,2,FALSE)</f>
        <v>#N/A</v>
      </c>
      <c r="C752" s="185"/>
      <c r="D752" s="187"/>
      <c r="E752" s="230"/>
      <c r="F752" s="182"/>
      <c r="G752" s="185"/>
      <c r="H752" s="185"/>
      <c r="I752" s="192"/>
      <c r="J752" s="167"/>
      <c r="K752" s="5"/>
      <c r="L752" s="167" t="str">
        <f t="shared" si="62"/>
        <v/>
      </c>
      <c r="M752" s="5" t="e">
        <f t="shared" si="63"/>
        <v>#N/A</v>
      </c>
      <c r="N752" s="3" t="str">
        <f t="shared" si="61"/>
        <v/>
      </c>
    </row>
    <row r="753" spans="1:14" x14ac:dyDescent="0.2">
      <c r="A753" s="182"/>
      <c r="B753" s="204" t="e">
        <f>VLOOKUP(A753,Adr!A:B,2,FALSE)</f>
        <v>#N/A</v>
      </c>
      <c r="C753" s="185"/>
      <c r="D753" s="187"/>
      <c r="E753" s="230"/>
      <c r="F753" s="182"/>
      <c r="G753" s="185"/>
      <c r="H753" s="185"/>
      <c r="I753" s="192"/>
      <c r="J753" s="167"/>
      <c r="K753" s="5"/>
      <c r="L753" s="167" t="str">
        <f t="shared" si="62"/>
        <v/>
      </c>
      <c r="M753" s="5" t="e">
        <f t="shared" si="63"/>
        <v>#N/A</v>
      </c>
      <c r="N753" s="3" t="str">
        <f t="shared" si="61"/>
        <v/>
      </c>
    </row>
    <row r="754" spans="1:14" x14ac:dyDescent="0.2">
      <c r="A754" s="182"/>
      <c r="B754" s="204" t="e">
        <f>VLOOKUP(A754,Adr!A:B,2,FALSE)</f>
        <v>#N/A</v>
      </c>
      <c r="C754" s="185"/>
      <c r="D754" s="187"/>
      <c r="E754" s="230"/>
      <c r="F754" s="182"/>
      <c r="G754" s="185"/>
      <c r="H754" s="185"/>
      <c r="I754" s="192"/>
      <c r="J754" s="167"/>
      <c r="K754" s="5"/>
      <c r="L754" s="167" t="str">
        <f t="shared" si="62"/>
        <v/>
      </c>
      <c r="M754" s="5" t="e">
        <f t="shared" si="63"/>
        <v>#N/A</v>
      </c>
      <c r="N754" s="3" t="str">
        <f t="shared" ref="N754:N767" si="64">+I754&amp;H754</f>
        <v/>
      </c>
    </row>
    <row r="755" spans="1:14" x14ac:dyDescent="0.2">
      <c r="A755" s="182"/>
      <c r="B755" s="204" t="e">
        <f>VLOOKUP(A755,Adr!A:B,2,FALSE)</f>
        <v>#N/A</v>
      </c>
      <c r="C755" s="185"/>
      <c r="D755" s="187"/>
      <c r="E755" s="230"/>
      <c r="F755" s="182"/>
      <c r="G755" s="185"/>
      <c r="H755" s="185"/>
      <c r="I755" s="192"/>
      <c r="J755" s="167"/>
      <c r="K755" s="5"/>
      <c r="L755" s="167" t="str">
        <f t="shared" si="62"/>
        <v/>
      </c>
      <c r="M755" s="5" t="e">
        <f t="shared" si="63"/>
        <v>#N/A</v>
      </c>
      <c r="N755" s="3" t="str">
        <f t="shared" si="64"/>
        <v/>
      </c>
    </row>
    <row r="756" spans="1:14" x14ac:dyDescent="0.2">
      <c r="A756" s="182"/>
      <c r="B756" s="204" t="e">
        <f>VLOOKUP(A756,Adr!A:B,2,FALSE)</f>
        <v>#N/A</v>
      </c>
      <c r="C756" s="185"/>
      <c r="D756" s="187"/>
      <c r="E756" s="230"/>
      <c r="F756" s="182"/>
      <c r="G756" s="185"/>
      <c r="H756" s="185"/>
      <c r="I756" s="192"/>
      <c r="J756" s="167"/>
      <c r="K756" s="5"/>
      <c r="L756" s="167" t="str">
        <f t="shared" si="62"/>
        <v/>
      </c>
      <c r="M756" s="5" t="e">
        <f t="shared" si="63"/>
        <v>#N/A</v>
      </c>
      <c r="N756" s="3" t="str">
        <f t="shared" si="64"/>
        <v/>
      </c>
    </row>
    <row r="757" spans="1:14" x14ac:dyDescent="0.2">
      <c r="A757" s="166"/>
      <c r="B757" s="204" t="e">
        <f>VLOOKUP(A757,Adr!A:B,2,FALSE)</f>
        <v>#N/A</v>
      </c>
      <c r="C757" s="196"/>
      <c r="D757" s="186"/>
      <c r="E757" s="173"/>
      <c r="F757" s="166"/>
      <c r="G757" s="169"/>
      <c r="H757" s="169"/>
      <c r="I757" s="167"/>
      <c r="J757" s="167"/>
      <c r="K757" s="5"/>
      <c r="L757" s="167" t="str">
        <f t="shared" si="62"/>
        <v/>
      </c>
      <c r="M757" s="5" t="e">
        <f t="shared" si="63"/>
        <v>#N/A</v>
      </c>
      <c r="N757" s="3" t="str">
        <f t="shared" si="64"/>
        <v/>
      </c>
    </row>
    <row r="758" spans="1:14" x14ac:dyDescent="0.2">
      <c r="A758" s="166"/>
      <c r="B758" s="204" t="e">
        <f>VLOOKUP(A758,Adr!A:B,2,FALSE)</f>
        <v>#N/A</v>
      </c>
      <c r="C758" s="196"/>
      <c r="D758" s="186"/>
      <c r="E758" s="173"/>
      <c r="F758" s="166"/>
      <c r="G758" s="169"/>
      <c r="H758" s="169"/>
      <c r="I758" s="167"/>
      <c r="J758" s="167"/>
      <c r="K758" s="5"/>
      <c r="L758" s="167" t="str">
        <f t="shared" si="62"/>
        <v/>
      </c>
      <c r="M758" s="5" t="e">
        <f t="shared" si="63"/>
        <v>#N/A</v>
      </c>
      <c r="N758" s="3" t="str">
        <f t="shared" si="64"/>
        <v/>
      </c>
    </row>
    <row r="759" spans="1:14" x14ac:dyDescent="0.2">
      <c r="A759" s="166"/>
      <c r="B759" s="204" t="e">
        <f>VLOOKUP(A759,Adr!A:B,2,FALSE)</f>
        <v>#N/A</v>
      </c>
      <c r="C759" s="196"/>
      <c r="D759" s="186"/>
      <c r="E759" s="173"/>
      <c r="F759" s="166"/>
      <c r="G759" s="169"/>
      <c r="H759" s="169"/>
      <c r="I759" s="167"/>
      <c r="J759" s="167"/>
      <c r="K759" s="5"/>
      <c r="L759" s="167" t="str">
        <f t="shared" si="62"/>
        <v/>
      </c>
      <c r="M759" s="5" t="e">
        <f t="shared" si="63"/>
        <v>#N/A</v>
      </c>
      <c r="N759" s="3" t="str">
        <f t="shared" si="64"/>
        <v/>
      </c>
    </row>
    <row r="760" spans="1:14" x14ac:dyDescent="0.2">
      <c r="A760" s="166"/>
      <c r="B760" s="204" t="e">
        <f>VLOOKUP(A760,Adr!A:B,2,FALSE)</f>
        <v>#N/A</v>
      </c>
      <c r="C760" s="196"/>
      <c r="D760" s="186"/>
      <c r="E760" s="173"/>
      <c r="F760" s="166"/>
      <c r="G760" s="169"/>
      <c r="H760" s="169"/>
      <c r="I760" s="167"/>
      <c r="J760" s="167"/>
      <c r="K760" s="5"/>
      <c r="L760" s="167" t="str">
        <f t="shared" si="62"/>
        <v/>
      </c>
      <c r="M760" s="5" t="e">
        <f t="shared" si="63"/>
        <v>#N/A</v>
      </c>
      <c r="N760" s="3" t="str">
        <f t="shared" si="64"/>
        <v/>
      </c>
    </row>
    <row r="761" spans="1:14" x14ac:dyDescent="0.2">
      <c r="A761" s="182"/>
      <c r="B761" s="204" t="e">
        <f>VLOOKUP(A761,Adr!A:B,2,FALSE)</f>
        <v>#N/A</v>
      </c>
      <c r="C761" s="185"/>
      <c r="D761" s="187"/>
      <c r="E761" s="173"/>
      <c r="F761" s="182"/>
      <c r="G761" s="185"/>
      <c r="H761" s="185"/>
      <c r="I761" s="192"/>
      <c r="J761" s="167"/>
      <c r="K761" s="5"/>
      <c r="L761" s="167" t="str">
        <f t="shared" si="62"/>
        <v/>
      </c>
      <c r="M761" s="5" t="e">
        <f t="shared" si="63"/>
        <v>#N/A</v>
      </c>
      <c r="N761" s="3" t="str">
        <f t="shared" si="64"/>
        <v/>
      </c>
    </row>
    <row r="762" spans="1:14" x14ac:dyDescent="0.2">
      <c r="A762" s="166"/>
      <c r="B762" s="204" t="e">
        <f>VLOOKUP(A762,Adr!A:B,2,FALSE)</f>
        <v>#N/A</v>
      </c>
      <c r="C762" s="190"/>
      <c r="D762" s="172"/>
      <c r="E762" s="173"/>
      <c r="F762" s="182"/>
      <c r="G762" s="185"/>
      <c r="H762" s="185"/>
      <c r="I762" s="167"/>
      <c r="J762" s="167"/>
      <c r="K762" s="5"/>
      <c r="L762" s="167" t="str">
        <f t="shared" si="62"/>
        <v/>
      </c>
      <c r="M762" s="5" t="e">
        <f t="shared" si="63"/>
        <v>#N/A</v>
      </c>
      <c r="N762" s="3" t="str">
        <f t="shared" si="64"/>
        <v/>
      </c>
    </row>
    <row r="763" spans="1:14" x14ac:dyDescent="0.2">
      <c r="A763" s="166"/>
      <c r="B763" s="204" t="e">
        <f>VLOOKUP(A763,Adr!A:B,2,FALSE)</f>
        <v>#N/A</v>
      </c>
      <c r="C763" s="190"/>
      <c r="D763" s="172"/>
      <c r="E763" s="173"/>
      <c r="F763" s="182"/>
      <c r="G763" s="185"/>
      <c r="H763" s="185"/>
      <c r="I763" s="167"/>
      <c r="J763" s="167"/>
      <c r="K763" s="5"/>
      <c r="L763" s="167" t="str">
        <f t="shared" si="62"/>
        <v/>
      </c>
      <c r="M763" s="5" t="e">
        <f t="shared" si="63"/>
        <v>#N/A</v>
      </c>
      <c r="N763" s="3" t="str">
        <f t="shared" si="64"/>
        <v/>
      </c>
    </row>
    <row r="764" spans="1:14" x14ac:dyDescent="0.2">
      <c r="A764" s="166"/>
      <c r="B764" s="204" t="e">
        <f>VLOOKUP(A764,Adr!A:B,2,FALSE)</f>
        <v>#N/A</v>
      </c>
      <c r="C764" s="185"/>
      <c r="D764" s="187"/>
      <c r="E764" s="173"/>
      <c r="F764" s="182"/>
      <c r="G764" s="185"/>
      <c r="H764" s="185"/>
      <c r="I764" s="192"/>
      <c r="J764" s="167"/>
      <c r="K764" s="5"/>
      <c r="L764" s="167" t="str">
        <f t="shared" si="62"/>
        <v/>
      </c>
      <c r="M764" s="5" t="e">
        <f t="shared" si="63"/>
        <v>#N/A</v>
      </c>
      <c r="N764" s="3" t="str">
        <f t="shared" si="64"/>
        <v/>
      </c>
    </row>
    <row r="765" spans="1:14" x14ac:dyDescent="0.2">
      <c r="A765" s="166"/>
      <c r="B765" s="204" t="e">
        <f>VLOOKUP(A765,Adr!A:B,2,FALSE)</f>
        <v>#N/A</v>
      </c>
      <c r="C765" s="185"/>
      <c r="D765" s="187"/>
      <c r="E765" s="173"/>
      <c r="F765" s="182"/>
      <c r="G765" s="185"/>
      <c r="H765" s="185"/>
      <c r="I765" s="192"/>
      <c r="J765" s="167"/>
      <c r="K765" s="5"/>
      <c r="L765" s="167" t="str">
        <f t="shared" si="62"/>
        <v/>
      </c>
      <c r="M765" s="5" t="e">
        <f t="shared" si="63"/>
        <v>#N/A</v>
      </c>
      <c r="N765" s="3" t="str">
        <f t="shared" si="64"/>
        <v/>
      </c>
    </row>
    <row r="766" spans="1:14" x14ac:dyDescent="0.2">
      <c r="A766" s="166"/>
      <c r="B766" s="204" t="e">
        <f>VLOOKUP(A766,Adr!A:B,2,FALSE)</f>
        <v>#N/A</v>
      </c>
      <c r="C766" s="185"/>
      <c r="D766" s="187"/>
      <c r="E766" s="173"/>
      <c r="F766" s="182"/>
      <c r="G766" s="185"/>
      <c r="H766" s="185"/>
      <c r="I766" s="192"/>
      <c r="J766" s="167"/>
      <c r="K766" s="5"/>
      <c r="L766" s="167" t="str">
        <f t="shared" si="62"/>
        <v/>
      </c>
      <c r="M766" s="5" t="e">
        <f t="shared" si="63"/>
        <v>#N/A</v>
      </c>
      <c r="N766" s="3" t="str">
        <f t="shared" si="64"/>
        <v/>
      </c>
    </row>
    <row r="767" spans="1:14" x14ac:dyDescent="0.2">
      <c r="A767" s="182"/>
      <c r="B767" s="204" t="e">
        <f>VLOOKUP(A767,Adr!A:B,2,FALSE)</f>
        <v>#N/A</v>
      </c>
      <c r="C767" s="185"/>
      <c r="D767" s="187"/>
      <c r="E767" s="230"/>
      <c r="F767" s="182"/>
      <c r="G767" s="185"/>
      <c r="H767" s="185"/>
      <c r="I767" s="192"/>
      <c r="J767" s="167"/>
      <c r="K767" s="5"/>
      <c r="L767" s="167" t="str">
        <f t="shared" si="62"/>
        <v/>
      </c>
      <c r="M767" s="5" t="e">
        <f t="shared" si="63"/>
        <v>#N/A</v>
      </c>
      <c r="N767" s="3" t="str">
        <f t="shared" si="64"/>
        <v/>
      </c>
    </row>
    <row r="768" spans="1:14" x14ac:dyDescent="0.2">
      <c r="C768" s="196"/>
      <c r="G768" s="185"/>
      <c r="H768" s="185"/>
    </row>
    <row r="769" spans="3:8" x14ac:dyDescent="0.2">
      <c r="C769" s="196"/>
      <c r="G769" s="185"/>
      <c r="H769" s="185"/>
    </row>
    <row r="770" spans="3:8" x14ac:dyDescent="0.2">
      <c r="G770" s="185"/>
      <c r="H770" s="185"/>
    </row>
    <row r="771" spans="3:8" x14ac:dyDescent="0.2">
      <c r="G771" s="185"/>
      <c r="H771" s="185"/>
    </row>
    <row r="772" spans="3:8" x14ac:dyDescent="0.2">
      <c r="G772" s="185"/>
      <c r="H772" s="185"/>
    </row>
    <row r="773" spans="3:8" x14ac:dyDescent="0.2">
      <c r="G773" s="185"/>
      <c r="H773" s="185"/>
    </row>
  </sheetData>
  <sheetProtection sheet="1" objects="1" scenarios="1"/>
  <sortState xmlns:xlrd2="http://schemas.microsoft.com/office/spreadsheetml/2017/richdata2" ref="A2:N767">
    <sortCondition ref="B2:B767"/>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1796875" customWidth="1"/>
    <col min="2" max="2" width="2.17968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1796875" bestFit="1" customWidth="1"/>
  </cols>
  <sheetData>
    <row r="1" spans="1:14" s="1" customFormat="1" ht="13" x14ac:dyDescent="0.3">
      <c r="A1" s="2" t="s">
        <v>1036</v>
      </c>
      <c r="B1" s="2"/>
      <c r="C1" s="2" t="s">
        <v>336</v>
      </c>
      <c r="D1" s="2" t="s">
        <v>1203</v>
      </c>
      <c r="E1" s="2" t="s">
        <v>1204</v>
      </c>
      <c r="F1" s="2" t="s">
        <v>315</v>
      </c>
      <c r="G1" s="2" t="s">
        <v>1205</v>
      </c>
      <c r="H1" s="2"/>
      <c r="I1" s="2" t="s">
        <v>315</v>
      </c>
      <c r="J1" s="2" t="s">
        <v>1206</v>
      </c>
      <c r="K1" s="2"/>
      <c r="L1" s="2"/>
      <c r="M1" s="2"/>
      <c r="N1" s="2"/>
    </row>
    <row r="2" spans="1:14" x14ac:dyDescent="0.25">
      <c r="A2" t="s">
        <v>1207</v>
      </c>
      <c r="C2" t="s">
        <v>339</v>
      </c>
      <c r="D2" t="s">
        <v>1208</v>
      </c>
      <c r="E2">
        <v>1</v>
      </c>
      <c r="F2" t="s">
        <v>319</v>
      </c>
      <c r="G2" t="s">
        <v>1209</v>
      </c>
      <c r="I2" t="s">
        <v>317</v>
      </c>
      <c r="J2" t="s">
        <v>1210</v>
      </c>
    </row>
    <row r="3" spans="1:14" x14ac:dyDescent="0.25">
      <c r="A3" t="s">
        <v>1042</v>
      </c>
      <c r="C3" t="s">
        <v>341</v>
      </c>
      <c r="D3" t="s">
        <v>1211</v>
      </c>
      <c r="E3">
        <v>1</v>
      </c>
      <c r="F3" t="s">
        <v>319</v>
      </c>
      <c r="G3" t="s">
        <v>1209</v>
      </c>
      <c r="I3" t="s">
        <v>319</v>
      </c>
      <c r="J3" t="s">
        <v>320</v>
      </c>
    </row>
    <row r="4" spans="1:14" x14ac:dyDescent="0.25">
      <c r="A4" t="s">
        <v>1107</v>
      </c>
      <c r="C4" t="s">
        <v>343</v>
      </c>
      <c r="D4" t="s">
        <v>1212</v>
      </c>
      <c r="E4">
        <v>1</v>
      </c>
      <c r="F4" t="s">
        <v>319</v>
      </c>
      <c r="G4" t="s">
        <v>1209</v>
      </c>
      <c r="I4" t="s">
        <v>321</v>
      </c>
      <c r="J4" t="s">
        <v>322</v>
      </c>
    </row>
    <row r="5" spans="1:14" x14ac:dyDescent="0.25">
      <c r="A5" t="s">
        <v>1062</v>
      </c>
      <c r="C5" t="s">
        <v>345</v>
      </c>
      <c r="D5" t="s">
        <v>1213</v>
      </c>
      <c r="E5">
        <v>1</v>
      </c>
      <c r="F5" t="s">
        <v>319</v>
      </c>
      <c r="G5" t="s">
        <v>1209</v>
      </c>
      <c r="I5" t="s">
        <v>323</v>
      </c>
      <c r="J5" t="s">
        <v>324</v>
      </c>
    </row>
    <row r="6" spans="1:14" x14ac:dyDescent="0.25">
      <c r="A6" t="s">
        <v>1214</v>
      </c>
      <c r="C6" t="s">
        <v>347</v>
      </c>
      <c r="D6" t="s">
        <v>1215</v>
      </c>
      <c r="E6">
        <v>1</v>
      </c>
      <c r="F6" t="s">
        <v>319</v>
      </c>
      <c r="G6" t="s">
        <v>1209</v>
      </c>
      <c r="I6" t="s">
        <v>325</v>
      </c>
      <c r="J6" t="s">
        <v>1216</v>
      </c>
    </row>
    <row r="7" spans="1:14" x14ac:dyDescent="0.25">
      <c r="A7" t="s">
        <v>1217</v>
      </c>
      <c r="C7" t="s">
        <v>349</v>
      </c>
      <c r="D7" t="s">
        <v>1218</v>
      </c>
      <c r="E7">
        <v>2</v>
      </c>
      <c r="F7" t="s">
        <v>321</v>
      </c>
      <c r="G7" t="s">
        <v>1219</v>
      </c>
    </row>
    <row r="8" spans="1:14" x14ac:dyDescent="0.25">
      <c r="A8" t="s">
        <v>1071</v>
      </c>
      <c r="C8" t="s">
        <v>351</v>
      </c>
      <c r="D8" t="s">
        <v>1220</v>
      </c>
      <c r="E8">
        <v>3</v>
      </c>
      <c r="F8" t="s">
        <v>321</v>
      </c>
      <c r="G8" t="s">
        <v>1221</v>
      </c>
    </row>
    <row r="9" spans="1:14" x14ac:dyDescent="0.25">
      <c r="A9" t="s">
        <v>1222</v>
      </c>
      <c r="C9" t="s">
        <v>353</v>
      </c>
      <c r="D9" t="s">
        <v>1223</v>
      </c>
      <c r="E9">
        <v>3</v>
      </c>
      <c r="F9" t="s">
        <v>321</v>
      </c>
      <c r="G9" t="s">
        <v>1224</v>
      </c>
    </row>
    <row r="10" spans="1:14" x14ac:dyDescent="0.25">
      <c r="A10" t="s">
        <v>1146</v>
      </c>
      <c r="C10" t="s">
        <v>355</v>
      </c>
      <c r="D10" t="s">
        <v>1225</v>
      </c>
      <c r="E10">
        <v>4</v>
      </c>
      <c r="F10" t="s">
        <v>321</v>
      </c>
      <c r="G10" t="s">
        <v>1226</v>
      </c>
    </row>
    <row r="11" spans="1:14" x14ac:dyDescent="0.25">
      <c r="A11" t="s">
        <v>1148</v>
      </c>
      <c r="C11" t="s">
        <v>356</v>
      </c>
      <c r="D11" t="s">
        <v>1227</v>
      </c>
      <c r="E11">
        <v>4</v>
      </c>
      <c r="F11" t="s">
        <v>317</v>
      </c>
      <c r="G11" t="s">
        <v>1226</v>
      </c>
    </row>
    <row r="12" spans="1:14" x14ac:dyDescent="0.25">
      <c r="A12" t="s">
        <v>1109</v>
      </c>
      <c r="C12" t="s">
        <v>358</v>
      </c>
      <c r="D12" t="s">
        <v>1228</v>
      </c>
      <c r="E12">
        <v>4</v>
      </c>
      <c r="F12" t="s">
        <v>317</v>
      </c>
      <c r="G12" t="s">
        <v>1226</v>
      </c>
    </row>
    <row r="13" spans="1:14" x14ac:dyDescent="0.25">
      <c r="A13" t="s">
        <v>1150</v>
      </c>
      <c r="C13" t="s">
        <v>360</v>
      </c>
      <c r="D13" t="s">
        <v>1229</v>
      </c>
      <c r="E13">
        <v>4</v>
      </c>
      <c r="F13" t="s">
        <v>325</v>
      </c>
      <c r="G13" t="s">
        <v>1226</v>
      </c>
    </row>
    <row r="14" spans="1:14" x14ac:dyDescent="0.25">
      <c r="A14" t="s">
        <v>1044</v>
      </c>
      <c r="C14" t="s">
        <v>362</v>
      </c>
      <c r="D14" t="s">
        <v>1230</v>
      </c>
      <c r="E14">
        <v>4</v>
      </c>
      <c r="F14" t="s">
        <v>321</v>
      </c>
      <c r="G14" t="s">
        <v>1226</v>
      </c>
    </row>
    <row r="15" spans="1:14" x14ac:dyDescent="0.25">
      <c r="A15" t="s">
        <v>1046</v>
      </c>
      <c r="C15" t="s">
        <v>364</v>
      </c>
    </row>
    <row r="16" spans="1:14" x14ac:dyDescent="0.25">
      <c r="A16" t="s">
        <v>1111</v>
      </c>
      <c r="C16" t="s">
        <v>365</v>
      </c>
    </row>
    <row r="17" spans="1:3" x14ac:dyDescent="0.25">
      <c r="A17" t="s">
        <v>1073</v>
      </c>
      <c r="C17" t="s">
        <v>366</v>
      </c>
    </row>
    <row r="18" spans="1:3" x14ac:dyDescent="0.25">
      <c r="A18" t="s">
        <v>1113</v>
      </c>
      <c r="C18" t="s">
        <v>367</v>
      </c>
    </row>
    <row r="19" spans="1:3" x14ac:dyDescent="0.25">
      <c r="A19" t="s">
        <v>1115</v>
      </c>
      <c r="C19" t="s">
        <v>368</v>
      </c>
    </row>
    <row r="20" spans="1:3" x14ac:dyDescent="0.25">
      <c r="A20" t="s">
        <v>1152</v>
      </c>
      <c r="C20" t="s">
        <v>1231</v>
      </c>
    </row>
    <row r="21" spans="1:3" x14ac:dyDescent="0.25">
      <c r="A21" t="s">
        <v>1232</v>
      </c>
      <c r="C21" t="s">
        <v>1233</v>
      </c>
    </row>
    <row r="22" spans="1:3" x14ac:dyDescent="0.25">
      <c r="A22" t="s">
        <v>1234</v>
      </c>
      <c r="C22" t="s">
        <v>1235</v>
      </c>
    </row>
    <row r="23" spans="1:3" x14ac:dyDescent="0.25">
      <c r="A23" t="s">
        <v>1154</v>
      </c>
      <c r="C23" t="s">
        <v>1236</v>
      </c>
    </row>
    <row r="24" spans="1:3" x14ac:dyDescent="0.25">
      <c r="A24" t="s">
        <v>1237</v>
      </c>
      <c r="C24" t="s">
        <v>1238</v>
      </c>
    </row>
    <row r="25" spans="1:3" x14ac:dyDescent="0.25">
      <c r="A25" t="s">
        <v>1156</v>
      </c>
      <c r="C25" t="s">
        <v>1239</v>
      </c>
    </row>
    <row r="26" spans="1:3" x14ac:dyDescent="0.25">
      <c r="A26" t="s">
        <v>1117</v>
      </c>
      <c r="C26" t="s">
        <v>1240</v>
      </c>
    </row>
    <row r="27" spans="1:3" x14ac:dyDescent="0.25">
      <c r="A27" t="s">
        <v>1058</v>
      </c>
      <c r="C27" t="s">
        <v>1241</v>
      </c>
    </row>
    <row r="28" spans="1:3" x14ac:dyDescent="0.25">
      <c r="A28" t="s">
        <v>1077</v>
      </c>
    </row>
    <row r="29" spans="1:3" x14ac:dyDescent="0.25">
      <c r="A29" t="s">
        <v>1079</v>
      </c>
    </row>
    <row r="30" spans="1:3" x14ac:dyDescent="0.25">
      <c r="A30" t="s">
        <v>1158</v>
      </c>
    </row>
    <row r="31" spans="1:3" x14ac:dyDescent="0.25">
      <c r="A31" t="s">
        <v>1119</v>
      </c>
    </row>
    <row r="32" spans="1:3" x14ac:dyDescent="0.25">
      <c r="A32" t="s">
        <v>1160</v>
      </c>
    </row>
    <row r="33" spans="1:1" x14ac:dyDescent="0.25">
      <c r="A33" t="s">
        <v>1083</v>
      </c>
    </row>
    <row r="34" spans="1:1" x14ac:dyDescent="0.25">
      <c r="A34" t="s">
        <v>1162</v>
      </c>
    </row>
    <row r="35" spans="1:1" x14ac:dyDescent="0.25">
      <c r="A35" t="s">
        <v>1182</v>
      </c>
    </row>
    <row r="36" spans="1:1" x14ac:dyDescent="0.25">
      <c r="A36" t="s">
        <v>1085</v>
      </c>
    </row>
    <row r="37" spans="1:1" x14ac:dyDescent="0.25">
      <c r="A37" t="s">
        <v>1164</v>
      </c>
    </row>
    <row r="38" spans="1:1" x14ac:dyDescent="0.25">
      <c r="A38" t="s">
        <v>1242</v>
      </c>
    </row>
    <row r="39" spans="1:1" x14ac:dyDescent="0.25">
      <c r="A39" t="s">
        <v>1166</v>
      </c>
    </row>
    <row r="40" spans="1:1" x14ac:dyDescent="0.25">
      <c r="A40" t="s">
        <v>1200</v>
      </c>
    </row>
    <row r="41" spans="1:1" x14ac:dyDescent="0.25">
      <c r="A41" t="s">
        <v>1060</v>
      </c>
    </row>
    <row r="42" spans="1:1" x14ac:dyDescent="0.25">
      <c r="A42" t="s">
        <v>1123</v>
      </c>
    </row>
    <row r="43" spans="1:1" x14ac:dyDescent="0.25">
      <c r="A43" t="s">
        <v>1243</v>
      </c>
    </row>
    <row r="44" spans="1:1" x14ac:dyDescent="0.25">
      <c r="A44" t="s">
        <v>1244</v>
      </c>
    </row>
    <row r="45" spans="1:1" x14ac:dyDescent="0.25">
      <c r="A45" t="s">
        <v>1245</v>
      </c>
    </row>
    <row r="46" spans="1:1" x14ac:dyDescent="0.25">
      <c r="A46" t="s">
        <v>1168</v>
      </c>
    </row>
    <row r="47" spans="1:1" x14ac:dyDescent="0.25">
      <c r="A47" t="s">
        <v>1087</v>
      </c>
    </row>
    <row r="48" spans="1:1" x14ac:dyDescent="0.25">
      <c r="A48" t="s">
        <v>1127</v>
      </c>
    </row>
    <row r="49" spans="1:1" x14ac:dyDescent="0.25">
      <c r="A49" t="s">
        <v>1125</v>
      </c>
    </row>
    <row r="50" spans="1:1" x14ac:dyDescent="0.25">
      <c r="A50" t="s">
        <v>1202</v>
      </c>
    </row>
    <row r="51" spans="1:1" x14ac:dyDescent="0.25">
      <c r="A51" t="s">
        <v>1170</v>
      </c>
    </row>
    <row r="52" spans="1:1" x14ac:dyDescent="0.25">
      <c r="A52" t="s">
        <v>1089</v>
      </c>
    </row>
    <row r="53" spans="1:1" x14ac:dyDescent="0.25">
      <c r="A53" t="s">
        <v>1246</v>
      </c>
    </row>
    <row r="54" spans="1:1" x14ac:dyDescent="0.25">
      <c r="A54" t="s">
        <v>1172</v>
      </c>
    </row>
    <row r="55" spans="1:1" x14ac:dyDescent="0.25">
      <c r="A55" t="s">
        <v>1247</v>
      </c>
    </row>
    <row r="56" spans="1:1" x14ac:dyDescent="0.25">
      <c r="A56" t="s">
        <v>1093</v>
      </c>
    </row>
    <row r="57" spans="1:1" x14ac:dyDescent="0.25">
      <c r="A57" t="s">
        <v>1248</v>
      </c>
    </row>
    <row r="58" spans="1:1" x14ac:dyDescent="0.25">
      <c r="A58" t="s">
        <v>1198</v>
      </c>
    </row>
    <row r="59" spans="1:1" x14ac:dyDescent="0.25">
      <c r="A59" t="s">
        <v>1249</v>
      </c>
    </row>
    <row r="60" spans="1:1" x14ac:dyDescent="0.25">
      <c r="A60" t="s">
        <v>1174</v>
      </c>
    </row>
    <row r="61" spans="1:1" x14ac:dyDescent="0.25">
      <c r="A61" t="s">
        <v>1250</v>
      </c>
    </row>
    <row r="62" spans="1:1" x14ac:dyDescent="0.25">
      <c r="A62" t="s">
        <v>1176</v>
      </c>
    </row>
    <row r="63" spans="1:1" x14ac:dyDescent="0.25">
      <c r="A63" t="s">
        <v>1251</v>
      </c>
    </row>
    <row r="64" spans="1:1" x14ac:dyDescent="0.25">
      <c r="A64" t="s">
        <v>1095</v>
      </c>
    </row>
    <row r="65" spans="1:1" x14ac:dyDescent="0.25">
      <c r="A65" t="s">
        <v>1178</v>
      </c>
    </row>
    <row r="66" spans="1:1" x14ac:dyDescent="0.25">
      <c r="A66" t="s">
        <v>1130</v>
      </c>
    </row>
    <row r="67" spans="1:1" x14ac:dyDescent="0.25">
      <c r="A67" t="s">
        <v>1252</v>
      </c>
    </row>
    <row r="68" spans="1:1" x14ac:dyDescent="0.25">
      <c r="A68" t="s">
        <v>1180</v>
      </c>
    </row>
    <row r="69" spans="1:1" x14ac:dyDescent="0.25">
      <c r="A69" t="s">
        <v>1253</v>
      </c>
    </row>
    <row r="70" spans="1:1" x14ac:dyDescent="0.25">
      <c r="A70" t="s">
        <v>1254</v>
      </c>
    </row>
    <row r="71" spans="1:1" x14ac:dyDescent="0.25">
      <c r="A71" t="s">
        <v>1054</v>
      </c>
    </row>
    <row r="72" spans="1:1" x14ac:dyDescent="0.25">
      <c r="A72" t="s">
        <v>1097</v>
      </c>
    </row>
    <row r="73" spans="1:1" x14ac:dyDescent="0.25">
      <c r="A73" t="s">
        <v>1255</v>
      </c>
    </row>
    <row r="74" spans="1:1" x14ac:dyDescent="0.25">
      <c r="A74" t="s">
        <v>1099</v>
      </c>
    </row>
    <row r="75" spans="1:1" x14ac:dyDescent="0.25">
      <c r="A75" t="s">
        <v>1101</v>
      </c>
    </row>
    <row r="76" spans="1:1" x14ac:dyDescent="0.25">
      <c r="A76" t="s">
        <v>1132</v>
      </c>
    </row>
    <row r="77" spans="1:1" x14ac:dyDescent="0.25">
      <c r="A77" t="s">
        <v>1134</v>
      </c>
    </row>
    <row r="78" spans="1:1" x14ac:dyDescent="0.25">
      <c r="A78" t="s">
        <v>1256</v>
      </c>
    </row>
    <row r="79" spans="1:1" x14ac:dyDescent="0.25">
      <c r="A79" t="s">
        <v>1257</v>
      </c>
    </row>
    <row r="80" spans="1:1" x14ac:dyDescent="0.25">
      <c r="A80" t="s">
        <v>1136</v>
      </c>
    </row>
    <row r="81" spans="1:1" x14ac:dyDescent="0.25">
      <c r="A81" t="s">
        <v>1138</v>
      </c>
    </row>
    <row r="82" spans="1:1" x14ac:dyDescent="0.25">
      <c r="A82" t="s">
        <v>1196</v>
      </c>
    </row>
    <row r="83" spans="1:1" x14ac:dyDescent="0.25">
      <c r="A83" t="s">
        <v>1258</v>
      </c>
    </row>
    <row r="84" spans="1:1" x14ac:dyDescent="0.25">
      <c r="A84" t="s">
        <v>1184</v>
      </c>
    </row>
    <row r="85" spans="1:1" x14ac:dyDescent="0.25">
      <c r="A85" t="s">
        <v>1056</v>
      </c>
    </row>
    <row r="86" spans="1:1" x14ac:dyDescent="0.25">
      <c r="A86" t="s">
        <v>1067</v>
      </c>
    </row>
    <row r="87" spans="1:1" x14ac:dyDescent="0.25">
      <c r="A87" t="s">
        <v>1186</v>
      </c>
    </row>
    <row r="88" spans="1:1" x14ac:dyDescent="0.25">
      <c r="A88" t="s">
        <v>1140</v>
      </c>
    </row>
    <row r="89" spans="1:1" x14ac:dyDescent="0.25">
      <c r="A89" t="s">
        <v>1091</v>
      </c>
    </row>
    <row r="90" spans="1:1" x14ac:dyDescent="0.25">
      <c r="A90" t="s">
        <v>1103</v>
      </c>
    </row>
    <row r="91" spans="1:1" x14ac:dyDescent="0.25">
      <c r="A91" t="s">
        <v>1142</v>
      </c>
    </row>
    <row r="92" spans="1:1" x14ac:dyDescent="0.25">
      <c r="A92" t="s">
        <v>1188</v>
      </c>
    </row>
    <row r="93" spans="1:1" x14ac:dyDescent="0.25">
      <c r="A93" t="s">
        <v>1259</v>
      </c>
    </row>
    <row r="94" spans="1:1" x14ac:dyDescent="0.25">
      <c r="A94" t="s">
        <v>1190</v>
      </c>
    </row>
    <row r="95" spans="1:1" x14ac:dyDescent="0.25">
      <c r="A95" t="s">
        <v>1105</v>
      </c>
    </row>
    <row r="96" spans="1:1" x14ac:dyDescent="0.25">
      <c r="A96" t="s">
        <v>1192</v>
      </c>
    </row>
    <row r="97" spans="1:1" x14ac:dyDescent="0.25">
      <c r="A97" t="s">
        <v>1048</v>
      </c>
    </row>
    <row r="98" spans="1:1" x14ac:dyDescent="0.25">
      <c r="A98" t="s">
        <v>1144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1796875" style="137"/>
    <col min="14" max="14" width="38.54296875" style="137" hidden="1" customWidth="1"/>
    <col min="15" max="16" width="9.1796875" style="137" hidden="1" customWidth="1"/>
    <col min="17" max="16384" width="9.1796875" style="137"/>
  </cols>
  <sheetData>
    <row r="1" spans="1:16" ht="37.5" customHeight="1" x14ac:dyDescent="0.25">
      <c r="A1" s="388" t="str">
        <f>Spolu!C3&amp;", "&amp;Spolu!C6</f>
        <v>Slovenský horolezecký spolok JAMES, Olympijské námestie 14290/1, Bratislava, 831 04</v>
      </c>
      <c r="B1" s="388"/>
      <c r="C1" s="388"/>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9" t="s">
        <v>1260</v>
      </c>
      <c r="F3" s="390"/>
      <c r="N3" s="137" t="str">
        <f t="shared" si="0"/>
        <v>c - príspevok Slovenskému paralympijskému výboru</v>
      </c>
      <c r="O3" s="137" t="s">
        <v>343</v>
      </c>
      <c r="P3" s="137" t="s">
        <v>344</v>
      </c>
    </row>
    <row r="4" spans="1:16" ht="45.75" customHeight="1" x14ac:dyDescent="0.25">
      <c r="E4" s="390"/>
      <c r="F4" s="390"/>
      <c r="N4" s="137" t="str">
        <f t="shared" si="0"/>
        <v>d - príspevok športovcom top tímu</v>
      </c>
      <c r="O4" s="137" t="s">
        <v>345</v>
      </c>
      <c r="P4" s="137" t="s">
        <v>346</v>
      </c>
    </row>
    <row r="5" spans="1:16" ht="30.75" customHeight="1" x14ac:dyDescent="0.25">
      <c r="C5" s="138" t="s">
        <v>1261</v>
      </c>
      <c r="N5" s="137" t="str">
        <f t="shared" si="0"/>
        <v>e - rozvoj športov, ktoré nie sú uznanými podľa zákona č. 440/2015 Z. z.</v>
      </c>
      <c r="O5" s="137" t="s">
        <v>347</v>
      </c>
      <c r="P5" s="137" t="s">
        <v>352</v>
      </c>
    </row>
    <row r="6" spans="1:16" ht="31" x14ac:dyDescent="0.25">
      <c r="C6" s="138" t="s">
        <v>1262</v>
      </c>
      <c r="E6" s="140" t="s">
        <v>1263</v>
      </c>
      <c r="F6" s="149"/>
      <c r="N6" s="137" t="str">
        <f t="shared" si="0"/>
        <v>f - organizovanie významných a tradičných športových podujatí na území SR v roku 2020</v>
      </c>
      <c r="O6" s="137" t="s">
        <v>349</v>
      </c>
      <c r="P6" s="137" t="s">
        <v>1264</v>
      </c>
    </row>
    <row r="7" spans="1:16" x14ac:dyDescent="0.25">
      <c r="C7" s="138" t="s">
        <v>1265</v>
      </c>
      <c r="E7" s="140" t="s">
        <v>1266</v>
      </c>
      <c r="F7" s="150"/>
      <c r="N7" s="137" t="str">
        <f t="shared" si="0"/>
        <v>g - projekty školského, univerzitného športu a športu pre všetkých</v>
      </c>
      <c r="O7" s="137" t="s">
        <v>351</v>
      </c>
      <c r="P7" s="137" t="s">
        <v>1267</v>
      </c>
    </row>
    <row r="8" spans="1:16" x14ac:dyDescent="0.25">
      <c r="C8" s="138" t="s">
        <v>1685</v>
      </c>
      <c r="E8" s="140" t="s">
        <v>1268</v>
      </c>
      <c r="F8" s="151"/>
      <c r="N8" s="137" t="str">
        <f t="shared" si="0"/>
        <v>h - podpora a rozvoj turistických a cykloturistických trás</v>
      </c>
      <c r="O8" s="137" t="s">
        <v>353</v>
      </c>
      <c r="P8" s="137" t="s">
        <v>354</v>
      </c>
    </row>
    <row r="9" spans="1:16" x14ac:dyDescent="0.25">
      <c r="E9" s="140" t="s">
        <v>1269</v>
      </c>
      <c r="F9" s="149"/>
      <c r="N9" s="137" t="str">
        <f t="shared" si="0"/>
        <v>i - finančné odmeny športovcom za výsledky dosiahnuté v roku 2019 a trénerom mládeže za dosiahnuté výsledky ich športovcov v roku 2019 a za celoživotnú prácu s mládežou</v>
      </c>
      <c r="O9" s="137" t="s">
        <v>355</v>
      </c>
      <c r="P9" s="137" t="s">
        <v>1270</v>
      </c>
    </row>
    <row r="10" spans="1:16" x14ac:dyDescent="0.25">
      <c r="N10" s="137" t="str">
        <f t="shared" si="0"/>
        <v>j - projekty pre popularizáciu pohybových aktivít detí, mládeže a seniorov</v>
      </c>
      <c r="O10" s="137" t="s">
        <v>356</v>
      </c>
      <c r="P10" s="137" t="s">
        <v>1271</v>
      </c>
    </row>
    <row r="11" spans="1:16" x14ac:dyDescent="0.25">
      <c r="N11" s="137" t="str">
        <f t="shared" si="0"/>
        <v>k - výstavba, modernizácia a rekonštrukcia športovej infraštruktúry národného významu</v>
      </c>
      <c r="O11" s="137" t="s">
        <v>358</v>
      </c>
      <c r="P11" s="137" t="s">
        <v>359</v>
      </c>
    </row>
    <row r="12" spans="1:16" ht="54.75" customHeight="1" x14ac:dyDescent="0.35">
      <c r="A12" s="391" t="s">
        <v>1272</v>
      </c>
      <c r="B12" s="391"/>
      <c r="C12" s="391"/>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1273</v>
      </c>
    </row>
    <row r="14" spans="1:16" ht="45" customHeight="1" x14ac:dyDescent="0.25">
      <c r="A14" s="392"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92"/>
      <c r="C14" s="392"/>
      <c r="F14" s="141"/>
      <c r="N14" s="137" t="str">
        <f t="shared" si="0"/>
        <v>n - organizovanie významnej súťaže podľa § 55 ods. 1 písm. b)</v>
      </c>
      <c r="O14" s="137" t="s">
        <v>364</v>
      </c>
      <c r="P14" s="137" t="s">
        <v>1274</v>
      </c>
    </row>
    <row r="15" spans="1:16" ht="32.15" customHeight="1" thickBot="1" x14ac:dyDescent="0.3">
      <c r="A15" s="139" t="s">
        <v>1275</v>
      </c>
      <c r="B15" s="393" t="s">
        <v>1276</v>
      </c>
      <c r="C15" s="394"/>
      <c r="N15" s="137" t="str">
        <f t="shared" si="0"/>
        <v>o - účasť na významnej súťaži podľa § 3 písm. h) druhého až štvrtého bodu Zákona o športe vrátane prípravy na túto súťaž</v>
      </c>
      <c r="O15" s="137" t="s">
        <v>365</v>
      </c>
      <c r="P15" s="137" t="s">
        <v>1277</v>
      </c>
    </row>
    <row r="16" spans="1:16" x14ac:dyDescent="0.25">
      <c r="A16" s="139" t="s">
        <v>1278</v>
      </c>
      <c r="B16" s="142">
        <f>F8</f>
        <v>0</v>
      </c>
      <c r="E16" s="145" t="s">
        <v>1279</v>
      </c>
      <c r="F16" s="146"/>
      <c r="N16" s="137" t="str">
        <f t="shared" si="0"/>
        <v>p - účasť na významnej súťaži podľa § 3 písm. h) prvého bodu Zákona o športe</v>
      </c>
      <c r="O16" s="137" t="s">
        <v>366</v>
      </c>
      <c r="P16" s="137" t="s">
        <v>1280</v>
      </c>
    </row>
    <row r="17" spans="1:16" x14ac:dyDescent="0.25">
      <c r="A17" s="139" t="s">
        <v>1281</v>
      </c>
      <c r="B17" s="254" t="s">
        <v>1282</v>
      </c>
      <c r="C17" s="194"/>
      <c r="E17" s="147"/>
      <c r="F17" s="284"/>
      <c r="N17" s="137" t="str">
        <f t="shared" si="0"/>
        <v xml:space="preserve">q - </v>
      </c>
      <c r="O17" s="137" t="s">
        <v>367</v>
      </c>
    </row>
    <row r="18" spans="1:16" x14ac:dyDescent="0.25">
      <c r="B18" s="193" t="s">
        <v>1283</v>
      </c>
      <c r="C18" s="142" t="str">
        <f>Spolu!C4</f>
        <v>00586455</v>
      </c>
      <c r="E18" s="147" t="s">
        <v>1284</v>
      </c>
      <c r="F18" s="284">
        <v>421947749446</v>
      </c>
      <c r="N18" s="137" t="str">
        <f t="shared" si="0"/>
        <v xml:space="preserve">r - </v>
      </c>
      <c r="O18" s="137" t="s">
        <v>368</v>
      </c>
    </row>
    <row r="19" spans="1:16" x14ac:dyDescent="0.25">
      <c r="E19" s="147" t="s">
        <v>1285</v>
      </c>
      <c r="F19" s="284">
        <v>421947749756</v>
      </c>
    </row>
    <row r="20" spans="1:16" ht="16" thickBot="1" x14ac:dyDescent="0.3">
      <c r="A20" s="139" t="s">
        <v>392</v>
      </c>
      <c r="B20" s="143">
        <f>F6</f>
        <v>0</v>
      </c>
      <c r="E20" s="208"/>
      <c r="F20" s="285"/>
    </row>
    <row r="21" spans="1:16" ht="189" customHeight="1" x14ac:dyDescent="0.25">
      <c r="B21" s="211"/>
      <c r="C21" s="144"/>
    </row>
    <row r="22" spans="1:16" ht="39.75" customHeight="1" x14ac:dyDescent="0.25">
      <c r="B22" s="387" t="s">
        <v>1286</v>
      </c>
      <c r="C22" s="387"/>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1287</v>
      </c>
    </row>
    <row r="29" spans="1:16" x14ac:dyDescent="0.25">
      <c r="N29" s="137" t="s">
        <v>1288</v>
      </c>
    </row>
    <row r="30" spans="1:16" x14ac:dyDescent="0.25">
      <c r="N30" s="137" t="s">
        <v>1289</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Mária Horáková</cp:lastModifiedBy>
  <cp:revision/>
  <cp:lastPrinted>2026-04-14T12:31:10Z</cp:lastPrinted>
  <dcterms:created xsi:type="dcterms:W3CDTF">2017-02-20T06:20:12Z</dcterms:created>
  <dcterms:modified xsi:type="dcterms:W3CDTF">2026-04-14T12:31:32Z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ies>
</file>