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E705A565-8220-46F8-8125-A6F8D735EB88}" xr6:coauthVersionLast="47" xr6:coauthVersionMax="47" xr10:uidLastSave="{00000000-0000-0000-0000-000000000000}"/>
  <bookViews>
    <workbookView xWindow="53652" yWindow="-108" windowWidth="30936" windowHeight="16776" firstSheet="1"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Doklady!$A$106:$K$362</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L23" i="1"/>
  <c r="L24" i="1"/>
  <c r="L25" i="1"/>
  <c r="L26" i="1"/>
  <c r="L27" i="1"/>
  <c r="L28" i="1"/>
  <c r="L29" i="1"/>
  <c r="L30" i="1"/>
  <c r="L31" i="1"/>
  <c r="L32" i="1"/>
  <c r="L33" i="1"/>
  <c r="L34" i="1"/>
  <c r="L35" i="1"/>
  <c r="L36" i="1"/>
  <c r="L37" i="1"/>
  <c r="L38" i="1"/>
  <c r="L39" i="1"/>
  <c r="L40" i="1"/>
  <c r="L41" i="1"/>
  <c r="L42" i="1"/>
  <c r="L43" i="1"/>
  <c r="M43" i="1"/>
  <c r="L44" i="1"/>
  <c r="L45" i="1"/>
  <c r="L46" i="1"/>
  <c r="L47" i="1"/>
  <c r="L48" i="1"/>
  <c r="L49" i="1"/>
  <c r="L50" i="1"/>
  <c r="L51" i="1"/>
  <c r="L52" i="1"/>
  <c r="L53" i="1"/>
  <c r="L54" i="1"/>
  <c r="L55" i="1"/>
  <c r="L56" i="1"/>
  <c r="L57" i="1"/>
  <c r="L58" i="1"/>
  <c r="L59" i="1"/>
  <c r="L60" i="1"/>
  <c r="L61" i="1"/>
  <c r="L62" i="1"/>
  <c r="L63" i="1"/>
  <c r="L64" i="1"/>
  <c r="L65" i="1"/>
  <c r="L66" i="1"/>
  <c r="L67" i="1"/>
  <c r="L68" i="1"/>
  <c r="L69" i="1"/>
  <c r="L70" i="1"/>
  <c r="M70" i="1"/>
  <c r="L71" i="1"/>
  <c r="L72" i="1"/>
  <c r="L73" i="1"/>
  <c r="L74" i="1"/>
  <c r="L75" i="1"/>
  <c r="L76" i="1"/>
  <c r="L77" i="1"/>
  <c r="L78" i="1"/>
  <c r="L79" i="1"/>
  <c r="L80" i="1"/>
  <c r="L81" i="1"/>
  <c r="L82" i="1"/>
  <c r="L83" i="1"/>
  <c r="L84" i="1"/>
  <c r="L85" i="1"/>
  <c r="L86" i="1"/>
  <c r="L87" i="1"/>
  <c r="L88" i="1"/>
  <c r="L89" i="1"/>
  <c r="L90" i="1"/>
  <c r="L91" i="1"/>
  <c r="L92" i="1"/>
  <c r="L93" i="1"/>
  <c r="L94" i="1"/>
  <c r="L95" i="1"/>
  <c r="N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B90" i="1"/>
  <c r="M90" i="1" s="1"/>
  <c r="B88" i="1"/>
  <c r="M88" i="1" s="1"/>
  <c r="B81" i="1"/>
  <c r="M81" i="1" s="1"/>
  <c r="B77" i="1"/>
  <c r="M77" i="1" s="1"/>
  <c r="B73" i="1"/>
  <c r="M73" i="1" s="1"/>
  <c r="B70" i="1"/>
  <c r="B71" i="1"/>
  <c r="M71" i="1" s="1"/>
  <c r="B61" i="1"/>
  <c r="M61" i="1" s="1"/>
  <c r="B53" i="1"/>
  <c r="M53" i="1" s="1"/>
  <c r="B51" i="1"/>
  <c r="M51" i="1" s="1"/>
  <c r="B52" i="1"/>
  <c r="M52" i="1" s="1"/>
  <c r="B43" i="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0" i="1"/>
  <c r="M40" i="1" s="1"/>
  <c r="B41" i="1"/>
  <c r="M41" i="1" s="1"/>
  <c r="B93" i="1"/>
  <c r="M93"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79" i="1"/>
  <c r="M79" i="1" s="1"/>
  <c r="B80" i="1"/>
  <c r="M80" i="1" s="1"/>
  <c r="B379" i="1"/>
  <c r="M379" i="1" s="1"/>
  <c r="B490" i="1"/>
  <c r="M490" i="1" s="1"/>
  <c r="B95" i="1"/>
  <c r="M95" i="1" s="1"/>
  <c r="B226" i="1"/>
  <c r="M226" i="1" s="1"/>
  <c r="B47" i="1"/>
  <c r="M47"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4" i="1"/>
  <c r="M64" i="1" s="1"/>
  <c r="B279" i="1"/>
  <c r="M279" i="1" s="1"/>
  <c r="B391" i="1"/>
  <c r="M391" i="1" s="1"/>
  <c r="B56" i="1"/>
  <c r="M56" i="1" s="1"/>
  <c r="B65" i="1"/>
  <c r="M65" i="1" s="1"/>
  <c r="B110" i="1"/>
  <c r="M110" i="1" s="1"/>
  <c r="B165" i="1"/>
  <c r="M165" i="1" s="1"/>
  <c r="B484" i="1"/>
  <c r="M484" i="1" s="1"/>
  <c r="B206" i="1"/>
  <c r="M206" i="1" s="1"/>
  <c r="B282" i="1"/>
  <c r="M282" i="1" s="1"/>
  <c r="B321" i="1"/>
  <c r="M321" i="1" s="1"/>
  <c r="B173" i="1"/>
  <c r="M173" i="1" s="1"/>
  <c r="B120" i="1"/>
  <c r="M120" i="1" s="1"/>
  <c r="B94" i="1"/>
  <c r="M94" i="1" s="1"/>
  <c r="B105" i="1"/>
  <c r="M105" i="1" s="1"/>
  <c r="B365" i="1"/>
  <c r="M365" i="1" s="1"/>
  <c r="B283" i="1"/>
  <c r="M283" i="1" s="1"/>
  <c r="B352" i="1"/>
  <c r="M352" i="1" s="1"/>
  <c r="B33" i="1"/>
  <c r="M33" i="1" s="1"/>
  <c r="B332" i="1"/>
  <c r="M332" i="1" s="1"/>
  <c r="B469" i="1"/>
  <c r="M469" i="1" s="1"/>
  <c r="B57" i="1"/>
  <c r="M57" i="1" s="1"/>
  <c r="B92" i="1"/>
  <c r="M92" i="1" s="1"/>
  <c r="B76" i="1"/>
  <c r="M76"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2" i="1"/>
  <c r="M72" i="1" s="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0" i="1"/>
  <c r="M60" i="1" s="1"/>
  <c r="B355" i="1"/>
  <c r="M355" i="1" s="1"/>
  <c r="L355" i="1"/>
  <c r="L316" i="1"/>
  <c r="L231" i="1"/>
  <c r="B175" i="1"/>
  <c r="M175" i="1" s="1"/>
  <c r="B183" i="1"/>
  <c r="M183" i="1" s="1"/>
  <c r="B376" i="1"/>
  <c r="M376" i="1" s="1"/>
  <c r="N376" i="1"/>
  <c r="L376" i="1"/>
  <c r="B252" i="1"/>
  <c r="M252" i="1" s="1"/>
  <c r="L252" i="1"/>
  <c r="B399" i="1"/>
  <c r="M399" i="1" s="1"/>
  <c r="L399" i="1"/>
  <c r="L505" i="1"/>
  <c r="B45" i="1"/>
  <c r="M45"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7" i="1"/>
  <c r="M67"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59" i="1"/>
  <c r="M59" i="1" s="1"/>
  <c r="B203" i="1"/>
  <c r="M203" i="1" s="1"/>
  <c r="B421" i="1"/>
  <c r="M421" i="1" s="1"/>
  <c r="L421" i="1"/>
  <c r="B166" i="1"/>
  <c r="M166" i="1" s="1"/>
  <c r="B185" i="1"/>
  <c r="M185" i="1" s="1"/>
  <c r="B69" i="1"/>
  <c r="M69"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6" i="1"/>
  <c r="M86" i="1" s="1"/>
  <c r="B161" i="1"/>
  <c r="M161" i="1" s="1"/>
  <c r="B91" i="1"/>
  <c r="M91"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2" i="1"/>
  <c r="M62" i="1" s="1"/>
  <c r="B78" i="1"/>
  <c r="M78" i="1" s="1"/>
  <c r="L282" i="1"/>
  <c r="B82" i="1"/>
  <c r="M82" i="1" s="1"/>
  <c r="B268" i="1"/>
  <c r="M268" i="1" s="1"/>
  <c r="L268" i="1"/>
  <c r="L269" i="1"/>
  <c r="B83" i="1"/>
  <c r="M83" i="1" s="1"/>
  <c r="B84" i="1"/>
  <c r="M84" i="1" s="1"/>
  <c r="L275" i="1"/>
  <c r="L321" i="1"/>
  <c r="L276" i="1"/>
  <c r="B89" i="1"/>
  <c r="M89"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5" i="1"/>
  <c r="M85" i="1" s="1"/>
  <c r="B87" i="1"/>
  <c r="M87" i="1" s="1"/>
  <c r="B160" i="1"/>
  <c r="M160" i="1" s="1"/>
  <c r="B374" i="1"/>
  <c r="M374" i="1" s="1"/>
  <c r="L374" i="1"/>
  <c r="B401" i="1"/>
  <c r="M401" i="1" s="1"/>
  <c r="L401" i="1"/>
  <c r="B403" i="1"/>
  <c r="M403" i="1" s="1"/>
  <c r="L403" i="1"/>
  <c r="B338" i="1"/>
  <c r="M338" i="1" s="1"/>
  <c r="L338" i="1"/>
  <c r="B360" i="1"/>
  <c r="M360" i="1" s="1"/>
  <c r="L360" i="1"/>
  <c r="B208" i="1"/>
  <c r="M208" i="1" s="1"/>
  <c r="B55" i="1"/>
  <c r="M55" i="1" s="1"/>
  <c r="B63" i="1"/>
  <c r="M63" i="1" s="1"/>
  <c r="B198" i="1"/>
  <c r="M198" i="1" s="1"/>
  <c r="B199" i="1"/>
  <c r="M199" i="1" s="1"/>
  <c r="B243" i="1"/>
  <c r="M243" i="1" s="1"/>
  <c r="L243" i="1"/>
  <c r="B255" i="1"/>
  <c r="M255" i="1" s="1"/>
  <c r="L255" i="1"/>
  <c r="B259" i="1"/>
  <c r="M259" i="1" s="1"/>
  <c r="L259" i="1"/>
  <c r="B296" i="1"/>
  <c r="M296" i="1" s="1"/>
  <c r="L296" i="1"/>
  <c r="B303" i="1"/>
  <c r="M303" i="1" s="1"/>
  <c r="L303" i="1"/>
  <c r="L2" i="1"/>
  <c r="B58" i="1"/>
  <c r="M58"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6" i="1"/>
  <c r="M66"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4" i="1"/>
  <c r="M74" i="1" s="1"/>
  <c r="B108" i="1"/>
  <c r="M108" i="1" s="1"/>
  <c r="B503" i="1"/>
  <c r="M503" i="1" s="1"/>
  <c r="L503" i="1"/>
  <c r="B495" i="1"/>
  <c r="M495" i="1" s="1"/>
  <c r="L495" i="1"/>
  <c r="B147" i="1"/>
  <c r="M147" i="1" s="1"/>
  <c r="B325" i="1"/>
  <c r="M325" i="1" s="1"/>
  <c r="L325" i="1"/>
  <c r="B75" i="1"/>
  <c r="M75"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M68"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6" i="1"/>
  <c r="M46" i="1" s="1"/>
  <c r="B192" i="1"/>
  <c r="M192" i="1" s="1"/>
  <c r="B171" i="1"/>
  <c r="M171" i="1" s="1"/>
  <c r="B119" i="1"/>
  <c r="M119" i="1" s="1"/>
  <c r="B272" i="1"/>
  <c r="M272" i="1" s="1"/>
  <c r="L272" i="1"/>
  <c r="B37" i="1"/>
  <c r="M37" i="1" s="1"/>
  <c r="B38" i="1"/>
  <c r="M38"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M49"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2" i="1"/>
  <c r="M42" i="1" s="1"/>
  <c r="B48" i="1"/>
  <c r="M48" i="1" s="1"/>
  <c r="B50" i="1"/>
  <c r="M50"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M39"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K46"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M17"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16" i="4"/>
  <c r="J16" i="4" s="1"/>
  <c r="C13" i="6"/>
  <c r="C10" i="6"/>
  <c r="K40" i="9"/>
  <c r="L41" i="9"/>
  <c r="L43" i="9"/>
  <c r="L46" i="9" s="1"/>
  <c r="K45" i="9"/>
  <c r="B43" i="9" s="1"/>
  <c r="M13" i="4"/>
  <c r="C11" i="6"/>
  <c r="M83" i="4" l="1"/>
  <c r="M47" i="4"/>
  <c r="L65" i="9"/>
  <c r="M65" i="9" s="1"/>
  <c r="F65" i="9"/>
  <c r="L63" i="9"/>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<sst xmlns="http://schemas.openxmlformats.org/spreadsheetml/2006/main" count="3898" uniqueCount="1979">
  <si>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</si>
  <si>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</si>
  <si>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</si>
  <si>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</si>
  <si>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</si>
  <si>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</si>
  <si>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</si>
  <si>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</si>
  <si>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</si>
  <si>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</si>
  <si>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</si>
  <si>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</si>
  <si>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</si>
  <si>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</si>
  <si>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</si>
  <si>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</si>
  <si>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</si>
  <si>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</si>
  <si>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</si>
  <si>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</si>
  <si>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</si>
  <si>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</si>
  <si>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</si>
  <si>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</si>
  <si>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</si>
  <si>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</si>
  <si>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</si>
  <si>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</si>
  <si>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</si>
  <si>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</si>
  <si>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</si>
  <si>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</si>
  <si>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</si>
  <si>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</si>
  <si>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</si>
  <si>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</si>
  <si>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</si>
  <si>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</si>
  <si>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</si>
  <si>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</si>
  <si>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</si>
  <si>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</si>
  <si>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</si>
  <si>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</si>
  <si>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</si>
  <si>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</si>
  <si>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</si>
  <si>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</si>
  <si>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</si>
  <si>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</si>
  <si>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</si>
  <si>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</si>
  <si>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</si>
  <si>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</si>
  <si>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</si>
  <si>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</si>
  <si>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</si>
  <si>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</si>
  <si>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</si>
  <si>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</si>
  <si>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</si>
  <si>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</si>
  <si>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</si>
  <si>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</si>
  <si>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</si>
  <si>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</si>
  <si>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</si>
  <si>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</si>
  <si>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</si>
  <si>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</si>
  <si>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</si>
  <si>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</si>
  <si>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</si>
  <si>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</si>
  <si>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</si>
  <si>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</si>
  <si>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</si>
  <si>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</si>
  <si>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</si>
  <si>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</si>
  <si>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</si>
  <si>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</si>
  <si>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</si>
  <si>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</si>
  <si>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</si>
  <si>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</si>
  <si>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</si>
  <si>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</si>
  <si>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</si>
  <si>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</si>
  <si>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</si>
  <si>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</si>
  <si>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</si>
  <si>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</si>
  <si>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</si>
  <si>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</si>
  <si>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</si>
  <si>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</si>
  <si>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</si>
  <si>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</si>
  <si>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</si>
  <si>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</si>
  <si>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</si>
  <si>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</si>
  <si>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</si>
  <si>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</si>
  <si>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</si>
  <si>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</si>
  <si>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</si>
  <si>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</si>
  <si>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</si>
  <si>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</si>
  <si>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</si>
  <si>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</si>
  <si>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</si>
  <si>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</si>
  <si>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</si>
  <si>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</si>
  <si>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</si>
  <si>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</si>
  <si>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</si>
  <si>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</si>
  <si>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</si>
  <si>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</si>
  <si>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</si>
  <si>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</si>
  <si>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</si>
  <si>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</si>
  <si>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</si>
  <si>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</si>
  <si>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</si>
  <si>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</si>
  <si>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</si>
  <si>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</si>
  <si>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</si>
  <si>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</si>
  <si>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</si>
  <si>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</si>
  <si>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</si>
  <si>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</si>
  <si>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</si>
  <si>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</si>
  <si>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</si>
  <si>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</si>
  <si>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</si>
  <si>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</si>
  <si>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</si>
  <si>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</si>
  <si>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</si>
  <si>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</si>
  <si>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</si>
  <si>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</si>
  <si>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</si>
  <si>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</si>
  <si>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</si>
  <si>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</si>
  <si>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</si>
  <si>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</si>
  <si>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</si>
  <si>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</si>
  <si>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</si>
  <si>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</si>
  <si>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</si>
  <si>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</si>
  <si>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</si>
  <si>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</si>
  <si>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</si>
  <si>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</si>
  <si>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</si>
  <si>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</si>
  <si>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</si>
  <si>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</si>
  <si>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</si>
  <si>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</si>
  <si>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</si>
  <si>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</si>
  <si>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</si>
  <si>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</si>
  <si>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</si>
  <si>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</si>
  <si>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</si>
  <si>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</si>
  <si>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</si>
  <si>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</si>
  <si>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</si>
  <si>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</si>
  <si>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</si>
  <si>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</si>
  <si>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</si>
  <si>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</si>
  <si>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</si>
  <si>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</si>
  <si>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</si>
  <si>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</si>
  <si>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</si>
  <si>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</si>
  <si>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</si>
  <si>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</si>
  <si>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</si>
  <si>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</si>
  <si>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</si>
  <si>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</si>
  <si>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</si>
  <si>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</si>
  <si>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</si>
  <si>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</si>
  <si>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</si>
  <si>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</si>
  <si>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</si>
  <si>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</si>
  <si>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</si>
  <si>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</si>
  <si>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</si>
  <si>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</si>
  <si>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</si>
  <si>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</si>
  <si>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</si>
  <si>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</si>
  <si>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</si>
  <si>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</si>
  <si>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</si>
  <si>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</si>
  <si>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</si>
  <si>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</si>
  <si>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</si>
  <si>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</si>
  <si>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</si>
  <si>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</si>
  <si>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</si>
  <si>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</si>
  <si>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</si>
  <si>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</si>
  <si>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</si>
  <si>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</si>
  <si>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</si>
  <si>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</si>
  <si>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</si>
  <si>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</si>
  <si>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</si>
  <si>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</si>
  <si>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</si>
  <si>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</si>
  <si>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</si>
  <si>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</si>
  <si>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</si>
  <si>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</si>
  <si>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</si>
  <si>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</si>
  <si>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</si>
  <si>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</si>
  <si>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</si>
  <si>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</si>
  <si>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</si>
  <si>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</si>
  <si>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</si>
  <si>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</si>
  <si>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</si>
  <si>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</si>
  <si>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</si>
  <si>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</si>
  <si>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</si>
  <si>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</si>
  <si>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</si>
  <si>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</si>
  <si>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</si>
  <si>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</si>
  <si>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</si>
  <si>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</si>
  <si>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</si>
  <si>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</si>
  <si>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</si>
  <si>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</si>
  <si>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</si>
  <si>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</si>
  <si>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</si>
  <si>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</si>
  <si>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</si>
  <si>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</si>
  <si>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</si>
  <si>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</si>
  <si>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</si>
  <si>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</si>
  <si>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</si>
  <si>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</si>
  <si>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</si>
  <si>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</si>
  <si>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</si>
  <si>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</si>
  <si>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</si>
  <si>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</si>
  <si>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</si>
  <si>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</si>
  <si>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</si>
  <si>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</si>
  <si>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</si>
  <si>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</si>
  <si>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</si>
  <si>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</si>
  <si>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</si>
  <si>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</si>
  <si>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</si>
  <si>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</si>
  <si>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</si>
  <si>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</si>
  <si>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</si>
  <si>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</si>
  <si>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</si>
  <si>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</si>
  <si>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</si>
  <si>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</si>
  <si>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</si>
  <si>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</si>
  <si>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</si>
  <si>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</si>
  <si>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</si>
  <si>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</si>
  <si>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</si>
  <si>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</si>
  <si>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</si>
  <si>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</si>
  <si>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</si>
  <si>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</si>
  <si>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</si>
  <si>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</si>
  <si>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</si>
  <si>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</si>
  <si>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</si>
  <si>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</si>
  <si>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</si>
  <si>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</si>
  <si>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</si>
  <si>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</si>
  <si>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</si>
  <si>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</si>
  <si>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</si>
  <si>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</si>
  <si>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</si>
  <si>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</si>
  <si>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</si>
  <si>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</si>
  <si>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</si>
  <si>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</si>
  <si>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</si>
  <si>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</si>
  <si>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</si>
  <si>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</si>
  <si>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</si>
  <si>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</si>
  <si>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</si>
  <si>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</si>
  <si>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</si>
  <si>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</si>
  <si>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</si>
  <si>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</si>
  <si>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</si>
  <si>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</si>
  <si>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</si>
  <si>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</si>
  <si>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</si>
  <si>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</si>
  <si>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</si>
  <si>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</si>
  <si>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</si>
  <si>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</si>
  <si>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</si>
  <si>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</si>
  <si>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</si>
  <si>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</si>
  <si>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</si>
  <si>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</si>
  <si>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</si>
  <si>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</si>
  <si>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</si>
  <si>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</si>
  <si>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</si>
  <si>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</si>
  <si>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</si>
  <si>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</si>
  <si>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</si>
  <si>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</si>
  <si>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</si>
  <si>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</si>
  <si>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</si>
  <si>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</si>
  <si>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</si>
  <si>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</si>
  <si>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</si>
  <si>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</si>
  <si>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</si>
  <si>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</si>
  <si>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</si>
  <si>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</si>
  <si>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</si>
  <si>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</si>
  <si>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</si>
  <si>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</si>
  <si>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</si>
  <si>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</si>
  <si>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</si>
  <si>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</si>
  <si>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</si>
  <si>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</si>
  <si>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</si>
  <si>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</si>
  <si>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</si>
  <si>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</si>
  <si>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</si>
  <si>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</si>
  <si>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</si>
  <si>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</si>
  <si>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</si>
  <si>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</si>
  <si>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</si>
  <si>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</si>
  <si>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</si>
  <si>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</si>
  <si>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</si>
  <si>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</si>
  <si>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</si>
  <si>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</si>
  <si>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</si>
  <si>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</si>
  <si>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</si>
  <si>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</si>
  <si>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</si>
  <si>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</si>
  <si>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</si>
  <si>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</si>
  <si>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</si>
  <si>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</si>
  <si>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</si>
  <si>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</si>
  <si>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</si>
  <si>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</si>
  <si>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</si>
  <si>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</si>
  <si>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</si>
  <si>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</si>
  <si>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</si>
  <si>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</si>
  <si>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</si>
  <si>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</si>
  <si>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</si>
  <si>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</si>
  <si>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</si>
  <si>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</si>
  <si>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</si>
  <si>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</si>
  <si>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</si>
  <si>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</si>
  <si>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</si>
  <si>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</si>
  <si>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</si>
  <si>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</si>
  <si>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</si>
  <si>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</si>
  <si>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</si>
  <si>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</si>
  <si>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</si>
  <si>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</si>
  <si>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</si>
  <si>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</si>
  <si>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</si>
  <si>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</si>
  <si>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</si>
  <si>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</si>
  <si>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</si>
  <si>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</si>
  <si>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</si>
  <si>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</si>
  <si>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</si>
  <si>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</si>
  <si>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</si>
  <si>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</si>
  <si>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</si>
  <si>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</si>
  <si>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</si>
  <si>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</si>
  <si>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</si>
  <si>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</si>
  <si>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</si>
  <si>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</si>
  <si>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</si>
  <si>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</si>
  <si>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</si>
  <si>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</si>
  <si>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</si>
  <si>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</si>
  <si>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</si>
  <si>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</si>
  <si>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</si>
  <si>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</si>
  <si>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</si>
  <si>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</si>
  <si>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</si>
  <si>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</si>
  <si>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</si>
  <si>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</si>
  <si>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</si>
  <si>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</si>
  <si>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</si>
  <si>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</si>
  <si>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</si>
  <si>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</si>
  <si>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</si>
  <si>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</si>
  <si>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</si>
  <si>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</si>
  <si>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</si>
  <si>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</si>
  <si>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</si>
  <si>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</si>
  <si>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</si>
  <si>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</si>
  <si>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</si>
  <si>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</si>
  <si>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</si>
  <si>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</si>
  <si>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</si>
  <si>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</si>
  <si>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</si>
  <si>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</si>
  <si>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</si>
  <si>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</si>
  <si>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</si>
  <si>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</si>
  <si>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</si>
  <si>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</si>
  <si>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</si>
  <si>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</si>
  <si>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</si>
  <si>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</si>
  <si>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</si>
  <si>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</si>
  <si>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</si>
  <si>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</si>
  <si>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</si>
  <si>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</si>
  <si>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</si>
  <si>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</si>
  <si>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</si>
  <si>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</si>
  <si>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</si>
  <si>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</si>
  <si>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</si>
  <si>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</si>
  <si>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</si>
  <si>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</si>
  <si>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</si>
  <si>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</si>
  <si>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</si>
  <si>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</si>
  <si>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</si>
  <si>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</si>
  <si>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</si>
  <si>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</si>
  <si>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</si>
  <si>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</si>
  <si>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</si>
  <si>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</si>
  <si>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</si>
  <si>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</si>
  <si>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</si>
  <si>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</si>
  <si>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</si>
  <si>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</si>
  <si>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</si>
  <si>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</si>
  <si>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</si>
  <si>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</si>
  <si>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</si>
  <si>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</si>
  <si>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</si>
  <si>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</si>
  <si>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</si>
  <si>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</si>
  <si>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</si>
  <si>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</si>
  <si>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</si>
  <si>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</si>
  <si>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</si>
  <si>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</si>
  <si>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</si>
  <si>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</si>
  <si>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</si>
  <si>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</si>
  <si>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</si>
  <si>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</si>
  <si>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</si>
  <si>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</si>
  <si>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</si>
  <si>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</si>
  <si>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</si>
  <si>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</si>
  <si>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</si>
  <si>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</si>
  <si>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</si>
  <si>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</si>
  <si>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</si>
  <si>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</si>
  <si>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</si>
  <si>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</si>
  <si>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</si>
  <si>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</si>
  <si>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</si>
  <si>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</si>
  <si>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</si>
  <si>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</si>
  <si>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</si>
  <si>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</si>
  <si>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</si>
  <si>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</si>
  <si>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</si>
  <si>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</si>
  <si>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</si>
  <si>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</si>
  <si>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</si>
  <si>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</si>
  <si>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</si>
  <si>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</si>
  <si>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</si>
  <si>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</si>
  <si>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</si>
  <si>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</si>
  <si>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</si>
  <si>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</si>
  <si>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</si>
  <si>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</si>
  <si>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</si>
  <si>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</si>
  <si>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</si>
  <si>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</si>
  <si>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</si>
  <si>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</si>
  <si>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</si>
  <si>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</si>
  <si>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</si>
  <si>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</si>
  <si>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</si>
  <si>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</si>
  <si>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</si>
  <si>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</si>
  <si>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</si>
  <si>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</si>
  <si>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</si>
  <si>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</si>
  <si>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</si>
  <si>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</si>
  <si>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</si>
  <si>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</si>
  <si>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</si>
  <si>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</si>
  <si>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</si>
  <si>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</si>
  <si>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</si>
  <si>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</si>
  <si>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</si>
  <si>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</si>
  <si>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</si>
  <si>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</si>
  <si>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</si>
  <si>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</si>
  <si>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</si>
  <si>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</si>
  <si>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</si>
  <si>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</si>
  <si>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</si>
  <si>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</si>
  <si>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</si>
  <si>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</si>
  <si>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</si>
  <si>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</si>
  <si>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</si>
  <si>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</si>
  <si>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</si>
  <si>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</si>
  <si>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</si>
  <si>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</si>
  <si>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</si>
  <si>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</si>
  <si>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</si>
  <si>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</si>
  <si>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</si>
  <si>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</si>
  <si>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</si>
  <si>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</si>
  <si>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</si>
  <si>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</si>
  <si>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</si>
  <si>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</si>
  <si>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</si>
  <si>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</si>
  <si>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</si>
  <si>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</si>
  <si>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</si>
  <si>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</si>
  <si>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</si>
  <si>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</si>
  <si>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</si>
  <si>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</si>
  <si>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</si>
  <si>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</si>
  <si>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</si>
  <si>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</si>
  <si>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</si>
  <si>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</si>
  <si>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</si>
  <si>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</si>
  <si>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</si>
  <si>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</si>
  <si>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</si>
  <si>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</si>
  <si>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</si>
  <si>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</si>
  <si>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</si>
  <si>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</si>
  <si>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</si>
  <si>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</si>
  <si>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</si>
  <si>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</si>
  <si>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</si>
  <si>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</si>
  <si>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</si>
  <si>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</si>
  <si>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</si>
  <si>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</si>
  <si>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</si>
  <si>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</si>
  <si>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</si>
  <si>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</si>
  <si>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</si>
  <si>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</si>
  <si>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</si>
  <si>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</si>
  <si>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</si>
  <si>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</si>
  <si>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</si>
  <si>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</si>
  <si>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</si>
  <si>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</si>
  <si>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</si>
  <si>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</si>
  <si>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</si>
  <si>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</si>
  <si>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</si>
  <si>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</si>
  <si>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</si>
  <si>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</si>
  <si>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</si>
  <si>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</si>
  <si>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</si>
  <si>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</si>
  <si>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</si>
  <si>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</si>
  <si>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</si>
  <si>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</si>
  <si>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</si>
  <si>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</si>
  <si>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</si>
  <si>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</si>
  <si>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</si>
  <si>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</si>
  <si>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</si>
  <si>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</si>
  <si>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</si>
  <si>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</si>
  <si>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</si>
  <si>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</si>
  <si>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</si>
  <si>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</si>
  <si>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</si>
  <si>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</si>
  <si>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</si>
  <si>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</si>
  <si>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</si>
  <si>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</si>
  <si>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</si>
  <si>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</si>
  <si>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</si>
  <si>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</si>
  <si>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</si>
  <si>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</si>
  <si>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</si>
  <si>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</si>
  <si>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</si>
  <si>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</si>
  <si>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</si>
  <si>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</si>
  <si>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</si>
  <si>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</si>
  <si>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</si>
  <si>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</si>
  <si>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</si>
  <si>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</si>
  <si>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</si>
  <si>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</si>
  <si>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</si>
  <si>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</si>
  <si>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</si>
  <si>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</si>
  <si>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</si>
  <si>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</si>
  <si>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</si>
  <si>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</si>
  <si>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</si>
  <si>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</si>
  <si>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</si>
  <si>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</si>
  <si>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</si>
  <si>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</si>
  <si>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</si>
  <si>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</si>
  <si>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</si>
  <si>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</si>
  <si>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</si>
  <si>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</si>
  <si>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</si>
  <si>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</si>
  <si>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</si>
  <si>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</si>
  <si>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</si>
  <si>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</si>
  <si>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</si>
  <si>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</si>
  <si>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</si>
  <si>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</si>
  <si>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</si>
  <si>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</si>
  <si>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</si>
  <si>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</si>
  <si>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</si>
  <si>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</si>
  <si>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</si>
  <si>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</si>
  <si>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</si>
  <si>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</si>
  <si>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</si>
  <si>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</si>
  <si>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</si>
  <si>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</si>
  <si>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</si>
  <si>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</si>
  <si>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</si>
  <si>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</si>
  <si>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</si>
  <si>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</si>
  <si>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</si>
  <si>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</si>
  <si>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</si>
  <si>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</si>
  <si>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</si>
  <si>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</si>
  <si>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</si>
  <si>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</si>
  <si>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</si>
  <si>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</si>
  <si>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</si>
  <si>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</si>
  <si>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</si>
  <si>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</si>
  <si>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</si>
  <si>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</si>
  <si>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</si>
  <si>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</si>
  <si>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</si>
  <si>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</si>
  <si>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</si>
  <si>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</si>
  <si>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</si>
  <si>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</si>
  <si>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</si>
  <si>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</si>
  <si>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</si>
  <si>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</si>
  <si>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</si>
  <si>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</si>
  <si>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</si>
  <si>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</si>
  <si>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</si>
  <si>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</si>
  <si>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</si>
  <si>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</si>
  <si>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</si>
  <si>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</si>
  <si>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</si>
  <si>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</si>
  <si>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</si>
  <si>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</si>
  <si>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</si>
  <si>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</si>
  <si>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</si>
  <si>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</si>
  <si>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</si>
  <si>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</si>
  <si>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</si>
  <si>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</si>
  <si>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</si>
  <si>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</si>
  <si>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</si>
  <si>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</si>
  <si>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</si>
  <si>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</si>
  <si>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</si>
  <si>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</si>
  <si>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</si>
  <si>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</si>
  <si>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</si>
  <si>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</si>
  <si>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</si>
  <si>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</si>
  <si>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</si>
  <si>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</si>
  <si>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</si>
  <si>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</si>
  <si>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</si>
  <si>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</si>
  <si>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</si>
  <si>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</si>
  <si>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</si>
  <si>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</si>
  <si>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</si>
  <si>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</si>
  <si>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</si>
  <si>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</si>
  <si>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</si>
  <si>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</si>
  <si>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</si>
  <si>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</si>
  <si>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</si>
  <si>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</si>
  <si>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</si>
  <si>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</si>
  <si>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</si>
  <si>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</si>
  <si>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</si>
  <si>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</si>
  <si>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</si>
  <si>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</si>
  <si>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</si>
  <si>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</si>
  <si>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</si>
  <si>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</si>
  <si>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</si>
  <si>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</si>
  <si>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</si>
  <si>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</si>
  <si>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</si>
  <si>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</si>
  <si>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</si>
  <si>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</si>
  <si>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</si>
  <si>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</si>
  <si>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</si>
  <si>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</si>
  <si>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</si>
  <si>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</si>
  <si>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</si>
  <si>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</si>
  <si>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</si>
  <si>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</si>
  <si>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</si>
  <si>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</si>
  <si>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</si>
  <si>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</si>
  <si>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</si>
  <si>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</si>
  <si>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</si>
  <si>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</si>
  <si>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</si>
  <si>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</si>
  <si>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</si>
  <si>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</si>
  <si>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</si>
  <si>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</si>
  <si>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</si>
  <si>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</si>
  <si>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</si>
  <si>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</si>
  <si>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</si>
  <si>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</si>
  <si>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</si>
  <si>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</si>
  <si>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</si>
  <si>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</si>
  <si>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</si>
  <si>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</si>
  <si>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</si>
  <si>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</si>
  <si>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</si>
  <si>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</si>
  <si>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</si>
  <si>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</si>
  <si>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</si>
  <si>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</si>
  <si>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</si>
  <si>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</si>
  <si>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</si>
  <si>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</si>
  <si>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</si>
  <si>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</si>
  <si>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</si>
  <si>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</si>
  <si>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</si>
  <si>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</si>
  <si>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</si>
  <si>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</si>
  <si>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</si>
  <si>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</si>
  <si>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</si>
  <si>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</si>
  <si>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</si>
  <si>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</si>
  <si>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</si>
  <si>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</si>
  <si>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</si>
  <si>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</si>
  <si>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</si>
  <si>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</si>
  <si>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</si>
  <si>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</si>
  <si>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</si>
  <si>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</si>
  <si>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</si>
  <si>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</si>
  <si>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</si>
  <si>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</si>
  <si>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</si>
  <si>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</si>
  <si>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</si>
  <si>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</si>
  <si>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</si>
  <si>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</si>
  <si>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</si>
  <si>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</si>
  <si>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</si>
  <si>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</si>
  <si>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</si>
  <si>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</si>
  <si>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</si>
  <si>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</si>
  <si>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</si>
  <si>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</si>
  <si>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</si>
  <si>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</si>
  <si>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</si>
  <si>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</si>
  <si>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</si>
  <si>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</si>
  <si>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</si>
  <si>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</si>
  <si>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</si>
  <si>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</si>
  <si>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</si>
  <si>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</si>
  <si>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</si>
  <si>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</si>
  <si>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</si>
  <si>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</si>
  <si>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</si>
  <si>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</si>
  <si>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</si>
  <si>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</si>
  <si>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</si>
  <si>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</si>
  <si>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</si>
  <si>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</si>
  <si>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</si>
  <si>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</si>
  <si>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</si>
  <si>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</si>
  <si>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</si>
  <si>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</si>
  <si>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</si>
  <si>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</si>
  <si>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</si>
  <si>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</si>
  <si>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</si>
  <si>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</si>
  <si>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</si>
  <si>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</si>
  <si>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</si>
  <si>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</si>
  <si>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</si>
  <si>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</si>
  <si>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</si>
  <si>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</si>
  <si>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</si>
  <si>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</si>
  <si>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</si>
  <si>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</si>
  <si>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</si>
  <si>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</si>
  <si>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</si>
  <si>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</si>
  <si>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</si>
  <si>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</si>
  <si>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</si>
  <si>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</si>
  <si>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</si>
  <si>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</si>
  <si>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</si>
  <si>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</si>
  <si>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</si>
  <si>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</si>
  <si>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</si>
  <si>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</si>
  <si>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</si>
  <si>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</si>
  <si>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</si>
  <si>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</si>
  <si>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</si>
  <si>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</si>
  <si>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</si>
  <si>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</si>
  <si>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</si>
  <si>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</si>
  <si>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</si>
  <si>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</si>
  <si>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</si>
  <si>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</si>
  <si>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</si>
  <si>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</si>
  <si>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</si>
  <si>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</si>
  <si>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</si>
  <si>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</si>
  <si>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</si>
  <si>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</si>
  <si>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</si>
  <si>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</si>
  <si>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</si>
  <si>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</si>
  <si>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</si>
  <si>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</si>
  <si>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</si>
  <si>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</si>
  <si>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</si>
  <si>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</si>
  <si>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</si>
  <si>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</si>
  <si>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</si>
  <si>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</si>
  <si>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</si>
  <si>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</si>
  <si>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</si>
  <si>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</si>
  <si>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</si>
  <si>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</si>
  <si>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</si>
  <si>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</si>
  <si>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</si>
  <si>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</si>
  <si>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</si>
  <si>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</si>
  <si>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</si>
  <si>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</si>
  <si>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</si>
  <si>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</si>
  <si>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</si>
  <si>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</si>
  <si>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</si>
  <si>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</si>
  <si>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</si>
  <si>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</si>
  <si>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</si>
  <si>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</si>
  <si>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</si>
  <si>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</si>
  <si>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</si>
  <si>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</si>
  <si>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</si>
  <si>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</si>
  <si>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</si>
  <si>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</si>
  <si>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</si>
  <si>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</si>
  <si>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</si>
  <si>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</si>
  <si>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</si>
  <si>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</si>
  <si>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</si>
  <si>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</si>
  <si>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</si>
  <si>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</si>
  <si>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</si>
  <si>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</si>
  <si>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</si>
  <si>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</si>
  <si>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</si>
  <si>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</si>
  <si>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</si>
  <si>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</si>
  <si>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</si>
  <si>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</si>
  <si>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</si>
  <si>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</si>
  <si>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</si>
  <si>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</si>
  <si>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</si>
  <si>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</si>
  <si>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</si>
  <si>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</si>
  <si>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</si>
  <si>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</si>
  <si>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</si>
  <si>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</si>
  <si>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</si>
  <si>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</si>
  <si>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</si>
  <si>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</si>
  <si>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</si>
  <si>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</si>
  <si>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</si>
  <si>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</si>
  <si>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</si>
  <si>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</si>
  <si>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</si>
  <si>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</si>
  <si>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</si>
  <si>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</si>
  <si>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</si>
  <si>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</si>
  <si>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</si>
  <si>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</si>
  <si>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</si>
  <si>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</si>
  <si>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</si>
  <si>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</si>
  <si>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</si>
  <si>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</si>
  <si>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</si>
  <si>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</si>
  <si>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</si>
  <si>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</si>
  <si>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</si>
  <si>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</si>
  <si>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</si>
  <si>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</si>
  <si>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</si>
  <si>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</si>
  <si>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</si>
  <si>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</si>
  <si>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</si>
  <si>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</si>
  <si>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</si>
  <si>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</si>
  <si>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</si>
  <si>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</si>
  <si>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</si>
  <si>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</si>
  <si>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</si>
  <si>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</si>
  <si>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</si>
  <si>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</si>
  <si>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</si>
  <si>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</si>
  <si>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</si>
  <si>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</si>
  <si>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</si>
  <si>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</si>
  <si>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</si>
  <si>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</si>
  <si>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</si>
  <si>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</si>
  <si>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</si>
  <si>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</si>
  <si>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</si>
  <si>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</si>
  <si>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</si>
  <si>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</si>
  <si>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</si>
  <si>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</si>
  <si>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</si>
  <si>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</si>
  <si>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</si>
  <si>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</si>
  <si>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</si>
  <si>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</si>
  <si>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</si>
  <si>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</si>
  <si>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</si>
  <si>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</si>
  <si>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</si>
  <si>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</si>
  <si>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</si>
  <si>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</si>
  <si>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</si>
  <si>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</si>
  <si>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</si>
  <si>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</si>
  <si>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</si>
  <si>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</si>
  <si>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</si>
  <si>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</si>
  <si>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</si>
  <si>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</si>
  <si>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</si>
  <si>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</si>
  <si>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</si>
  <si>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</si>
  <si>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</si>
  <si>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</si>
  <si>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</si>
  <si>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</si>
  <si>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</si>
  <si>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</si>
  <si>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</si>
  <si>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</si>
  <si>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</si>
  <si>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</si>
  <si>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</si>
  <si>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</si>
  <si>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</si>
  <si>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</si>
  <si>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</si>
  <si>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</si>
  <si>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</si>
  <si>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</si>
  <si>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</si>
  <si>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</si>
  <si>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</si>
  <si>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</si>
  <si>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</si>
  <si>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</si>
  <si>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</si>
  <si>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</si>
  <si>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</si>
  <si>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</si>
  <si>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</si>
  <si>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</si>
  <si>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</si>
  <si>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</si>
  <si>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</si>
  <si>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</si>
  <si>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</si>
  <si>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</si>
  <si>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</si>
  <si>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</si>
  <si>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</si>
  <si>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</si>
  <si>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</si>
  <si>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</si>
  <si>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</si>
  <si>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</si>
  <si>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</si>
  <si>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</si>
  <si>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</si>
  <si>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</si>
  <si>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</si>
  <si>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</si>
  <si>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</si>
  <si>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</si>
  <si>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</si>
  <si>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</si>
  <si>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</si>
  <si>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</si>
  <si>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</si>
  <si>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</si>
  <si>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</si>
  <si>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</si>
  <si>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</si>
  <si>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</si>
  <si>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</si>
  <si>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</si>
  <si>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</si>
  <si>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</si>
  <si>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</si>
  <si>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</si>
  <si>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</si>
  <si>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</si>
  <si>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</si>
  <si>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</si>
  <si>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</si>
  <si>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</si>
  <si>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</si>
  <si>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</si>
  <si>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</si>
  <si>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</si>
  <si>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</si>
  <si>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</si>
  <si>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</si>
  <si>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</si>
  <si>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</si>
  <si>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</si>
  <si>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</si>
  <si>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</si>
  <si>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</si>
  <si>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</si>
  <si>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</si>
  <si>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</si>
  <si>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</si>
  <si>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</si>
  <si>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</si>
  <si>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</si>
  <si>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</si>
  <si>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</si>
  <si>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</si>
  <si>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</si>
  <si>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</si>
  <si>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</si>
  <si>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</si>
  <si>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</si>
  <si>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</si>
  <si>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</si>
  <si>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</si>
  <si>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</si>
  <si>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</si>
  <si>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</si>
  <si>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</si>
  <si>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</si>
  <si>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</si>
  <si>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</si>
  <si>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</si>
  <si>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</si>
  <si>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</si>
  <si>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</si>
  <si>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</si>
  <si>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</si>
  <si>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</si>
  <si>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</si>
  <si>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</si>
  <si>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</si>
  <si>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</si>
  <si>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</si>
  <si>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</si>
  <si>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</si>
  <si>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</si>
  <si>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</si>
  <si>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</si>
  <si>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</si>
  <si>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</si>
  <si>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</si>
  <si>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</si>
  <si>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</si>
  <si>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</si>
  <si>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</si>
  <si>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</si>
  <si>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</si>
  <si>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</si>
  <si>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</si>
  <si>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</si>
  <si>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</si>
  <si>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</si>
  <si>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</si>
  <si>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</si>
  <si>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</si>
  <si>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</si>
  <si>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</si>
  <si>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</si>
  <si>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</si>
  <si>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</si>
  <si>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</si>
  <si>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</si>
  <si>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</si>
  <si>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</si>
  <si>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</si>
  <si>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</si>
  <si>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</si>
  <si>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</si>
  <si>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</si>
  <si>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</si>
  <si>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</si>
  <si>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</si>
  <si>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</si>
  <si>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</si>
  <si>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</si>
  <si>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</si>
  <si>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</si>
  <si>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</si>
  <si>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</si>
  <si>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</si>
  <si>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</si>
  <si>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</si>
  <si>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</si>
  <si>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</si>
  <si>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</si>
  <si>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</si>
  <si>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</si>
  <si>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</si>
  <si>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</si>
  <si>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</si>
  <si>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</si>
  <si>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</si>
  <si>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</si>
  <si>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</si>
  <si>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</si>
  <si>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</si>
  <si>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</si>
  <si>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</si>
  <si>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</si>
  <si>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</si>
  <si>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</si>
  <si>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</si>
  <si>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</si>
  <si>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</si>
  <si>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</si>
  <si>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</si>
  <si>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</si>
  <si>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</si>
  <si>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</si>
  <si>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</si>
  <si>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</si>
  <si>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</si>
  <si>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</si>
  <si>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</si>
  <si>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</si>
  <si>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horolezectvo - bežné transfery</t>
  </si>
  <si>
    <t>Vedenie konta VÚB Biznis účet Štan</t>
  </si>
  <si>
    <t>Victory sport, spol. s r.o.</t>
  </si>
  <si>
    <t>a - športové lezenie - bežné transfery</t>
  </si>
  <si>
    <t>302 - IFSC Annual Memberships 2025</t>
  </si>
  <si>
    <t>50131 - repre sustredenie, 1.-15.3.2025, Svajciarsko, ubytovanie</t>
  </si>
  <si>
    <t>Andreas Staub</t>
  </si>
  <si>
    <t>50131 - repre sustredenie Ticino (SUI), 1.-15.3.2025, prenajom viacmiestneho auta</t>
  </si>
  <si>
    <t>Xcount, s.r.o.</t>
  </si>
  <si>
    <t>301 - UIAA Membership Fee 2025</t>
  </si>
  <si>
    <t>50299 - tricka officials</t>
  </si>
  <si>
    <t>LYNX sk, s.r.o.</t>
  </si>
  <si>
    <t>Sprava TANAP</t>
  </si>
  <si>
    <t>306 - EUMA Membership Fee 2025</t>
  </si>
  <si>
    <t>European Union of Mountaineering Associaions - EUMA</t>
  </si>
  <si>
    <t>50431 - repre sustredenie, 21.-23.2.2025</t>
  </si>
  <si>
    <t>TATRAMEL, s.r.o.</t>
  </si>
  <si>
    <t>50201 - medaile</t>
  </si>
  <si>
    <t>50202 - medaile</t>
  </si>
  <si>
    <t>50383 - pohare celkove poradie SP</t>
  </si>
  <si>
    <t>50252 - EC Roma (ITA), letenky</t>
  </si>
  <si>
    <t>CK BEMETT s.r.o.</t>
  </si>
  <si>
    <t>50202- SPDaM Boulder, Lozilla Liptovsky Mikulas, 22.2.2025</t>
  </si>
  <si>
    <t>David Zavacky</t>
  </si>
  <si>
    <t>LOZILLA o.z.</t>
  </si>
  <si>
    <t>50198 - karabiny</t>
  </si>
  <si>
    <t>Poplatky za platby nad rámec konta</t>
  </si>
  <si>
    <t>Matejicka Filip</t>
  </si>
  <si>
    <t>Luby Robert</t>
  </si>
  <si>
    <t>Sedlacko Marko</t>
  </si>
  <si>
    <t>Adam Kaniak</t>
  </si>
  <si>
    <t>Simekova Sara</t>
  </si>
  <si>
    <t>Bursikova Martina</t>
  </si>
  <si>
    <t>Fabric Jakub</t>
  </si>
  <si>
    <t>Holla Katarina</t>
  </si>
  <si>
    <t>Kuric Peter ml.</t>
  </si>
  <si>
    <t>Sak Daniel</t>
  </si>
  <si>
    <t>Slovensky Cerveny kriz Bratislava</t>
  </si>
  <si>
    <t>Igor Kollar</t>
  </si>
  <si>
    <t>50303 - EC Sunderland (GBR), 6.-10.3.2025</t>
  </si>
  <si>
    <t>Gabcikova Rebeka</t>
  </si>
  <si>
    <t>50112 - individualne sustredenie Fontainebleau (FRA), 30.1.-8.2.2025</t>
  </si>
  <si>
    <t>50301 - WC Saas Fee (SUI) + WC Champagny (FRA), 21.1.-3.2.2025</t>
  </si>
  <si>
    <t>50301 - WC Saas Fee (SUI) + WC Champagny (FRA), 22.1.-1.2.2025</t>
  </si>
  <si>
    <t>FATRACTIVE o. z.</t>
  </si>
  <si>
    <t>50205 - stavanie ciest, Ovcin Turcianske Jaseno, 12.4.2025</t>
  </si>
  <si>
    <t>110 - najomne</t>
  </si>
  <si>
    <t>108 - pocitacove vybavenie, sprava pocitacov</t>
  </si>
  <si>
    <t>ARIDUS Technologies, s.r.o.</t>
  </si>
  <si>
    <t>106 - postovne</t>
  </si>
  <si>
    <t>pohonne hmoty</t>
  </si>
  <si>
    <t>109 - telefon</t>
  </si>
  <si>
    <t>50207 - M SR deti Boulder, 24.5.2025, stavanie, LA SKALA Zilina</t>
  </si>
  <si>
    <t>Gubas Jozef</t>
  </si>
  <si>
    <t>Dzivy Balucha Ondrej</t>
  </si>
  <si>
    <t>Durkova Natalia</t>
  </si>
  <si>
    <t>Zemko Uvackova Adriana</t>
  </si>
  <si>
    <t>Hromada Robert</t>
  </si>
  <si>
    <t>Pituch Mario</t>
  </si>
  <si>
    <t>Kosa Milan</t>
  </si>
  <si>
    <t>Kuricova Petra</t>
  </si>
  <si>
    <t>50206 - SPD Boulder B, 17.5.2025, Lozilla Liptovsky Mikulas</t>
  </si>
  <si>
    <t>502 - 2025 IFSC Europe Registration Fees Part 1</t>
  </si>
  <si>
    <t>IFSC European Council</t>
  </si>
  <si>
    <t>Dovera zdravotna poistovna</t>
  </si>
  <si>
    <t>50111 - ind. repre sustredenie Gran Canaria (ESP)</t>
  </si>
  <si>
    <t>Kandrik Mojmir</t>
  </si>
  <si>
    <t>50210 - M SR deti Lead, LA SKALA Zilina, 1.6.2025</t>
  </si>
  <si>
    <t>50109 - ind. repre sustredenie Cogne (ITA), 13.-16.2.2025</t>
  </si>
  <si>
    <t>50151 - G Americke piesky (USA), 2.-27.4.2025</t>
  </si>
  <si>
    <t>Izakovicova Michaela</t>
  </si>
  <si>
    <t>50110 - ind. repre sustredenie Cogne (ITA), 13.-16.2.2025</t>
  </si>
  <si>
    <t>Svingal Juraj</t>
  </si>
  <si>
    <t>502 - licencie WC</t>
  </si>
  <si>
    <t>50109 - ind. repre sustredenie Eiger (SUI), 16.-20.3.2025</t>
  </si>
  <si>
    <t>50399 - licencia UIAA</t>
  </si>
  <si>
    <t>Frastia Emil</t>
  </si>
  <si>
    <t>50155 - G Patagonia (ARG), 30.12.2024 - 7.2.2025</t>
  </si>
  <si>
    <t>50131 - sustredenie repre druzstva Ticino (SUI), 1.-13.3.2025</t>
  </si>
  <si>
    <t>50251 - EC Mnichov (GER), 6.-9.3.2025</t>
  </si>
  <si>
    <t>102 - vedenie a spracovanie uctovnictva</t>
  </si>
  <si>
    <t>KLT INVEST, spol. s r.o.</t>
  </si>
  <si>
    <t>108 - administracia siete</t>
  </si>
  <si>
    <t>50155 - G repre vyjazd, Patagonia (ARG), 30.12.2024 - 7.2.2025</t>
  </si>
  <si>
    <t>Mutala Mario</t>
  </si>
  <si>
    <t>Prcin Matej</t>
  </si>
  <si>
    <t>50155 - G repre vyjazd Patagonia (ARG), 30.12.2024-7.2.2025</t>
  </si>
  <si>
    <t>Kocvara Marek</t>
  </si>
  <si>
    <t>50131 - sustredenie repre druzstva Ticino (SUI), 1.-13.3.2025, doplatok</t>
  </si>
  <si>
    <t>50252 - EC Rim (ITA), 4.-7.4.2025</t>
  </si>
  <si>
    <t>50266 - detske preteky Petzen (AUT), 4.-6.7.2025</t>
  </si>
  <si>
    <t>50261 - WC Innsbruck (AUT), 25.-29.6.2025</t>
  </si>
  <si>
    <t>50258 - EYC Sukoro (HUN), 13.-15.6.2025, zabezpecenie trenerskej cinnosti</t>
  </si>
  <si>
    <t>50211 - medaile SPD a SPDaM A Speed, 21.9.2025, LA SKALA Zilina</t>
  </si>
  <si>
    <t>50114 - individualne sustredenie Moravsky kras (CZE), 18.-21.4.2025</t>
  </si>
  <si>
    <t>50116 - individualne sustredenie Moravsky kras (CZE), 18.-21.4.2025</t>
  </si>
  <si>
    <t>Bucek Filip</t>
  </si>
  <si>
    <t>50132 - sustredenie repre druzstva, Adrspach (CZE), 28.5.-1.6.2025</t>
  </si>
  <si>
    <t>Ing. Vladimir Linek</t>
  </si>
  <si>
    <t>Varga Martin</t>
  </si>
  <si>
    <t>50105 - materialne zabezpecenie</t>
  </si>
  <si>
    <t>Kysela Elias</t>
  </si>
  <si>
    <t>50102 - individualny repre vyjazd, USA, 2.-27.4.2025</t>
  </si>
  <si>
    <t>50133 - repre sustredenie Spanielsko, jesen 2025, zaloha</t>
  </si>
  <si>
    <t>50113 - refundacia nakladov lezecky material</t>
  </si>
  <si>
    <t>50156 - individualne sustredenie Kalymnos (GRE), 29.7.-9.8.2025</t>
  </si>
  <si>
    <t>Hlushko Anton</t>
  </si>
  <si>
    <t>50153 - sustredenie Rocklands (JAR), 12.7.-2.9.2025</t>
  </si>
  <si>
    <t>50104 - individualne sustredenie Fountainebleau (FRA), 26.4.-10.5.2025</t>
  </si>
  <si>
    <t>50162 - repre sustredenie Huaraz (PER), 29.8.-18.9.2025</t>
  </si>
  <si>
    <t>Radovsky Marek</t>
  </si>
  <si>
    <t>50291 - startovne WC</t>
  </si>
  <si>
    <t>50267 - EYC Bologna (ITA), 18.-20.7.2025, zabezpecenie trenerskej cinnosti</t>
  </si>
  <si>
    <t>50291 - licencie a startovne</t>
  </si>
  <si>
    <t>50258 - EYC Boulder Sukoro (HUN), 13.-15.6.2025</t>
  </si>
  <si>
    <t>414 - EYCH LA SKALA Zilina, tlacova konferencia BA, 27.8.2025, cestovne vydavky</t>
  </si>
  <si>
    <t>50214 - M SR Lead, dospeli a mladez, delegat, 4.10.2025</t>
  </si>
  <si>
    <t>50267 - EYC Bologna (ITA), 17.-20.7.2025</t>
  </si>
  <si>
    <t>50303 - EC Sunderland (ENG), 8.-10.3.2025</t>
  </si>
  <si>
    <t>50153 - reprezentacne sustredenie Rocklands (JAR), 12.7.-2.9.2025</t>
  </si>
  <si>
    <t>50113 - individualne repre sustredenie, Arco (ITA), 9.-25.8.2025</t>
  </si>
  <si>
    <t>50110 - repre sustredenie Huaraz (PER), 29.8.-18.9.2025</t>
  </si>
  <si>
    <t>50353 - priprava lezeckej steny</t>
  </si>
  <si>
    <t>50382 - drytoolove chyty</t>
  </si>
  <si>
    <t>204 - priprava sustredeni reprezentacneho timu</t>
  </si>
  <si>
    <t>50105 - material a vstupy</t>
  </si>
  <si>
    <t>50157 - repre vyjazd Magic Wood (SUI), 15.-24.8.2025</t>
  </si>
  <si>
    <t>50191 - sustredenie repre timu, Kostolec, 6.12.2025</t>
  </si>
  <si>
    <t>50112 - individualne repre sustredenie Clamwilliam (JAR), 12.7.-2.9.2025</t>
  </si>
  <si>
    <t>50115 - individualne lezecke sustredenie Clamwilliam (JAR), 12.7.-2.9.2025, doplatok</t>
  </si>
  <si>
    <t>50102 - individualny repre vyjazd Chamonix (FRA), 13.-24.7.2025</t>
  </si>
  <si>
    <t>50160 - repre sustredenie Chamonix (FRA), 10.-23.7.2025</t>
  </si>
  <si>
    <t>Lezecky klub LA SKALA</t>
  </si>
  <si>
    <t>Rafajdusova Patricia</t>
  </si>
  <si>
    <t>Ondrejka Timotej</t>
  </si>
  <si>
    <t>Mamojkova Iveta</t>
  </si>
  <si>
    <t>Jakubec Simon</t>
  </si>
  <si>
    <t>Turska Ema</t>
  </si>
  <si>
    <t>Kasander Jakub</t>
  </si>
  <si>
    <t>Cimrakova Barbora</t>
  </si>
  <si>
    <t>Slamkova Zoja</t>
  </si>
  <si>
    <t>Jutka Viliam</t>
  </si>
  <si>
    <t>Lezec s.r.o.</t>
  </si>
  <si>
    <t>Mafic s.r.o.</t>
  </si>
  <si>
    <t>Heuger Martin</t>
  </si>
  <si>
    <t>Hadvig Jakub</t>
  </si>
  <si>
    <t>Vyslouzil Oliver</t>
  </si>
  <si>
    <t>Gancarcik Ladislav</t>
  </si>
  <si>
    <t>Sklenar Jozef</t>
  </si>
  <si>
    <t>Realcom IK s.r.o.</t>
  </si>
  <si>
    <t>Bucek Tomas</t>
  </si>
  <si>
    <t>50117 - individualne repre sustredenie Magic Wood (SUI), 15.-24.8.2025</t>
  </si>
  <si>
    <t>50213 - SPDaM Boulder B, Lozilla Liptovsky Mikulas, 27.9.2025</t>
  </si>
  <si>
    <t>25D029</t>
  </si>
  <si>
    <t>1000015225</t>
  </si>
  <si>
    <t>25D012</t>
  </si>
  <si>
    <t>2025-034</t>
  </si>
  <si>
    <t>25D030</t>
  </si>
  <si>
    <t>R-20250205-1</t>
  </si>
  <si>
    <t>25D036</t>
  </si>
  <si>
    <t>202550010</t>
  </si>
  <si>
    <t>25ZD001</t>
  </si>
  <si>
    <t>250211</t>
  </si>
  <si>
    <t>25D044</t>
  </si>
  <si>
    <t>10250023</t>
  </si>
  <si>
    <t>M0010002</t>
  </si>
  <si>
    <t>M0020009</t>
  </si>
  <si>
    <t>M0020012</t>
  </si>
  <si>
    <t>M0030005</t>
  </si>
  <si>
    <t>25D121</t>
  </si>
  <si>
    <t>1510000316</t>
  </si>
  <si>
    <t>25D120</t>
  </si>
  <si>
    <t>1510000317</t>
  </si>
  <si>
    <t xml:space="preserve">Miestna daň - vyúčtovacia faktúra </t>
  </si>
  <si>
    <t>Ubytovanie - vyúčtovacia faktúra</t>
  </si>
  <si>
    <t>Záloha na repre sustredenie, 23.-30.3.2025</t>
  </si>
  <si>
    <t>25D050</t>
  </si>
  <si>
    <t>2025/26</t>
  </si>
  <si>
    <t>25D048</t>
  </si>
  <si>
    <t>250011</t>
  </si>
  <si>
    <t>25D066</t>
  </si>
  <si>
    <t>1000029125</t>
  </si>
  <si>
    <t>25D067</t>
  </si>
  <si>
    <t>1000029025</t>
  </si>
  <si>
    <t>25D068</t>
  </si>
  <si>
    <t>1000028925</t>
  </si>
  <si>
    <t>25D073</t>
  </si>
  <si>
    <t>250782</t>
  </si>
  <si>
    <t>25D094</t>
  </si>
  <si>
    <t>162025</t>
  </si>
  <si>
    <t>IDX2025007</t>
  </si>
  <si>
    <t>-</t>
  </si>
  <si>
    <t>25D097</t>
  </si>
  <si>
    <t>1000036425</t>
  </si>
  <si>
    <t>M0030027</t>
  </si>
  <si>
    <t>M0030026</t>
  </si>
  <si>
    <t>25D088</t>
  </si>
  <si>
    <t>1000032325</t>
  </si>
  <si>
    <t>IDX2025019</t>
  </si>
  <si>
    <t>25D105</t>
  </si>
  <si>
    <t>23120033</t>
  </si>
  <si>
    <t>25D081</t>
  </si>
  <si>
    <t>23120032</t>
  </si>
  <si>
    <t>25D082</t>
  </si>
  <si>
    <t>23100010</t>
  </si>
  <si>
    <t>25D107</t>
  </si>
  <si>
    <t>0089/2025</t>
  </si>
  <si>
    <t>IDC2025008</t>
  </si>
  <si>
    <t>IDC2025007</t>
  </si>
  <si>
    <t>IDC2025002</t>
  </si>
  <si>
    <t>IDC2025006</t>
  </si>
  <si>
    <t>25D137</t>
  </si>
  <si>
    <t>23120035</t>
  </si>
  <si>
    <t>IDX2025028</t>
  </si>
  <si>
    <t>M0040029</t>
  </si>
  <si>
    <t>M0040028</t>
  </si>
  <si>
    <t>25D143</t>
  </si>
  <si>
    <t>25712126</t>
  </si>
  <si>
    <t>25D148</t>
  </si>
  <si>
    <t>50250261</t>
  </si>
  <si>
    <t>25D147</t>
  </si>
  <si>
    <t>50250260</t>
  </si>
  <si>
    <t>25D161</t>
  </si>
  <si>
    <t>0341925006</t>
  </si>
  <si>
    <t>25D159</t>
  </si>
  <si>
    <t>7035376651</t>
  </si>
  <si>
    <t>25D171</t>
  </si>
  <si>
    <t>1000069325</t>
  </si>
  <si>
    <t>25D164</t>
  </si>
  <si>
    <t>242025</t>
  </si>
  <si>
    <t>25D160</t>
  </si>
  <si>
    <t>70250107</t>
  </si>
  <si>
    <t>25D173</t>
  </si>
  <si>
    <t>23120037</t>
  </si>
  <si>
    <t>IDC2025010</t>
  </si>
  <si>
    <t>IDC2025011</t>
  </si>
  <si>
    <t>IDC2025012</t>
  </si>
  <si>
    <t>IDC2025013</t>
  </si>
  <si>
    <t>IDC2025014</t>
  </si>
  <si>
    <t>IDC2025017</t>
  </si>
  <si>
    <t>IDC2025019</t>
  </si>
  <si>
    <t>IDC2025020</t>
  </si>
  <si>
    <t>IDD2025002</t>
  </si>
  <si>
    <t>IDD2025003</t>
  </si>
  <si>
    <t>IDD2025005</t>
  </si>
  <si>
    <t>IDD2025013</t>
  </si>
  <si>
    <t>IDD2025014</t>
  </si>
  <si>
    <t>IDD2025015</t>
  </si>
  <si>
    <t>IDD2025011</t>
  </si>
  <si>
    <t>M0050043</t>
  </si>
  <si>
    <t>M0050044</t>
  </si>
  <si>
    <t>25D176</t>
  </si>
  <si>
    <t>1000073425</t>
  </si>
  <si>
    <t>25D170</t>
  </si>
  <si>
    <t>1000069425</t>
  </si>
  <si>
    <t>25D167</t>
  </si>
  <si>
    <t>2025909</t>
  </si>
  <si>
    <t>25D178</t>
  </si>
  <si>
    <t>0405135079</t>
  </si>
  <si>
    <t>IDV2025006</t>
  </si>
  <si>
    <t>25D177</t>
  </si>
  <si>
    <t>2025-E056</t>
  </si>
  <si>
    <t>IDX2025051</t>
  </si>
  <si>
    <t>IDX2025050</t>
  </si>
  <si>
    <t>IDX2025049</t>
  </si>
  <si>
    <t>IDX2025048</t>
  </si>
  <si>
    <t>25D198</t>
  </si>
  <si>
    <t>2025-360</t>
  </si>
  <si>
    <t>25D192</t>
  </si>
  <si>
    <t>20250010</t>
  </si>
  <si>
    <t>25D182</t>
  </si>
  <si>
    <t>25712152</t>
  </si>
  <si>
    <t>25D181</t>
  </si>
  <si>
    <t>2025022</t>
  </si>
  <si>
    <t>25D201</t>
  </si>
  <si>
    <t>25D200</t>
  </si>
  <si>
    <t>70250139</t>
  </si>
  <si>
    <t>25D184</t>
  </si>
  <si>
    <t>50250318</t>
  </si>
  <si>
    <t>25D185</t>
  </si>
  <si>
    <t>50250317</t>
  </si>
  <si>
    <t>M0060041</t>
  </si>
  <si>
    <t>M0060040</t>
  </si>
  <si>
    <t>IDC2025024</t>
  </si>
  <si>
    <t>IDC2025029</t>
  </si>
  <si>
    <t>IDC2025028</t>
  </si>
  <si>
    <t>IDC2025026</t>
  </si>
  <si>
    <t>IDV2025005</t>
  </si>
  <si>
    <t>IDC2025033</t>
  </si>
  <si>
    <t>IDC2025034</t>
  </si>
  <si>
    <t>25D238</t>
  </si>
  <si>
    <t>2025283</t>
  </si>
  <si>
    <t>25D237</t>
  </si>
  <si>
    <t>25D244</t>
  </si>
  <si>
    <t>2025-474</t>
  </si>
  <si>
    <t>M0070032</t>
  </si>
  <si>
    <t>M0070031</t>
  </si>
  <si>
    <t>M0080016</t>
  </si>
  <si>
    <t>25D282</t>
  </si>
  <si>
    <t>202509</t>
  </si>
  <si>
    <t>25D275</t>
  </si>
  <si>
    <t>202510</t>
  </si>
  <si>
    <t>25D300</t>
  </si>
  <si>
    <t>2025-E102</t>
  </si>
  <si>
    <t>25D318</t>
  </si>
  <si>
    <t>1000130625</t>
  </si>
  <si>
    <t>M0090006</t>
  </si>
  <si>
    <t>IDC2025058</t>
  </si>
  <si>
    <t>IDC2025059</t>
  </si>
  <si>
    <t>IDX2025077</t>
  </si>
  <si>
    <t>IDX2025074</t>
  </si>
  <si>
    <t>IDX2025087</t>
  </si>
  <si>
    <t>IDX2025088</t>
  </si>
  <si>
    <t>IDX2025086</t>
  </si>
  <si>
    <t>IDD2025028</t>
  </si>
  <si>
    <t>M0100049</t>
  </si>
  <si>
    <t>IDC2025092</t>
  </si>
  <si>
    <t>IDX2025090</t>
  </si>
  <si>
    <t>IDC2025040</t>
  </si>
  <si>
    <t>IDC2025041</t>
  </si>
  <si>
    <t>IDC2025053</t>
  </si>
  <si>
    <t>IDC2025054</t>
  </si>
  <si>
    <t>IDC2025055</t>
  </si>
  <si>
    <t>IDC2025049</t>
  </si>
  <si>
    <t>IDC2025056</t>
  </si>
  <si>
    <t>IDC2025047</t>
  </si>
  <si>
    <t>IDC2025048</t>
  </si>
  <si>
    <t>25D352</t>
  </si>
  <si>
    <t>1/2025</t>
  </si>
  <si>
    <t>M0100080</t>
  </si>
  <si>
    <t>M0110004</t>
  </si>
  <si>
    <t>25D390</t>
  </si>
  <si>
    <t>2025/001</t>
  </si>
  <si>
    <t>M0110060</t>
  </si>
  <si>
    <t>25D396</t>
  </si>
  <si>
    <t>2501015</t>
  </si>
  <si>
    <t>IDD2025035</t>
  </si>
  <si>
    <t>IDX2025105</t>
  </si>
  <si>
    <t>IDC2025084</t>
  </si>
  <si>
    <t>25D418</t>
  </si>
  <si>
    <t>2025033</t>
  </si>
  <si>
    <t>IDC2025082</t>
  </si>
  <si>
    <t>IDC2025080</t>
  </si>
  <si>
    <t>IDD2025007</t>
  </si>
  <si>
    <t>IDD2025008</t>
  </si>
  <si>
    <t>IDD2025009</t>
  </si>
  <si>
    <t>25D328</t>
  </si>
  <si>
    <t>492025</t>
  </si>
  <si>
    <t>25D359</t>
  </si>
  <si>
    <t>2025025</t>
  </si>
  <si>
    <t>2025281</t>
  </si>
  <si>
    <t>31320155</t>
  </si>
  <si>
    <t>VUB, a.s.</t>
  </si>
  <si>
    <t>35774282</t>
  </si>
  <si>
    <t>INTERNATIONAL FEDERATION of SPORT CLIMBING</t>
  </si>
  <si>
    <t>43879578</t>
  </si>
  <si>
    <t>54435293</t>
  </si>
  <si>
    <t>47846275</t>
  </si>
  <si>
    <t>26782626</t>
  </si>
  <si>
    <t>T2 Boulder Team</t>
  </si>
  <si>
    <t>41345070</t>
  </si>
  <si>
    <t>Bankový poplatok</t>
  </si>
  <si>
    <t>International Climbing and Mountaineering Federation</t>
  </si>
  <si>
    <t>36462101</t>
  </si>
  <si>
    <t>Matusek Martin</t>
  </si>
  <si>
    <t xml:space="preserve">Slobodova Lea </t>
  </si>
  <si>
    <t>Horolezecky klub VABEC Stara Lubovna</t>
  </si>
  <si>
    <t>37943081</t>
  </si>
  <si>
    <t>Zdravotná asistenčná služba 29.3.2025</t>
  </si>
  <si>
    <t xml:space="preserve">Soltesova Maria </t>
  </si>
  <si>
    <t>55967922</t>
  </si>
  <si>
    <t>47108941</t>
  </si>
  <si>
    <t>Mgr. Daniel Šak</t>
  </si>
  <si>
    <t>36257346</t>
  </si>
  <si>
    <t xml:space="preserve">DOM SPORTU, s.r.o </t>
  </si>
  <si>
    <t xml:space="preserve">OMV Slovensko, s.r.o. </t>
  </si>
  <si>
    <t>35862289</t>
  </si>
  <si>
    <t>DOM SPORTU, s.r.o.</t>
  </si>
  <si>
    <t>Orange Slovensko, a.s.</t>
  </si>
  <si>
    <t>35697270</t>
  </si>
  <si>
    <t>OMV Slovensko, s.r.o.</t>
  </si>
  <si>
    <t>00604381</t>
  </si>
  <si>
    <t>31811159</t>
  </si>
  <si>
    <t>35937874</t>
  </si>
  <si>
    <t>Vseobecna zdravotna poistovna</t>
  </si>
  <si>
    <t>35942436</t>
  </si>
  <si>
    <t>42499500</t>
  </si>
  <si>
    <t xml:space="preserve">Danovy urad </t>
  </si>
  <si>
    <t>osoba 1</t>
  </si>
  <si>
    <t>osoba 7</t>
  </si>
  <si>
    <t>osoba 4</t>
  </si>
  <si>
    <t>osoba 6</t>
  </si>
  <si>
    <t>osoba 3</t>
  </si>
  <si>
    <t xml:space="preserve">Greksak Tomas </t>
  </si>
  <si>
    <t>30807484</t>
  </si>
  <si>
    <t xml:space="preserve">Socialna poistovna </t>
  </si>
  <si>
    <t xml:space="preserve">Jakub Jiri Svub </t>
  </si>
  <si>
    <t>51479567</t>
  </si>
  <si>
    <t>36691909</t>
  </si>
  <si>
    <t>Kvasnica juraj</t>
  </si>
  <si>
    <t xml:space="preserve">Kuric Peter </t>
  </si>
  <si>
    <t>52367495</t>
  </si>
  <si>
    <t xml:space="preserve">Rafajdusova Patricia </t>
  </si>
  <si>
    <t>55739016</t>
  </si>
  <si>
    <t xml:space="preserve">Krasnansky Martin </t>
  </si>
  <si>
    <t>Kuric Peter</t>
  </si>
  <si>
    <t>51672898</t>
  </si>
  <si>
    <t>Vladimir Masny</t>
  </si>
  <si>
    <t>44722664</t>
  </si>
  <si>
    <t>56974272</t>
  </si>
  <si>
    <t>36337820</t>
  </si>
  <si>
    <t>zdravotné poistenie zamestnancov za 5/2025</t>
  </si>
  <si>
    <t>výplaty mzdy za 5/2025</t>
  </si>
  <si>
    <t>preddavok na daň zo závislej činnosti za 5/2025</t>
  </si>
  <si>
    <t>sociálne poistenie zamestnancov za 5/2025</t>
  </si>
  <si>
    <t>zdravotné poistenie zamestnancov za 6/2025</t>
  </si>
  <si>
    <t>preddavok na daň zo závislej činnosti za 6/2025</t>
  </si>
  <si>
    <t>výplaty mzdy za 6/2025</t>
  </si>
  <si>
    <t>sociálne poistenie zamestnancov za 6/2025</t>
  </si>
  <si>
    <t>516 - vstupy na lezecké steny</t>
  </si>
  <si>
    <t>50351 - ceny na SP drytool, 8.2.2025, T2 Boulder Kosice</t>
  </si>
  <si>
    <t>50204 -ceny na SPD Boulder, 30.3.2025, SPOT Climbing Gym</t>
  </si>
  <si>
    <t>50351 - príspevok na SP drytool, T2 Boulder Kosice, 8.2.2025</t>
  </si>
  <si>
    <t>110 - sluzby a energie</t>
  </si>
  <si>
    <t>50210 - ceny na M SR deti Lead, 1.6.2025, LA SKALA Zilina</t>
  </si>
  <si>
    <t>50209 - ceny na SPDaM Lead, 31.5.2025, LA SKALA Zilina</t>
  </si>
  <si>
    <t>50202 - finančné ceny SPDaM Boulder, Liptovsky Mikulas, 22.3.2025</t>
  </si>
  <si>
    <t>50202 -finančné ceny SPDaM Lozilla Liptovsky Mikulas, 22.3.2025</t>
  </si>
  <si>
    <t>50202 - finančné ceny SPDaM Lozilla Liptovsky Mikulas, 22.3.2025</t>
  </si>
  <si>
    <t>50204 - stavanie ciest na SPD B Boulder, SPOT Climbing Gym, 30.3.2025</t>
  </si>
  <si>
    <t>50201 -  stavanie ciest na SPD Boulder Stara Lubovna, 15.3.2025</t>
  </si>
  <si>
    <t>50201 - organizácia SPD Boulder Stara Lubovna, 15.3.2025</t>
  </si>
  <si>
    <t>50205 - príspevok na SPD B Boulder, Ovcin Turcianske Jaseno, 13.4.2025</t>
  </si>
  <si>
    <t>50206 - stavanie ciest na SPD B Boulder, Lozilla Liptovsky Mikulas, 17.5.2025</t>
  </si>
  <si>
    <t>50207 - ceny M SR Boulder deti, 24.5.2025, LA SKALA Zilina</t>
  </si>
  <si>
    <t>50208 - cestovne nahrady SP v šport.lezení</t>
  </si>
  <si>
    <t>50201 - cestovne nahrady SP v šport.lezení</t>
  </si>
  <si>
    <t>50207 - cestovne nahrady SP v šport.lezení</t>
  </si>
  <si>
    <t>50210 - cestovne nahrady SP v šport.lezení</t>
  </si>
  <si>
    <t>50202 - cestovne nahrady SP v šport.lezení</t>
  </si>
  <si>
    <t>50206 - cestovne nahrady SP v šport.lezení</t>
  </si>
  <si>
    <t>50203 - cestovne nahrady SP v šport.lezení</t>
  </si>
  <si>
    <t>50209 - cestovne nahrady SP v šport.lezení</t>
  </si>
  <si>
    <t>50205 - cestovne nahrady SP v šport.lezení</t>
  </si>
  <si>
    <t>50201 - rozhodca na SPD Boulder A 15.3.2025</t>
  </si>
  <si>
    <t>50202 -  rozhodca na SPD Boulder A 22.3.2025</t>
  </si>
  <si>
    <t>50203 - rozhodca na M SR Boulder dospelí a mládež 29.3.2025</t>
  </si>
  <si>
    <t>50203 - výsledkový servis M SR Boulder dospelí a mládež 29.3.2025</t>
  </si>
  <si>
    <t>50207 - rozhodca M SR Boulder deti 24.5.2025</t>
  </si>
  <si>
    <t>50209 - rozhodca SPDaM Lead A 31.5.2025</t>
  </si>
  <si>
    <t>50210 - rozhodca M SR Lead deti 1.6.2025</t>
  </si>
  <si>
    <t>50201 - delegát na SPD Boulder A 15.3.2025</t>
  </si>
  <si>
    <t>50202 -  delegát na SPD Boulder A 22.3.2025</t>
  </si>
  <si>
    <t>50203 - delegát na M SR Boulder dospelí a mládež 29.3.2025</t>
  </si>
  <si>
    <t>50204 - delegát na SPD Boulder B 30.3.2025</t>
  </si>
  <si>
    <t>50208 - delegát na SPDaM Boulder B 12.4.2025</t>
  </si>
  <si>
    <t>50205 - delegát na SPD Boulder B 13.4.2025</t>
  </si>
  <si>
    <t>50206 - delegát na SPD Boulder B 17.5.2025</t>
  </si>
  <si>
    <t>50207 -  delegát na M SR Boulder deti 24.5.2025</t>
  </si>
  <si>
    <t>50209 - delegát na SPDaM Lead A Žilina</t>
  </si>
  <si>
    <t>50210 - delegát na M SR Lead deti Žilina</t>
  </si>
  <si>
    <t>110 - sluzby, energie a prevadzkove naklady</t>
  </si>
  <si>
    <t>50207 - usporiadenie M SR deti Boulder, 24.5.2025, LA SKALA Zilina</t>
  </si>
  <si>
    <t>50210 - usporiadanie M SR deti (Lead), 1.6.2025, LA SKALA Zilina</t>
  </si>
  <si>
    <t>50211 - finančné ceny na SPDaM A Speed, 21.9.2025, LA SKALA</t>
  </si>
  <si>
    <t>50215 - finančné ceny na M SR Speed, LA SKALA Zilina, 5.10.2025</t>
  </si>
  <si>
    <t>50209 - finančné ceny na SPDaM A Speed, 31.5.2025, LA SKALA Zilina</t>
  </si>
  <si>
    <t>50209 - finančné ceny na SPDaM A Lead, LA SKALA Zilina, 31.5.2025</t>
  </si>
  <si>
    <t>50211 - finačné ceny na SPDaM A Speed, 21.9.2025, LA SKALA</t>
  </si>
  <si>
    <t>50209 - finančné cey na SPDaM A Speed, 31.5.2025, LA SKALA Zilina</t>
  </si>
  <si>
    <t>50214 - finančné ceny na M SR Lead, 4.10.2025, LA SKALA Zilina</t>
  </si>
  <si>
    <t>50214 - finančné ceny na  M SR Lead, 4.10.2025, LA SKALA Zilina</t>
  </si>
  <si>
    <t>vyúčtovanie cestovných výdavkov zo sústredenia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</si>
</sst>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8"/>
      <name val="Arial"/>
      <family val="2"/>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rgb="FFB2B2B2"/>
      </left>
      <right style="thin">
        <color rgb="FFB2B2B2"/>
      </right>
      <top style="thin">
        <color rgb="FFB2B2B2"/>
      </top>
      <bottom style="thin">
        <color rgb="FFB2B2B2"/>
      </bottom>
      <diagonal/>
    </border>
    <border>
      <left style="thin">
        <color indexed="8"/>
      </left>
      <right style="thin">
        <color indexed="8"/>
      </right>
      <top style="thin">
        <color indexed="8"/>
      </top>
      <bottom style="thin">
        <color indexed="8"/>
      </bottom>
      <diagonal/>
    </border>
  </borders>
  <cellStyleXfs count="33">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xf numFmtId="0" fontId="42" fillId="17" borderId="39" applyNumberFormat="0" applyFont="0" applyAlignment="0" applyProtection="0"/>
  </cellStyleXfs>
  <cellXfs count="395">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166" fontId="24" fillId="3" borderId="0" xfId="0" applyNumberFormat="1" applyFont="1" applyFill="1" applyAlignment="1">
      <alignment horizontal="left" vertical="center" wrapText="1"/>
    </xf>
    <xf numFmtId="0" fontId="24" fillId="3" borderId="0" xfId="0" applyFont="1" applyFill="1" applyAlignment="1">
      <alignment horizontal="left" vertical="center" wrapText="1"/>
    </xf>
    <xf numFmtId="4" fontId="24" fillId="3" borderId="0" xfId="0" applyNumberFormat="1" applyFont="1" applyFill="1" applyAlignment="1">
      <alignment horizontal="right" vertical="center" wrapText="1"/>
    </xf>
    <xf numFmtId="14" fontId="24" fillId="3" borderId="0" xfId="0" applyNumberFormat="1" applyFont="1" applyFill="1" applyAlignment="1">
      <alignment horizontal="center" vertical="center" wrapText="1"/>
    </xf>
    <xf numFmtId="0" fontId="1" fillId="0" borderId="0" xfId="0" applyFont="1" applyAlignment="1">
      <alignment vertical="top"/>
    </xf>
    <xf numFmtId="49" fontId="89" fillId="3" borderId="0" xfId="0" applyNumberFormat="1" applyFont="1" applyFill="1" applyAlignment="1" applyProtection="1">
      <alignment vertical="top" wrapText="1"/>
      <protection locked="0"/>
    </xf>
    <xf numFmtId="14" fontId="89" fillId="3" borderId="0" xfId="0" applyNumberFormat="1" applyFont="1" applyFill="1" applyAlignment="1">
      <alignment horizontal="left" vertical="center" wrapText="1"/>
    </xf>
    <xf numFmtId="164" fontId="89" fillId="3" borderId="0" xfId="0" applyNumberFormat="1" applyFont="1" applyFill="1" applyAlignment="1" applyProtection="1">
      <alignment vertical="top"/>
      <protection locked="0"/>
    </xf>
    <xf numFmtId="0" fontId="89" fillId="3" borderId="0" xfId="0" applyFont="1" applyFill="1" applyAlignment="1">
      <alignment horizontal="left" vertical="center" wrapText="1"/>
    </xf>
    <xf numFmtId="4" fontId="89" fillId="3" borderId="0" xfId="0" applyNumberFormat="1" applyFont="1" applyFill="1" applyAlignment="1">
      <alignment horizontal="right" vertical="center" wrapText="1"/>
    </xf>
    <xf numFmtId="3" fontId="89" fillId="3" borderId="0" xfId="0" applyNumberFormat="1" applyFont="1" applyFill="1" applyAlignment="1" applyProtection="1">
      <alignment horizontal="center" vertical="top"/>
      <protection locked="0"/>
    </xf>
    <xf numFmtId="0" fontId="35" fillId="3" borderId="0" xfId="0" applyFont="1" applyFill="1"/>
    <xf numFmtId="0" fontId="89" fillId="3" borderId="0" xfId="0" applyFont="1" applyFill="1"/>
    <xf numFmtId="166" fontId="89" fillId="3" borderId="0" xfId="0" applyNumberFormat="1" applyFont="1" applyFill="1" applyAlignment="1">
      <alignment horizontal="left" vertical="center" wrapText="1"/>
    </xf>
    <xf numFmtId="0" fontId="24" fillId="3" borderId="40" xfId="0" applyFont="1" applyFill="1" applyBorder="1" applyAlignment="1">
      <alignment horizontal="left" vertical="center" wrapText="1"/>
    </xf>
    <xf numFmtId="49" fontId="1" fillId="17" borderId="1" xfId="32" applyNumberFormat="1" applyFont="1" applyBorder="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3">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 name="Poznámka" xfId="32" builtinId="10"/>
  </cellStyles>
  <dxfs count="10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41" val="3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15" zoomScaleNormal="100" workbookViewId="0"/>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8" t="s">
        <v>0</v>
      </c>
      <c r="C1" s="332"/>
      <c r="D1" s="332"/>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5"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5" customHeight="1" x14ac:dyDescent="0.25">
      <c r="A12" s="304" t="s">
        <v>1379</v>
      </c>
      <c r="C12" s="205"/>
      <c r="D12" s="205"/>
    </row>
    <row r="13" spans="1:4" s="18" customFormat="1" ht="23.5" customHeight="1" x14ac:dyDescent="0.25">
      <c r="A13" s="309"/>
      <c r="C13" s="205"/>
      <c r="D13" s="205"/>
    </row>
    <row r="14" spans="1:4" s="18" customFormat="1" ht="17.5" x14ac:dyDescent="0.25">
      <c r="A14" s="310" t="s">
        <v>5</v>
      </c>
      <c r="C14" s="205"/>
      <c r="D14" s="205"/>
    </row>
    <row r="15" spans="1:4" ht="16.399999999999999" customHeight="1" x14ac:dyDescent="0.25">
      <c r="A15" s="127"/>
      <c r="C15" s="21"/>
    </row>
    <row r="16" spans="1:4" ht="303" x14ac:dyDescent="0.25">
      <c r="A16" s="298" t="s">
        <v>6</v>
      </c>
      <c r="C16" s="21"/>
    </row>
    <row r="17" spans="1:4" ht="17.5" customHeight="1" x14ac:dyDescent="0.25">
      <c r="A17" s="21"/>
      <c r="C17" s="21"/>
    </row>
    <row r="18" spans="1:4" ht="226.4" customHeight="1" x14ac:dyDescent="0.25">
      <c r="A18" s="298" t="s">
        <v>7</v>
      </c>
      <c r="B18" s="257"/>
      <c r="C18" s="21"/>
    </row>
    <row r="19" spans="1:4" ht="30.65" customHeight="1" x14ac:dyDescent="0.25">
      <c r="A19" s="21"/>
      <c r="B19" s="257"/>
      <c r="C19" s="21"/>
    </row>
    <row r="20" spans="1:4" ht="26.25" customHeight="1" x14ac:dyDescent="0.25">
      <c r="A20" s="299" t="s">
        <v>8</v>
      </c>
      <c r="C20" s="21"/>
    </row>
    <row r="21" spans="1:4" ht="38" x14ac:dyDescent="0.25">
      <c r="A21" s="19" t="s">
        <v>9</v>
      </c>
      <c r="C21" s="333"/>
      <c r="D21" s="333"/>
    </row>
    <row r="22" spans="1:4" x14ac:dyDescent="0.25">
      <c r="C22" s="334"/>
      <c r="D22" s="333"/>
    </row>
    <row r="23" spans="1:4" ht="64" x14ac:dyDescent="0.25">
      <c r="A23" s="23" t="s">
        <v>1380</v>
      </c>
      <c r="C23" s="255"/>
      <c r="D23" s="256"/>
    </row>
    <row r="24" spans="1:4" ht="12.75" customHeight="1" x14ac:dyDescent="0.25">
      <c r="C24" s="330"/>
      <c r="D24" s="331"/>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1361</v>
      </c>
    </row>
    <row r="32" spans="1:4" ht="12.65" customHeight="1" x14ac:dyDescent="0.25"/>
    <row r="33" spans="1:3" ht="15.75" customHeight="1" x14ac:dyDescent="0.25">
      <c r="A33" s="19" t="s">
        <v>1362</v>
      </c>
    </row>
    <row r="34" spans="1:3" ht="12.65" customHeight="1" x14ac:dyDescent="0.25"/>
    <row r="35" spans="1:3" ht="52" x14ac:dyDescent="0.25">
      <c r="A35" s="19" t="s">
        <v>1364</v>
      </c>
    </row>
    <row r="36" spans="1:3" ht="12" customHeight="1" x14ac:dyDescent="0.25"/>
    <row r="37" spans="1:3" ht="25.5" x14ac:dyDescent="0.25">
      <c r="A37" s="271" t="s">
        <v>1363</v>
      </c>
    </row>
    <row r="39" spans="1:3" ht="77" x14ac:dyDescent="0.25">
      <c r="A39" s="23" t="s">
        <v>1365</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5" customHeight="1" x14ac:dyDescent="0.25">
      <c r="A46" s="301" t="s">
        <v>15</v>
      </c>
      <c r="C46" s="22"/>
    </row>
    <row r="47" spans="1:3" ht="11.5" customHeight="1" x14ac:dyDescent="0.25"/>
    <row r="48" spans="1:3" ht="13" x14ac:dyDescent="0.25">
      <c r="A48" s="302" t="s">
        <v>1367</v>
      </c>
    </row>
    <row r="49" spans="1:1" ht="12" customHeight="1" x14ac:dyDescent="0.25"/>
    <row r="50" spans="1:1" ht="39" x14ac:dyDescent="0.25">
      <c r="A50" s="19" t="s">
        <v>1368</v>
      </c>
    </row>
    <row r="51" spans="1:1" ht="12.75" customHeight="1" x14ac:dyDescent="0.25"/>
    <row r="52" spans="1:1" ht="75.5" x14ac:dyDescent="0.25">
      <c r="A52" s="19" t="s">
        <v>1369</v>
      </c>
    </row>
    <row r="53" spans="1:1" ht="12.75" customHeight="1" x14ac:dyDescent="0.25"/>
    <row r="54" spans="1:1" ht="38.5" x14ac:dyDescent="0.25">
      <c r="A54" s="19" t="s">
        <v>1370</v>
      </c>
    </row>
    <row r="56" spans="1:1" ht="13" x14ac:dyDescent="0.25">
      <c r="A56" s="19" t="s">
        <v>16</v>
      </c>
    </row>
    <row r="58" spans="1:1" ht="13" x14ac:dyDescent="0.25">
      <c r="A58" s="19" t="s">
        <v>17</v>
      </c>
    </row>
    <row r="60" spans="1:1" ht="121.75" customHeight="1" x14ac:dyDescent="0.25">
      <c r="A60" s="23" t="s">
        <v>1371</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1372</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11" t="s">
        <v>1390</v>
      </c>
    </row>
    <row r="73" spans="1:1" ht="37.5" x14ac:dyDescent="0.25">
      <c r="A73" s="23" t="s">
        <v>1391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1381</v>
      </c>
    </row>
    <row r="96" spans="1:2" x14ac:dyDescent="0.25">
      <c r="A96" s="23"/>
    </row>
    <row r="97" spans="1:4" ht="13" x14ac:dyDescent="0.25">
      <c r="A97" s="260" t="s">
        <v>40</v>
      </c>
    </row>
    <row r="98" spans="1:4" ht="68.5" customHeight="1" x14ac:dyDescent="0.25">
      <c r="A98" s="23" t="s">
        <v>1382</v>
      </c>
    </row>
    <row r="99" spans="1:4" x14ac:dyDescent="0.25">
      <c r="A99" s="23"/>
    </row>
    <row r="100" spans="1:4" ht="13" x14ac:dyDescent="0.25">
      <c r="A100" s="260" t="s">
        <v>41</v>
      </c>
    </row>
    <row r="101" spans="1:4" ht="75.5" x14ac:dyDescent="0.25">
      <c r="A101" s="23" t="s">
        <v>1383</v>
      </c>
    </row>
    <row r="102" spans="1:4" x14ac:dyDescent="0.25">
      <c r="A102" s="23"/>
    </row>
    <row r="103" spans="1:4" ht="13" x14ac:dyDescent="0.25">
      <c r="A103" s="297" t="s">
        <v>42</v>
      </c>
    </row>
    <row r="104" spans="1:4" ht="50.5" x14ac:dyDescent="0.25">
      <c r="A104" s="23" t="s">
        <v>1384</v>
      </c>
    </row>
    <row r="105" spans="1:4" x14ac:dyDescent="0.25">
      <c r="A105" s="23"/>
      <c r="B105" s="20" t="s">
        <v>43</v>
      </c>
    </row>
    <row r="106" spans="1:4" ht="13" x14ac:dyDescent="0.25">
      <c r="A106" s="260" t="s">
        <v>44</v>
      </c>
    </row>
    <row r="107" spans="1:4" ht="71.25" customHeight="1" x14ac:dyDescent="0.25">
      <c r="A107" s="19" t="s">
        <v>1385</v>
      </c>
    </row>
    <row r="108" spans="1:4" ht="37.5" x14ac:dyDescent="0.25">
      <c r="A108" s="19" t="s">
        <v>1375</v>
      </c>
    </row>
    <row r="109" spans="1:4" ht="25" x14ac:dyDescent="0.25">
      <c r="A109" s="19" t="s">
        <v>45</v>
      </c>
    </row>
    <row r="110" spans="1:4" ht="10.5" customHeight="1" x14ac:dyDescent="0.25">
      <c r="D110" s="20" t="s">
        <v>43</v>
      </c>
    </row>
    <row r="111" spans="1:4" ht="99.75" customHeight="1" x14ac:dyDescent="0.25">
      <c r="A111" s="23" t="s">
        <v>1374</v>
      </c>
    </row>
    <row r="112" spans="1:4" ht="26" x14ac:dyDescent="0.25">
      <c r="A112" s="19" t="s">
        <v>1373</v>
      </c>
    </row>
    <row r="114" spans="1:2" ht="175" x14ac:dyDescent="0.25">
      <c r="A114" s="23" t="s">
        <v>1386</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1376</v>
      </c>
    </row>
    <row r="133" spans="1:1" ht="61.5" customHeight="1" x14ac:dyDescent="0.25">
      <c r="A133" s="303" t="s">
        <v>1388</v>
      </c>
    </row>
    <row r="134" spans="1:1" ht="13" x14ac:dyDescent="0.25">
      <c r="A134" s="260" t="s">
        <v>1389</v>
      </c>
    </row>
    <row r="135" spans="1:1" ht="101" x14ac:dyDescent="0.25">
      <c r="A135" s="303" t="s">
        <v>1377</v>
      </c>
    </row>
    <row r="136" spans="1:1" x14ac:dyDescent="0.25">
      <c r="A136"/>
    </row>
    <row r="137" spans="1:1" ht="71.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5" t="str">
        <f>Spolu!C3&amp;", "&amp;Spolu!C6</f>
        <v>Slovenský horolezecký spolok JAMES, Olympijské námestie 14290/1, Bratislava, 831 04</v>
      </c>
      <c r="B1" s="385"/>
      <c r="C1" s="385"/>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86" t="s">
        <v>1276</v>
      </c>
      <c r="F3" s="387"/>
      <c r="N3" s="137" t="str">
        <f t="shared" si="0"/>
        <v>c - príspevok Slovenskému paralympijskému výboru</v>
      </c>
      <c r="O3" s="137" t="s">
        <v>342</v>
      </c>
      <c r="P3" s="137" t="str">
        <f>Spolu!B19</f>
        <v>príspevok Slovenskému paralympijskému výboru</v>
      </c>
    </row>
    <row r="4" spans="1:16" ht="45.75" customHeight="1" x14ac:dyDescent="0.25">
      <c r="E4" s="387"/>
      <c r="F4" s="387"/>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8" t="s">
        <v>1308</v>
      </c>
      <c r="B12" s="388"/>
      <c r="C12" s="388"/>
      <c r="D12" s="138"/>
      <c r="E12" s="138"/>
      <c r="F12" s="195" t="s">
        <v>1309</v>
      </c>
      <c r="G12" s="138"/>
      <c r="N12" s="137" t="str">
        <f t="shared" si="0"/>
        <v>l - podpora zdravotne postihnutých športovcov</v>
      </c>
      <c r="O12" s="137" t="s">
        <v>360</v>
      </c>
      <c r="P12" s="137" t="str">
        <f>Spolu!B28</f>
        <v>podpora zdravotne postihnutých športovcov</v>
      </c>
    </row>
    <row r="13" spans="1:16" ht="55.4" customHeight="1" x14ac:dyDescent="0.25">
      <c r="A13" s="389"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9"/>
      <c r="C13" s="389"/>
      <c r="F13" s="195" t="s">
        <v>1400</v>
      </c>
      <c r="N13" s="137" t="str">
        <f t="shared" si="0"/>
        <v>m - organizácia tradičných športových podujatí</v>
      </c>
      <c r="O13" s="137" t="s">
        <v>362</v>
      </c>
      <c r="P13" s="137" t="str">
        <f>Spolu!B29</f>
        <v>organizácia tradičných športových podujatí</v>
      </c>
    </row>
    <row r="14" spans="1:16" ht="34.4" customHeight="1" x14ac:dyDescent="0.25">
      <c r="A14" s="139" t="s">
        <v>1292</v>
      </c>
      <c r="B14" s="390" t="s">
        <v>1310</v>
      </c>
      <c r="C14" s="391"/>
      <c r="F14" s="313"/>
      <c r="N14" s="137" t="str">
        <f t="shared" si="0"/>
        <v xml:space="preserve">n - </v>
      </c>
      <c r="O14" s="137" t="s">
        <v>364</v>
      </c>
    </row>
    <row r="15" spans="1:16" ht="34.4" customHeight="1" x14ac:dyDescent="0.25">
      <c r="A15" s="139" t="s">
        <v>1311</v>
      </c>
      <c r="B15" s="390"/>
      <c r="C15" s="391"/>
      <c r="F15" s="393"/>
      <c r="N15" s="137" t="str">
        <f t="shared" si="0"/>
        <v xml:space="preserve">o - </v>
      </c>
      <c r="O15" s="137" t="s">
        <v>365</v>
      </c>
    </row>
    <row r="16" spans="1:16" x14ac:dyDescent="0.25">
      <c r="A16" s="139" t="s">
        <v>1295</v>
      </c>
      <c r="B16" s="142">
        <f>F8</f>
        <v>0</v>
      </c>
      <c r="C16" s="137"/>
      <c r="F16" s="393"/>
      <c r="N16" s="137" t="str">
        <f t="shared" si="0"/>
        <v xml:space="preserve">p - </v>
      </c>
      <c r="O16" s="137" t="s">
        <v>366</v>
      </c>
    </row>
    <row r="17" spans="1:16" ht="32.15" customHeight="1" x14ac:dyDescent="0.25">
      <c r="A17" s="139" t="s">
        <v>1298</v>
      </c>
      <c r="B17" s="142">
        <f>F9</f>
        <v>0</v>
      </c>
      <c r="C17" s="137"/>
      <c r="F17" s="393"/>
      <c r="N17" s="137" t="str">
        <f t="shared" si="0"/>
        <v xml:space="preserve">q - </v>
      </c>
      <c r="O17" s="137" t="s">
        <v>367</v>
      </c>
    </row>
    <row r="18" spans="1:16" ht="16" thickBot="1" x14ac:dyDescent="0.3">
      <c r="B18" s="193" t="s">
        <v>1312</v>
      </c>
      <c r="C18" s="194">
        <v>31</v>
      </c>
      <c r="N18" s="137" t="str">
        <f t="shared" si="0"/>
        <v xml:space="preserve">r - </v>
      </c>
      <c r="O18" s="137" t="s">
        <v>368</v>
      </c>
    </row>
    <row r="19" spans="1:16" x14ac:dyDescent="0.25">
      <c r="B19" s="193" t="s">
        <v>1300</v>
      </c>
      <c r="C19" s="142" t="str">
        <f>Spolu!C4</f>
        <v>00586455</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92" t="s">
        <v>1303</v>
      </c>
      <c r="C24" s="392"/>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1316</v>
      </c>
    </row>
    <row r="2" spans="1:2" ht="30" customHeight="1" x14ac:dyDescent="0.25">
      <c r="A2" s="394" t="s">
        <v>1317</v>
      </c>
      <c r="B2" s="394"/>
    </row>
    <row r="3" spans="1:2" ht="13"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70"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5" t="s">
        <v>57</v>
      </c>
      <c r="B1" s="335"/>
      <c r="C1" s="335"/>
      <c r="D1" s="335"/>
      <c r="E1" s="335"/>
      <c r="F1" s="335"/>
      <c r="G1" s="335"/>
      <c r="H1" s="335"/>
      <c r="I1" s="52"/>
      <c r="J1" s="37"/>
    </row>
    <row r="2" spans="1:11" ht="15.5" x14ac:dyDescent="0.35">
      <c r="A2" s="341" t="s">
        <v>58</v>
      </c>
      <c r="B2" s="341"/>
      <c r="C2" s="341"/>
      <c r="D2" s="341"/>
      <c r="E2" s="341"/>
      <c r="F2" s="341"/>
      <c r="G2" s="341"/>
      <c r="H2" s="339" t="str">
        <f>+Doklady!I100</f>
        <v>V2</v>
      </c>
      <c r="I2" s="339"/>
    </row>
    <row r="3" spans="1:11" ht="14" x14ac:dyDescent="0.3">
      <c r="A3" s="40"/>
      <c r="B3" s="40"/>
      <c r="C3" s="40"/>
      <c r="D3" s="40"/>
      <c r="E3" s="40"/>
      <c r="F3" s="40"/>
      <c r="G3" s="40"/>
      <c r="H3" s="340">
        <f>+Doklady!I101</f>
        <v>45887</v>
      </c>
      <c r="I3" s="340"/>
    </row>
    <row r="4" spans="1:11" ht="15.75" customHeight="1" x14ac:dyDescent="0.3">
      <c r="A4" s="41" t="s">
        <v>59</v>
      </c>
      <c r="B4" s="336" t="s">
        <v>60</v>
      </c>
      <c r="C4" s="337"/>
      <c r="D4" s="337"/>
      <c r="E4" s="338"/>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0" priority="2" stopIfTrue="1">
      <formula>$A78&lt;&gt;""</formula>
    </cfRule>
  </conditionalFormatting>
  <conditionalFormatting sqref="A8:I76 I78">
    <cfRule type="expression" dxfId="99" priority="7" stopIfTrue="1">
      <formula>$A8&lt;&gt;""</formula>
    </cfRule>
  </conditionalFormatting>
  <conditionalFormatting sqref="B78:H2888">
    <cfRule type="expression" dxfId="98" priority="3" stopIfTrue="1">
      <formula>$A78&lt;&gt;""</formula>
    </cfRule>
  </conditionalFormatting>
  <conditionalFormatting sqref="D2886:D2913">
    <cfRule type="expression" dxfId="97"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4" t="s">
        <v>311</v>
      </c>
      <c r="B1" s="345"/>
      <c r="C1" s="174">
        <v>45688</v>
      </c>
      <c r="D1" s="26"/>
      <c r="G1" s="252">
        <v>45688</v>
      </c>
    </row>
    <row r="2" spans="1:7" ht="14" x14ac:dyDescent="0.3">
      <c r="A2" s="28"/>
      <c r="B2" s="28"/>
      <c r="G2" s="252">
        <v>45716</v>
      </c>
    </row>
    <row r="3" spans="1:7" ht="14" x14ac:dyDescent="0.3">
      <c r="A3" s="30" t="s">
        <v>312</v>
      </c>
      <c r="B3" s="342" t="str">
        <f>INDEX(Adr!B:B,Doklady!B102+1)</f>
        <v>Slovenský horolezecký spolok JAMES</v>
      </c>
      <c r="C3" s="342"/>
      <c r="D3" s="342"/>
      <c r="G3" s="252">
        <v>45747</v>
      </c>
    </row>
    <row r="4" spans="1:7" ht="14" x14ac:dyDescent="0.3">
      <c r="A4" s="30" t="s">
        <v>313</v>
      </c>
      <c r="B4" s="29" t="str">
        <f>RIGHT("0000"&amp;INDEX(Adr!A:A,Doklady!B102+1),8)</f>
        <v>00586455</v>
      </c>
      <c r="G4" s="252">
        <v>45777</v>
      </c>
    </row>
    <row r="5" spans="1:7" ht="14" x14ac:dyDescent="0.3">
      <c r="A5" s="30" t="s">
        <v>314</v>
      </c>
      <c r="B5" s="29" t="str">
        <f>INDEX(Adr!D:D,Doklady!B102+1)&amp;", "&amp;INDEX(Adr!E:E,Doklady!B102+1)</f>
        <v>Olympijské námestie 14290/1,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91180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91180</v>
      </c>
      <c r="G15" s="252"/>
    </row>
    <row r="16" spans="1:7" ht="14" x14ac:dyDescent="0.3">
      <c r="G16" s="252"/>
    </row>
    <row r="17" spans="1:5" ht="72" customHeight="1" x14ac:dyDescent="0.25">
      <c r="A17" s="343" t="s">
        <v>328</v>
      </c>
      <c r="B17" s="343"/>
      <c r="C17" s="343"/>
      <c r="D17" s="343"/>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10" zoomScaleNormal="100" workbookViewId="0">
      <selection sqref="A1:I13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32.15" customHeight="1" x14ac:dyDescent="0.35">
      <c r="A1" s="354" t="s">
        <v>1504</v>
      </c>
      <c r="B1" s="354"/>
      <c r="C1" s="354"/>
      <c r="D1" s="354"/>
      <c r="E1" s="354"/>
      <c r="F1" s="354"/>
      <c r="G1" s="354"/>
      <c r="H1" s="354"/>
      <c r="I1" s="354"/>
    </row>
    <row r="2" spans="1:26" ht="7.5" customHeight="1" x14ac:dyDescent="0.2">
      <c r="C2" s="8"/>
      <c r="D2" s="8"/>
      <c r="E2" s="8"/>
      <c r="F2" s="8"/>
      <c r="G2" s="8"/>
      <c r="H2" s="8"/>
      <c r="I2" s="8"/>
    </row>
    <row r="3" spans="1:26" s="9" customFormat="1" ht="26.15" customHeight="1" x14ac:dyDescent="0.25">
      <c r="B3" s="160" t="s">
        <v>59</v>
      </c>
      <c r="C3" s="355" t="str">
        <f>INDEX(Adr!B2:B87,Doklady!B102)</f>
        <v>Slovenský horolezecký spolok JAMES</v>
      </c>
      <c r="D3" s="355"/>
      <c r="E3" s="355"/>
      <c r="F3" s="355"/>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INDEX(Adr!A2:A89,Doklady!B102)</f>
        <v>00586455</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6" t="s">
        <v>333</v>
      </c>
      <c r="F9" s="357"/>
      <c r="J9" s="8"/>
      <c r="L9" s="118"/>
      <c r="M9" s="118"/>
      <c r="N9" s="118"/>
      <c r="O9" s="118"/>
      <c r="P9" s="118"/>
      <c r="Q9" s="118"/>
      <c r="R9" s="118"/>
      <c r="S9" s="118"/>
    </row>
    <row r="10" spans="1:26" ht="18" x14ac:dyDescent="0.4">
      <c r="A10" s="69" t="s">
        <v>317</v>
      </c>
      <c r="B10" s="70" t="s">
        <v>318</v>
      </c>
      <c r="C10" s="126">
        <f>SUMIF(FP!J:J,Doklady!$B$1&amp;A10,FP!D:D)</f>
        <v>0</v>
      </c>
      <c r="D10" s="126">
        <f>C10-E10</f>
        <v>0</v>
      </c>
      <c r="E10" s="347">
        <f>SUMIF(K:K,A10,I:I)</f>
        <v>0</v>
      </c>
      <c r="F10" s="348"/>
      <c r="L10" s="120" t="s">
        <v>334</v>
      </c>
      <c r="M10" s="118"/>
      <c r="N10" s="118"/>
      <c r="O10" s="118"/>
      <c r="P10" s="118"/>
      <c r="Q10" s="118"/>
      <c r="R10" s="118"/>
      <c r="S10" s="118"/>
    </row>
    <row r="11" spans="1:26" ht="18" x14ac:dyDescent="0.4">
      <c r="A11" s="69" t="s">
        <v>319</v>
      </c>
      <c r="B11" s="70" t="s">
        <v>320</v>
      </c>
      <c r="C11" s="126">
        <f>SUMIF(FP!J:J,Doklady!$B$1&amp;A11,FP!D:D)</f>
        <v>91180</v>
      </c>
      <c r="D11" s="126">
        <f>+C11-E11</f>
        <v>91180</v>
      </c>
      <c r="E11" s="358">
        <f>+I39-I42+I44-I47</f>
        <v>0</v>
      </c>
      <c r="F11" s="359"/>
      <c r="J11" s="176"/>
      <c r="L11" s="161" t="str">
        <f>L41</f>
        <v>a - horolezectvo - bežné transfery</v>
      </c>
      <c r="M11" s="118"/>
      <c r="N11" s="118"/>
      <c r="O11" s="118"/>
      <c r="P11" s="118"/>
      <c r="Q11" s="118"/>
      <c r="R11" s="118"/>
      <c r="S11" s="118"/>
    </row>
    <row r="12" spans="1:26" ht="18" x14ac:dyDescent="0.4">
      <c r="A12" s="69" t="s">
        <v>321</v>
      </c>
      <c r="B12" s="70" t="s">
        <v>322</v>
      </c>
      <c r="C12" s="126">
        <f>SUMIF(FP!J:J,Doklady!$B$1&amp;A12,FP!D:D)</f>
        <v>0</v>
      </c>
      <c r="D12" s="126">
        <f>C12-E12</f>
        <v>0</v>
      </c>
      <c r="E12" s="347">
        <f>SUMIF(K:K,A12,I:I)</f>
        <v>0</v>
      </c>
      <c r="F12" s="348"/>
      <c r="J12" s="177"/>
      <c r="L12" s="161" t="str">
        <f>L42</f>
        <v>a - horolezectvo - kapitálové transfery</v>
      </c>
      <c r="N12" s="118"/>
      <c r="O12" s="118"/>
      <c r="P12" s="118"/>
      <c r="Q12" s="118"/>
      <c r="R12" s="118"/>
      <c r="S12" s="118"/>
    </row>
    <row r="13" spans="1:26" ht="18" x14ac:dyDescent="0.4">
      <c r="A13" s="69" t="s">
        <v>323</v>
      </c>
      <c r="B13" s="70" t="s">
        <v>324</v>
      </c>
      <c r="C13" s="126">
        <f>SUMIF(FP!J:J,Doklady!$B$1&amp;A13,FP!D:D)</f>
        <v>0</v>
      </c>
      <c r="D13" s="126">
        <f>C13-E13</f>
        <v>0</v>
      </c>
      <c r="E13" s="347">
        <f>SUMIF(K:K,A13,I:I)</f>
        <v>0</v>
      </c>
      <c r="F13" s="348"/>
      <c r="J13" s="8"/>
      <c r="L13" s="161" t="str">
        <f>L46</f>
        <v>a - športové lezenie - bežné transfery</v>
      </c>
      <c r="N13" s="118"/>
      <c r="O13" s="118"/>
      <c r="P13" s="118"/>
      <c r="Q13" s="118"/>
      <c r="R13" s="118"/>
      <c r="S13" s="118"/>
    </row>
    <row r="14" spans="1:26" ht="18.5" thickBot="1" x14ac:dyDescent="0.45">
      <c r="A14" s="69" t="s">
        <v>325</v>
      </c>
      <c r="B14" s="70" t="s">
        <v>326</v>
      </c>
      <c r="C14" s="126">
        <f>SUMIF(FP!J:J,Doklady!$B$1&amp;A14,FP!D:D)</f>
        <v>0</v>
      </c>
      <c r="D14" s="126">
        <f>C14-E14</f>
        <v>0</v>
      </c>
      <c r="E14" s="360">
        <f>SUMIF(K:K,A14,I:I)</f>
        <v>0</v>
      </c>
      <c r="F14" s="361"/>
      <c r="J14" s="8"/>
      <c r="L14" s="161" t="str">
        <f>L47</f>
        <v>a - športové lezenie - kapitálové transfery</v>
      </c>
      <c r="N14" s="118"/>
      <c r="O14" s="118"/>
      <c r="P14" s="118"/>
      <c r="Q14" s="118"/>
      <c r="R14" s="118"/>
      <c r="S14" s="118"/>
    </row>
    <row r="15" spans="1:26" ht="5.25" customHeight="1" thickTop="1" x14ac:dyDescent="0.25">
      <c r="I15" s="9"/>
    </row>
    <row r="16" spans="1:26" s="9" customFormat="1" ht="13" x14ac:dyDescent="0.3">
      <c r="A16" s="117" t="s">
        <v>335</v>
      </c>
      <c r="B16" s="367" t="s">
        <v>336</v>
      </c>
      <c r="C16" s="368"/>
      <c r="D16" s="368"/>
      <c r="E16" s="368"/>
      <c r="F16" s="368"/>
      <c r="G16" s="368"/>
      <c r="H16" s="369"/>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62" t="s">
        <v>339</v>
      </c>
      <c r="C17" s="362"/>
      <c r="D17" s="362"/>
      <c r="E17" s="362"/>
      <c r="F17" s="362"/>
      <c r="G17" s="362"/>
      <c r="H17" s="362"/>
      <c r="I17" s="73">
        <f>SUMIF(FP!I:I,Doklady!$B$1&amp;A17,FP!D:D)</f>
        <v>91180</v>
      </c>
      <c r="T17" s="86"/>
    </row>
    <row r="18" spans="1:20" x14ac:dyDescent="0.2">
      <c r="A18" s="135" t="s">
        <v>340</v>
      </c>
      <c r="B18" s="362" t="s">
        <v>341</v>
      </c>
      <c r="C18" s="362"/>
      <c r="D18" s="362"/>
      <c r="E18" s="362"/>
      <c r="F18" s="362"/>
      <c r="G18" s="362"/>
      <c r="H18" s="362"/>
      <c r="I18" s="73">
        <f>SUMIF(FP!I:I,Doklady!$B$1&amp;A18,FP!D:D)</f>
        <v>0</v>
      </c>
    </row>
    <row r="19" spans="1:20" x14ac:dyDescent="0.2">
      <c r="A19" s="115" t="s">
        <v>342</v>
      </c>
      <c r="B19" s="362" t="s">
        <v>343</v>
      </c>
      <c r="C19" s="362"/>
      <c r="D19" s="362"/>
      <c r="E19" s="362"/>
      <c r="F19" s="362"/>
      <c r="G19" s="362"/>
      <c r="H19" s="362"/>
      <c r="I19" s="73">
        <f>SUMIF(FP!I:I,Doklady!$B$1&amp;A19,FP!D:D)</f>
        <v>0</v>
      </c>
    </row>
    <row r="20" spans="1:20" x14ac:dyDescent="0.2">
      <c r="A20" s="135" t="s">
        <v>344</v>
      </c>
      <c r="B20" s="351" t="s">
        <v>345</v>
      </c>
      <c r="C20" s="352"/>
      <c r="D20" s="352"/>
      <c r="E20" s="352"/>
      <c r="F20" s="352"/>
      <c r="G20" s="352"/>
      <c r="H20" s="353"/>
      <c r="I20" s="73">
        <f>SUMIF(FP!I:I,Doklady!$B$1&amp;A20,FP!D:D)</f>
        <v>0</v>
      </c>
      <c r="T20" s="86"/>
    </row>
    <row r="21" spans="1:20" x14ac:dyDescent="0.2">
      <c r="A21" s="115" t="s">
        <v>346</v>
      </c>
      <c r="B21" s="351" t="s">
        <v>347</v>
      </c>
      <c r="C21" s="352"/>
      <c r="D21" s="352"/>
      <c r="E21" s="352"/>
      <c r="F21" s="352"/>
      <c r="G21" s="352"/>
      <c r="H21" s="353"/>
      <c r="I21" s="73">
        <f>SUMIF(FP!I:I,Doklady!$B$1&amp;A21,FP!D:D)</f>
        <v>0</v>
      </c>
      <c r="T21" s="86"/>
    </row>
    <row r="22" spans="1:20" x14ac:dyDescent="0.2">
      <c r="A22" s="135" t="s">
        <v>348</v>
      </c>
      <c r="B22" s="370" t="s">
        <v>349</v>
      </c>
      <c r="C22" s="371"/>
      <c r="D22" s="371"/>
      <c r="E22" s="371"/>
      <c r="F22" s="371"/>
      <c r="G22" s="371"/>
      <c r="H22" s="372"/>
      <c r="I22" s="73">
        <f>SUMIF(FP!I:I,Doklady!$B$1&amp;A22,FP!D:D)</f>
        <v>0</v>
      </c>
      <c r="T22" s="86"/>
    </row>
    <row r="23" spans="1:20" x14ac:dyDescent="0.2">
      <c r="A23" s="115" t="s">
        <v>350</v>
      </c>
      <c r="B23" s="351" t="s">
        <v>351</v>
      </c>
      <c r="C23" s="352"/>
      <c r="D23" s="352"/>
      <c r="E23" s="352"/>
      <c r="F23" s="352"/>
      <c r="G23" s="352"/>
      <c r="H23" s="353"/>
      <c r="I23" s="73">
        <f>SUMIF(FP!I:I,Doklady!$B$1&amp;A23,FP!D:D)</f>
        <v>0</v>
      </c>
      <c r="T23" s="86"/>
    </row>
    <row r="24" spans="1:20" x14ac:dyDescent="0.2">
      <c r="A24" s="135" t="s">
        <v>352</v>
      </c>
      <c r="B24" s="351" t="s">
        <v>353</v>
      </c>
      <c r="C24" s="352"/>
      <c r="D24" s="352"/>
      <c r="E24" s="352"/>
      <c r="F24" s="352"/>
      <c r="G24" s="352"/>
      <c r="H24" s="353"/>
      <c r="I24" s="73">
        <f>SUMIF(FP!I:I,Doklady!$B$1&amp;A24,FP!D:D)</f>
        <v>0</v>
      </c>
      <c r="T24" s="86"/>
    </row>
    <row r="25" spans="1:20" x14ac:dyDescent="0.2">
      <c r="A25" s="115" t="s">
        <v>354</v>
      </c>
      <c r="B25" s="363" t="s">
        <v>355</v>
      </c>
      <c r="C25" s="364"/>
      <c r="D25" s="364"/>
      <c r="E25" s="364"/>
      <c r="F25" s="364"/>
      <c r="G25" s="364"/>
      <c r="H25" s="365"/>
      <c r="I25" s="73">
        <f>SUMIF(FP!I:I,Doklady!$B$1&amp;A25,FP!D:D)</f>
        <v>0</v>
      </c>
      <c r="T25" s="86"/>
    </row>
    <row r="26" spans="1:20" x14ac:dyDescent="0.2">
      <c r="A26" s="135" t="s">
        <v>356</v>
      </c>
      <c r="B26" s="351" t="s">
        <v>357</v>
      </c>
      <c r="C26" s="352"/>
      <c r="D26" s="352"/>
      <c r="E26" s="352"/>
      <c r="F26" s="352"/>
      <c r="G26" s="352"/>
      <c r="H26" s="353"/>
      <c r="I26" s="73">
        <f>SUMIF(FP!I:I,Doklady!$B$1&amp;A26,FP!D:D)</f>
        <v>0</v>
      </c>
      <c r="T26" s="86"/>
    </row>
    <row r="27" spans="1:20" x14ac:dyDescent="0.2">
      <c r="A27" s="115" t="s">
        <v>358</v>
      </c>
      <c r="B27" s="351" t="s">
        <v>359</v>
      </c>
      <c r="C27" s="352"/>
      <c r="D27" s="352"/>
      <c r="E27" s="352"/>
      <c r="F27" s="352"/>
      <c r="G27" s="352"/>
      <c r="H27" s="353"/>
      <c r="I27" s="73">
        <f>SUMIF(FP!I:I,Doklady!$B$1&amp;A27,FP!D:D)</f>
        <v>0</v>
      </c>
      <c r="T27" s="86"/>
    </row>
    <row r="28" spans="1:20" x14ac:dyDescent="0.2">
      <c r="A28" s="135" t="s">
        <v>360</v>
      </c>
      <c r="B28" s="351" t="s">
        <v>361</v>
      </c>
      <c r="C28" s="352"/>
      <c r="D28" s="352"/>
      <c r="E28" s="352"/>
      <c r="F28" s="352"/>
      <c r="G28" s="352"/>
      <c r="H28" s="353"/>
      <c r="I28" s="73">
        <f>SUMIF(FP!I:I,Doklady!$B$1&amp;A28,FP!D:D)</f>
        <v>0</v>
      </c>
      <c r="T28" s="86"/>
    </row>
    <row r="29" spans="1:20" x14ac:dyDescent="0.2">
      <c r="A29" s="115" t="s">
        <v>362</v>
      </c>
      <c r="B29" s="351" t="s">
        <v>363</v>
      </c>
      <c r="C29" s="352"/>
      <c r="D29" s="352"/>
      <c r="E29" s="352"/>
      <c r="F29" s="352"/>
      <c r="G29" s="352"/>
      <c r="H29" s="353"/>
      <c r="I29" s="73">
        <f>SUMIF(FP!I:I,Doklady!$B$1&amp;A29,FP!D:D)</f>
        <v>0</v>
      </c>
      <c r="T29" s="86"/>
    </row>
    <row r="30" spans="1:20" hidden="1" x14ac:dyDescent="0.2">
      <c r="A30" s="135" t="s">
        <v>364</v>
      </c>
      <c r="B30" s="351"/>
      <c r="C30" s="352"/>
      <c r="D30" s="352"/>
      <c r="E30" s="352"/>
      <c r="F30" s="352"/>
      <c r="G30" s="352"/>
      <c r="H30" s="353"/>
      <c r="I30" s="73">
        <f>SUMIF(FP!I:I,Doklady!$B$1&amp;A30,FP!D:D)</f>
        <v>0</v>
      </c>
      <c r="T30" s="86"/>
    </row>
    <row r="31" spans="1:20" hidden="1" x14ac:dyDescent="0.2">
      <c r="A31" s="115" t="s">
        <v>365</v>
      </c>
      <c r="B31" s="351"/>
      <c r="C31" s="352"/>
      <c r="D31" s="352"/>
      <c r="E31" s="352"/>
      <c r="F31" s="352"/>
      <c r="G31" s="352"/>
      <c r="H31" s="353"/>
      <c r="I31" s="73">
        <f>SUMIF(FP!I:I,Doklady!$B$1&amp;A31,FP!D:D)</f>
        <v>0</v>
      </c>
      <c r="T31" s="86"/>
    </row>
    <row r="32" spans="1:20" hidden="1" x14ac:dyDescent="0.2">
      <c r="A32" s="135" t="s">
        <v>366</v>
      </c>
      <c r="B32" s="373"/>
      <c r="C32" s="374"/>
      <c r="D32" s="374"/>
      <c r="E32" s="374"/>
      <c r="F32" s="374"/>
      <c r="G32" s="374"/>
      <c r="H32" s="375"/>
      <c r="I32" s="73">
        <f>SUMIF(FP!I:I,Doklady!$B$1&amp;A32,FP!D:D)</f>
        <v>0</v>
      </c>
      <c r="T32" s="86"/>
    </row>
    <row r="33" spans="1:21" hidden="1" x14ac:dyDescent="0.2">
      <c r="A33" s="115" t="s">
        <v>367</v>
      </c>
      <c r="B33" s="373"/>
      <c r="C33" s="374"/>
      <c r="D33" s="374"/>
      <c r="E33" s="374"/>
      <c r="F33" s="374"/>
      <c r="G33" s="374"/>
      <c r="H33" s="375"/>
      <c r="I33" s="73">
        <f>SUMIF(FP!I:I,Doklady!$B$1&amp;A33,FP!D:D)</f>
        <v>0</v>
      </c>
      <c r="T33" s="86"/>
    </row>
    <row r="34" spans="1:21" hidden="1" x14ac:dyDescent="0.2">
      <c r="A34" s="135" t="s">
        <v>368</v>
      </c>
      <c r="B34" s="376"/>
      <c r="C34" s="376"/>
      <c r="D34" s="376"/>
      <c r="E34" s="376"/>
      <c r="F34" s="376"/>
      <c r="G34" s="376"/>
      <c r="H34" s="376"/>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335</v>
      </c>
      <c r="B38" s="67" t="str">
        <f>"Šport "&amp;K40</f>
        <v>Šport horolezectvo</v>
      </c>
      <c r="C38" s="68" t="s">
        <v>370</v>
      </c>
      <c r="D38" s="68" t="s">
        <v>371</v>
      </c>
      <c r="E38" s="68" t="s">
        <v>372</v>
      </c>
      <c r="F38" s="68" t="s">
        <v>373</v>
      </c>
      <c r="G38" s="68" t="s">
        <v>374</v>
      </c>
      <c r="H38" s="68" t="s">
        <v>375</v>
      </c>
      <c r="I38" s="67" t="s">
        <v>327</v>
      </c>
      <c r="L38" s="84">
        <f>COUNTIF(FP!N:N,Doklady!B1&amp;"aB")</f>
        <v>2</v>
      </c>
    </row>
    <row r="39" spans="1:21" x14ac:dyDescent="0.2">
      <c r="A39" s="115" t="s">
        <v>338</v>
      </c>
      <c r="B39" s="116" t="s">
        <v>376</v>
      </c>
      <c r="C39" s="78">
        <f>I39*0</f>
        <v>0</v>
      </c>
      <c r="D39" s="78">
        <f>I39*0</f>
        <v>0</v>
      </c>
      <c r="E39" s="78">
        <f>I39*0</f>
        <v>0</v>
      </c>
      <c r="F39" s="78">
        <f>+I39*0.2</f>
        <v>12685.2</v>
      </c>
      <c r="G39" s="78">
        <f>+MAX(I39-C39-D39-E39-F39-H39,0)</f>
        <v>50740.800000000003</v>
      </c>
      <c r="H39" s="78">
        <f>+IFERROR(VLOOKUP(K40&amp;" - kapitálové transfery",B$53:C$90,2,0),0)</f>
        <v>0</v>
      </c>
      <c r="I39" s="73">
        <f>SUMIF(FP!K:K,K40,FP!D:D)</f>
        <v>63426</v>
      </c>
      <c r="L39" s="84">
        <f>COUNTIF(FP!N:N,Doklady!B1&amp;"aK")</f>
        <v>0</v>
      </c>
      <c r="T39" s="86"/>
    </row>
    <row r="40" spans="1:21" x14ac:dyDescent="0.2">
      <c r="A40" s="115" t="s">
        <v>338</v>
      </c>
      <c r="B40" s="116" t="s">
        <v>377</v>
      </c>
      <c r="C40" s="78">
        <f>DSUM(Doklady!A103:J9822,"GGG",Spolu!L40:M42)</f>
        <v>0</v>
      </c>
      <c r="D40" s="78">
        <f>DSUM(Doklady!A103:J9822,"GGG",Spolu!N40:O42)</f>
        <v>10119.040000000001</v>
      </c>
      <c r="E40" s="78">
        <f>DSUM(Doklady!A103:J9822,"GGG",Spolu!P40:Q42)</f>
        <v>40621.760000000009</v>
      </c>
      <c r="F40" s="78">
        <f>DSUM(Doklady!A103:J9822,"GGG",Spolu!R40:S42)</f>
        <v>12685.199999999999</v>
      </c>
      <c r="G40" s="78">
        <f>DSUM(Doklady!A103:J9822,"GGG",Spolu!T40:U42)-H40</f>
        <v>0</v>
      </c>
      <c r="H40" s="78">
        <f>+IFERROR(VLOOKUP(K40&amp;" - kapitálové transfery",B$53:D$90,3,0),0)</f>
        <v>0</v>
      </c>
      <c r="I40" s="73">
        <f>+C40+D40+E40+F40+G40+H40</f>
        <v>63426.000000000007</v>
      </c>
      <c r="J40" s="218" t="str">
        <f>+K45</f>
        <v>športové lezenie</v>
      </c>
      <c r="K40" s="218" t="str">
        <f>IF(L38&gt;0,INDEX(FP!K:K,Doklady!B2),".")</f>
        <v>horolezectvo</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horolezectvo - bežné transfery</v>
      </c>
      <c r="M41" s="120">
        <v>1</v>
      </c>
      <c r="N41" s="161" t="str">
        <f>+L41</f>
        <v>a - horolezectvo - bežné transfery</v>
      </c>
      <c r="O41" s="120">
        <v>2</v>
      </c>
      <c r="P41" s="161" t="str">
        <f>+L41</f>
        <v>a - horolezectvo - bežné transfery</v>
      </c>
      <c r="Q41" s="120">
        <v>3</v>
      </c>
      <c r="R41" s="161" t="str">
        <f>+L41</f>
        <v>a - horolezectvo - bežné transfery</v>
      </c>
      <c r="S41" s="120">
        <v>4</v>
      </c>
      <c r="T41" s="161" t="str">
        <f>+L41</f>
        <v>a - horolezectvo - bežné transfery</v>
      </c>
      <c r="U41" s="120">
        <v>5</v>
      </c>
    </row>
    <row r="42" spans="1:21" ht="10.5" customHeight="1" x14ac:dyDescent="0.2">
      <c r="A42" s="115" t="s">
        <v>338</v>
      </c>
      <c r="B42" s="116" t="s">
        <v>380</v>
      </c>
      <c r="C42" s="73">
        <f>+C40</f>
        <v>0</v>
      </c>
      <c r="D42" s="216">
        <f>+D40</f>
        <v>10119.040000000001</v>
      </c>
      <c r="E42" s="216">
        <f>+E40</f>
        <v>40621.760000000009</v>
      </c>
      <c r="F42" s="216">
        <f>+MIN(F39:F40)</f>
        <v>12685.199999999999</v>
      </c>
      <c r="G42" s="216">
        <f>+MIN(G39+MAX(F39-F40,0)-MAX(E40-E39,0)-MAX(D40-D39,0)-MAX(C40-C39,0),G40)</f>
        <v>-7.2759576141834259E-12</v>
      </c>
      <c r="H42" s="216">
        <f>+MIN(H39:H40)</f>
        <v>0</v>
      </c>
      <c r="I42" s="73">
        <f>+C42+D42+E42+MIN(F39:F40)+G42+H42</f>
        <v>63426</v>
      </c>
      <c r="J42" s="219">
        <f>+K47</f>
        <v>27754</v>
      </c>
      <c r="K42" s="219">
        <f>+I42-H42</f>
        <v>63426</v>
      </c>
      <c r="L42" s="161" t="str">
        <f>+SUBSTITUTE(L41,"bežné","kapitálové")</f>
        <v>a - horolezectvo - kapitálové transfery</v>
      </c>
      <c r="M42" s="120">
        <v>1</v>
      </c>
      <c r="N42" s="161" t="str">
        <f>+L42</f>
        <v>a - horolezectvo - kapitálové transfery</v>
      </c>
      <c r="O42" s="120">
        <v>2</v>
      </c>
      <c r="P42" s="161" t="str">
        <f>+L42</f>
        <v>a - horolezectvo - kapitálové transfery</v>
      </c>
      <c r="Q42" s="120">
        <v>3</v>
      </c>
      <c r="R42" s="161" t="str">
        <f>+L42</f>
        <v>a - horolezectvo - kapitálové transfery</v>
      </c>
      <c r="S42" s="120">
        <v>4</v>
      </c>
      <c r="T42" s="161" t="str">
        <f>+L42</f>
        <v>a - horolezectvo - kapitálové transfery</v>
      </c>
      <c r="U42" s="120">
        <v>5</v>
      </c>
    </row>
    <row r="43" spans="1:21" ht="31.5" x14ac:dyDescent="0.2">
      <c r="A43" s="67" t="s">
        <v>335</v>
      </c>
      <c r="B43" s="67" t="str">
        <f>IF(L38&gt;2,"Šport "&amp;INDEX(FP!K:K,Doklady!B2+2),"Šport "&amp;K45)</f>
        <v>Šport športové lezenie</v>
      </c>
      <c r="C43" s="68" t="s">
        <v>370</v>
      </c>
      <c r="D43" s="68" t="s">
        <v>371</v>
      </c>
      <c r="E43" s="68" t="s">
        <v>372</v>
      </c>
      <c r="F43" s="68" t="s">
        <v>373</v>
      </c>
      <c r="G43" s="68" t="s">
        <v>374</v>
      </c>
      <c r="H43" s="68" t="s">
        <v>375</v>
      </c>
      <c r="I43" s="67" t="s">
        <v>327</v>
      </c>
      <c r="K43" s="218"/>
      <c r="L43" s="84">
        <f>L38-1</f>
        <v>1</v>
      </c>
    </row>
    <row r="44" spans="1:21" x14ac:dyDescent="0.2">
      <c r="A44" s="115" t="s">
        <v>338</v>
      </c>
      <c r="B44" s="116" t="s">
        <v>376</v>
      </c>
      <c r="C44" s="78">
        <f>I44*0</f>
        <v>0</v>
      </c>
      <c r="D44" s="78">
        <f>I44*0</f>
        <v>0</v>
      </c>
      <c r="E44" s="78">
        <f>I44*0</f>
        <v>0</v>
      </c>
      <c r="F44" s="78">
        <f>+I44*0.2</f>
        <v>5550.8</v>
      </c>
      <c r="G44" s="78">
        <f>+MAX(I44-C44-D44-E44-F44-H44,0)</f>
        <v>22203.200000000001</v>
      </c>
      <c r="H44" s="78">
        <f>+IFERROR(VLOOKUP(K45&amp;" - kapitálové transfery",B$53:C$90,2,0),0)</f>
        <v>0</v>
      </c>
      <c r="I44" s="73">
        <f>SUMIF(FP!K:K,K45,FP!D:D)</f>
        <v>27754</v>
      </c>
      <c r="K44" s="218"/>
    </row>
    <row r="45" spans="1:21" x14ac:dyDescent="0.2">
      <c r="A45" s="115" t="s">
        <v>338</v>
      </c>
      <c r="B45" s="116" t="s">
        <v>377</v>
      </c>
      <c r="C45" s="78">
        <f>DSUM(Doklady!A103:J9822,"GGG",Spolu!L45:M47)</f>
        <v>0</v>
      </c>
      <c r="D45" s="78">
        <f>DSUM(Doklady!A103:J9822,"GGG",Spolu!N45:O47)</f>
        <v>11343.32</v>
      </c>
      <c r="E45" s="78">
        <f>DSUM(Doklady!A103:J9822,"GGG",Spolu!P45:Q47)</f>
        <v>10859.880000000001</v>
      </c>
      <c r="F45" s="78">
        <f>DSUM(Doklady!A103:J9822,"GGG",Spolu!R45:S47)</f>
        <v>5550.8</v>
      </c>
      <c r="G45" s="78">
        <f>DSUM(Doklady!A103:J9822,"GGG",Spolu!T45:U47)-H45</f>
        <v>0</v>
      </c>
      <c r="H45" s="78">
        <f>+IFERROR(VLOOKUP(K45&amp;" - kapitálové transfery",B$53:D$90,3,0),0)</f>
        <v>0</v>
      </c>
      <c r="I45" s="73">
        <f>+C45+D45+E45+F45+G45+H45</f>
        <v>27754</v>
      </c>
      <c r="K45" s="218" t="str">
        <f>IF(L38&gt;1,INDEX(FP!K:K,Doklady!B2+1),".")</f>
        <v>športové lezenie</v>
      </c>
      <c r="L45" s="120" t="s">
        <v>334</v>
      </c>
      <c r="M45" s="120" t="s">
        <v>378</v>
      </c>
      <c r="N45" s="120" t="s">
        <v>334</v>
      </c>
      <c r="O45" s="120" t="s">
        <v>378</v>
      </c>
      <c r="P45" s="120" t="s">
        <v>334</v>
      </c>
      <c r="Q45" s="120" t="s">
        <v>378</v>
      </c>
      <c r="R45" s="120" t="s">
        <v>334</v>
      </c>
      <c r="S45" s="120" t="s">
        <v>378</v>
      </c>
      <c r="T45" s="120" t="s">
        <v>334</v>
      </c>
      <c r="U45" s="120" t="s">
        <v>378</v>
      </c>
    </row>
    <row r="46" spans="1:21" ht="10.5"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t="str">
        <f>IF(L43&gt;0,"a - "&amp;INDEX(FP!C:C,Doklady!B2+1),2)</f>
        <v>a - športové lezenie - bežné transfery</v>
      </c>
      <c r="M46" s="120">
        <v>1</v>
      </c>
      <c r="N46" s="161" t="str">
        <f>+L46</f>
        <v>a - športové lezenie - bežné transfery</v>
      </c>
      <c r="O46" s="120">
        <v>2</v>
      </c>
      <c r="P46" s="161" t="str">
        <f>+L46</f>
        <v>a - športové lezenie - bežné transfery</v>
      </c>
      <c r="Q46" s="120">
        <v>3</v>
      </c>
      <c r="R46" s="161" t="str">
        <f>+L46</f>
        <v>a - športové lezenie - bežné transfery</v>
      </c>
      <c r="S46" s="120">
        <v>4</v>
      </c>
      <c r="T46" s="161" t="str">
        <f>+L46</f>
        <v>a - športové lezenie - bežné transfery</v>
      </c>
      <c r="U46" s="120">
        <v>5</v>
      </c>
    </row>
    <row r="47" spans="1:21" x14ac:dyDescent="0.2">
      <c r="A47" s="115" t="s">
        <v>338</v>
      </c>
      <c r="B47" s="116" t="s">
        <v>380</v>
      </c>
      <c r="C47" s="73">
        <f>+C45</f>
        <v>0</v>
      </c>
      <c r="D47" s="216">
        <f>+D45</f>
        <v>11343.32</v>
      </c>
      <c r="E47" s="216">
        <f>+E45</f>
        <v>10859.880000000001</v>
      </c>
      <c r="F47" s="216">
        <f>+MIN(F44:F45)</f>
        <v>5550.8</v>
      </c>
      <c r="G47" s="216">
        <f>+MIN(G44+MAX(F44-F45,0)-MAX(E45-E44,0)-MAX(D45-D44,0)-MAX(C45-C44,0),G45)</f>
        <v>0</v>
      </c>
      <c r="H47" s="216">
        <f>+MIN(H44:H45)</f>
        <v>0</v>
      </c>
      <c r="I47" s="73">
        <f>+C47+D47+E47+MIN(F44:F45)+G47+H47</f>
        <v>27754</v>
      </c>
      <c r="K47" s="219">
        <f>+I47-H47</f>
        <v>27754</v>
      </c>
      <c r="L47" s="161" t="str">
        <f>+SUBSTITUTE(L46,"bežné","kapitálové")</f>
        <v>a - športové lezenie - kapitálové transfery</v>
      </c>
      <c r="M47" s="120">
        <v>1</v>
      </c>
      <c r="N47" s="161" t="str">
        <f>+L47</f>
        <v>a - športové lezenie - kapitálové transfery</v>
      </c>
      <c r="O47" s="120">
        <v>2</v>
      </c>
      <c r="P47" s="161" t="str">
        <f>+L47</f>
        <v>a - športové lezenie - kapitálové transfery</v>
      </c>
      <c r="Q47" s="120">
        <v>3</v>
      </c>
      <c r="R47" s="161" t="str">
        <f>+L47</f>
        <v>a - športové lezenie - kapitálové transfery</v>
      </c>
      <c r="S47" s="120">
        <v>4</v>
      </c>
      <c r="T47" s="161" t="str">
        <f>+L47</f>
        <v>a - športové lezenie - kapitálové transfery</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9"/>
      <c r="B50" s="350"/>
      <c r="C50" s="350"/>
      <c r="D50" s="350"/>
      <c r="E50" s="350"/>
      <c r="F50" s="350"/>
      <c r="G50" s="350"/>
      <c r="H50" s="350"/>
      <c r="I50" s="350"/>
      <c r="T50" s="86"/>
    </row>
    <row r="51" spans="1:20" x14ac:dyDescent="0.2">
      <c r="A51" s="112"/>
      <c r="B51" s="113"/>
      <c r="C51" s="111"/>
      <c r="D51" s="114"/>
      <c r="E51" s="114"/>
      <c r="F51" s="114"/>
      <c r="G51" s="222"/>
      <c r="H51" s="114"/>
      <c r="I51" s="114"/>
      <c r="T51" s="86"/>
    </row>
    <row r="52" spans="1:20" ht="21"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horolezectvo - bežné transfery</v>
      </c>
      <c r="C53" s="73">
        <f>IF(A53&lt;&gt;"",INDEX(FP!D:D,Doklady!B$2+(ROW()-53)),"")</f>
        <v>63426</v>
      </c>
      <c r="D53" s="73">
        <f>IF(A53&lt;&gt;"",Doklady!I1-Doklady!J1,"")</f>
        <v>63426.000000000022</v>
      </c>
      <c r="E53" s="73">
        <f>IF(A53&lt;&gt;"",MIN(D53,C53)*Doklady!C1/(1-Doklady!C1),"")</f>
        <v>0</v>
      </c>
      <c r="F53" s="71">
        <f>IF(A53&lt;&gt;"",Doklady!J1,"")</f>
        <v>0</v>
      </c>
      <c r="G53" s="73">
        <f>+IFERROR(HLOOKUP(IF(RIGHT(B53,15)="bežné transfery",LEFT(B53,LEN(B53)-18),0),$J$40:$K$42,3,0),MIN(C53,D53))</f>
        <v>63426</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a</v>
      </c>
      <c r="B54" s="119" t="str">
        <f>Doklady!H2</f>
        <v>športové lezenie - bežné transfery</v>
      </c>
      <c r="C54" s="73">
        <f>IF(A54&lt;&gt;"",INDEX(FP!D:D,Doklady!B$2+(ROW()-53)),"")</f>
        <v>27754</v>
      </c>
      <c r="D54" s="73">
        <f>IF(A54&lt;&gt;"",Doklady!I2-Doklady!J2,"")</f>
        <v>27753.999999999996</v>
      </c>
      <c r="E54" s="73">
        <f>IF(A54&lt;&gt;"",MIN(D54,C54)*Doklady!C2/(1-Doklady!C2),"")</f>
        <v>0</v>
      </c>
      <c r="F54" s="71">
        <f>IF(A54&lt;&gt;"",Doklady!J2,"")</f>
        <v>0</v>
      </c>
      <c r="G54" s="73">
        <f t="shared" ref="G54:G117" si="0">+IFERROR(HLOOKUP(IF(RIGHT(B54,15)="bežné transfery",LEFT(B54,LEN(B54)-18),0),$J$40:$K$42,3,0),MIN(C54,D54))</f>
        <v>27754</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91180</v>
      </c>
      <c r="D130" s="228">
        <f t="shared" ref="D130:I130" si="9">SUM(D53:D129)</f>
        <v>91180.000000000015</v>
      </c>
      <c r="E130" s="228">
        <f t="shared" si="9"/>
        <v>0</v>
      </c>
      <c r="F130" s="228">
        <f t="shared" si="9"/>
        <v>0</v>
      </c>
      <c r="G130" s="228">
        <f t="shared" si="9"/>
        <v>91180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395</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396</v>
      </c>
      <c r="B139" s="9"/>
      <c r="C139" s="74"/>
      <c r="D139" s="74"/>
      <c r="E139" s="74"/>
      <c r="F139" s="74"/>
      <c r="G139" s="74"/>
      <c r="H139" s="74"/>
      <c r="I139" s="74"/>
      <c r="J139" s="85"/>
    </row>
    <row r="140" spans="1:26" ht="12.5" x14ac:dyDescent="0.25">
      <c r="A140" s="9"/>
      <c r="B140" s="281"/>
      <c r="C140" s="229"/>
      <c r="D140" s="366"/>
      <c r="E140" s="366"/>
      <c r="F140" s="366"/>
      <c r="G140" s="366"/>
      <c r="H140" s="366"/>
      <c r="I140" s="366"/>
      <c r="J140" s="85"/>
    </row>
    <row r="141" spans="1:26" ht="68.25" customHeight="1" x14ac:dyDescent="0.25">
      <c r="A141" s="9"/>
      <c r="B141" s="283" t="s">
        <v>397</v>
      </c>
      <c r="C141" s="214"/>
      <c r="D141" s="346" t="s">
        <v>398</v>
      </c>
      <c r="E141" s="346"/>
      <c r="F141" s="346"/>
      <c r="G141" s="346"/>
      <c r="H141" s="346"/>
      <c r="I141" s="346"/>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6" priority="43" stopIfTrue="1" operator="lessThanOrEqual">
      <formula>0</formula>
    </cfRule>
    <cfRule type="cellIs" dxfId="95" priority="44" stopIfTrue="1" operator="greaterThan">
      <formula>0</formula>
    </cfRule>
  </conditionalFormatting>
  <conditionalFormatting sqref="D53:D129">
    <cfRule type="expression" dxfId="94" priority="31" stopIfTrue="1">
      <formula>$C53=$D53</formula>
    </cfRule>
    <cfRule type="expression" dxfId="93" priority="33" stopIfTrue="1">
      <formula>$C53&lt;&gt;$D53</formula>
    </cfRule>
  </conditionalFormatting>
  <conditionalFormatting sqref="E9:F9">
    <cfRule type="expression" dxfId="92" priority="38" stopIfTrue="1">
      <formula>SUM($E$10:$F$14)&gt;0</formula>
    </cfRule>
  </conditionalFormatting>
  <conditionalFormatting sqref="G53:G129">
    <cfRule type="expression" dxfId="91" priority="13" stopIfTrue="1">
      <formula>$C53=$G53</formula>
    </cfRule>
    <cfRule type="expression" dxfId="90" priority="14" stopIfTrue="1">
      <formula>$C53&lt;&gt;$G53</formula>
    </cfRule>
  </conditionalFormatting>
  <conditionalFormatting sqref="I42">
    <cfRule type="cellIs" dxfId="89" priority="1" stopIfTrue="1" operator="greaterThan">
      <formula>0</formula>
    </cfRule>
  </conditionalFormatting>
  <conditionalFormatting sqref="I47">
    <cfRule type="cellIs" dxfId="88" priority="15" stopIfTrue="1" operator="greaterThan">
      <formula>0</formula>
    </cfRule>
  </conditionalFormatting>
  <conditionalFormatting sqref="I53:I129">
    <cfRule type="cellIs" dxfId="87" priority="40" stopIfTrue="1" operator="equal">
      <formula>0</formula>
    </cfRule>
    <cfRule type="cellIs" dxfId="86"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pageSetUpPr fitToPage="1"/>
  </sheetPr>
  <dimension ref="A1:Y4822"/>
  <sheetViews>
    <sheetView topLeftCell="A100" zoomScaleNormal="100" workbookViewId="0">
      <selection activeCell="K300" sqref="K300"/>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horolezectvo - bežné transfery</v>
      </c>
      <c r="B1" s="232" t="str">
        <f>INDEX(Adr!A:A,B102+1)</f>
        <v>00586455</v>
      </c>
      <c r="C1" s="233">
        <f>IF(ROW()&lt;=B$3,INDEX(FP!E:E,B$2+ROW()-1),"")</f>
        <v>0</v>
      </c>
      <c r="D1" s="234" t="str">
        <f>IF(ROW()&lt;=B$3,INDEX(FP!F:F,B$2+ROW()-1),"")</f>
        <v>a</v>
      </c>
      <c r="E1" s="234"/>
      <c r="F1" s="234" t="str">
        <f>IF(ROW()&lt;=B$3,INDEX(FP!G:G,B$2+ROW()-1),"")</f>
        <v>026 02</v>
      </c>
      <c r="G1" s="234"/>
      <c r="H1" s="235" t="str">
        <f>IF(ROW()&lt;=B$3,INDEX(FP!C:C,B$2+ROW()-1),"")</f>
        <v>horolezectvo - bežné transfery</v>
      </c>
      <c r="I1" s="236">
        <f t="shared" ref="I1:I32" si="0">IF(ROW()&lt;=B$3,SUMIF(A$107:A$9864,A1,I$107:I$9864),"")</f>
        <v>63426.000000000022</v>
      </c>
      <c r="J1" s="236">
        <f t="shared" ref="J1:J32" si="1">IF(ROW()&lt;=B$3,SUMIFS(I$103:I$49864,A$103:A$49864,K1,J$103:J$49864,L1),"")</f>
        <v>0</v>
      </c>
      <c r="K1" s="110" t="str">
        <f>$A1</f>
        <v>a - horolezectvo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a - športové lezenie - bežné transfery</v>
      </c>
      <c r="B2" s="237">
        <f>MATCH(B1,FP!A:A,0)</f>
        <v>44</v>
      </c>
      <c r="C2" s="233">
        <f>IF(ROW()&lt;=B$3,INDEX(FP!E:E,B$2+ROW()-1),"")</f>
        <v>0</v>
      </c>
      <c r="D2" s="234" t="str">
        <f>IF(ROW()&lt;=B$3,INDEX(FP!F:F,B$2+ROW()-1),"")</f>
        <v>a</v>
      </c>
      <c r="E2" s="234"/>
      <c r="F2" s="234" t="str">
        <f>IF(ROW()&lt;=B$3,INDEX(FP!G:G,B$2+ROW()-1),"")</f>
        <v>026 02</v>
      </c>
      <c r="G2" s="234"/>
      <c r="H2" s="235" t="str">
        <f>IF(ROW()&lt;=B$3,INDEX(FP!C:C,B$2+ROW()-1),"")</f>
        <v>športové lezenie - bežné transfery</v>
      </c>
      <c r="I2" s="236">
        <f t="shared" si="0"/>
        <v>27753.999999999996</v>
      </c>
      <c r="J2" s="236">
        <f t="shared" si="1"/>
        <v>0</v>
      </c>
      <c r="K2" s="110" t="str">
        <f>$A2</f>
        <v>a - športové lezenie - bežné transfery</v>
      </c>
      <c r="L2" s="101">
        <v>99</v>
      </c>
      <c r="M2" s="97" t="s">
        <v>334</v>
      </c>
      <c r="N2" s="98" t="s">
        <v>378</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športové lezenie - bežné transfery</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IF(ROW()&lt;=B$3,SUMIF(A$107:A$9864,A33,I$107:I$9864),"")</f>
        <v/>
      </c>
      <c r="J33" s="236" t="str">
        <f t="shared" ref="J33:J64" si="4">IF(ROW()&lt;=B$3,SUMIFS(I$103:I$49864,A$103:A$49864,K33,J$103:J$49864,L33),"")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IF(ROW()&lt;=B$3,SUMIF(A$107:A$9864,A65,I$107:I$9864),"")</f>
        <v/>
      </c>
      <c r="J65" s="236" t="str">
        <f t="shared" ref="J65:J94" si="6">IF(ROW()&lt;=B$3,SUMIFS(I$103:I$49864,A$103:A$49864,K65,J$103:J$49864,L65),"")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5" customHeight="1" x14ac:dyDescent="0.35">
      <c r="A100" s="377" t="s">
        <v>1505</v>
      </c>
      <c r="B100" s="377"/>
      <c r="C100" s="377"/>
      <c r="D100" s="377"/>
      <c r="E100" s="377"/>
      <c r="F100" s="377"/>
      <c r="G100" s="377"/>
      <c r="H100" s="377"/>
      <c r="I100" s="379" t="s">
        <v>1488</v>
      </c>
      <c r="J100" s="379"/>
      <c r="K100" s="89"/>
    </row>
    <row r="101" spans="1:25" ht="15.5" x14ac:dyDescent="0.35">
      <c r="A101" s="380"/>
      <c r="B101" s="380"/>
      <c r="C101" s="380"/>
      <c r="D101" s="380"/>
      <c r="E101" s="380"/>
      <c r="F101" s="380"/>
      <c r="G101" s="380"/>
      <c r="H101" s="380"/>
      <c r="I101" s="378">
        <v>45887</v>
      </c>
      <c r="J101" s="378"/>
    </row>
    <row r="102" spans="1:25" ht="14" x14ac:dyDescent="0.3">
      <c r="A102" s="249" t="s">
        <v>403</v>
      </c>
      <c r="B102" s="250">
        <v>41</v>
      </c>
      <c r="C102" s="250"/>
      <c r="D102" s="251"/>
      <c r="E102" s="251"/>
      <c r="F102" s="251"/>
      <c r="G102" s="251"/>
      <c r="H102" s="251"/>
      <c r="I102" s="86"/>
      <c r="J102" s="220"/>
    </row>
    <row r="103" spans="1:25" s="83" customFormat="1" ht="10.5"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81" t="s">
        <v>412</v>
      </c>
      <c r="B105" s="382"/>
      <c r="C105" s="382"/>
      <c r="D105" s="382"/>
      <c r="E105" s="382"/>
      <c r="F105" s="382"/>
      <c r="G105" s="382"/>
      <c r="H105" s="382"/>
      <c r="I105" s="382"/>
      <c r="J105" s="383"/>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1506</v>
      </c>
      <c r="B107" s="14" t="s">
        <v>1671</v>
      </c>
      <c r="C107" s="14" t="s">
        <v>1697</v>
      </c>
      <c r="D107" s="314">
        <v>45688</v>
      </c>
      <c r="E107" s="16"/>
      <c r="F107" s="315" t="s">
        <v>1507</v>
      </c>
      <c r="G107" s="14" t="s">
        <v>1857</v>
      </c>
      <c r="H107" s="315" t="s">
        <v>1858</v>
      </c>
      <c r="I107" s="316">
        <v>8</v>
      </c>
      <c r="J107" s="77">
        <v>4</v>
      </c>
      <c r="K107" s="92"/>
    </row>
    <row r="108" spans="1:25" ht="20" x14ac:dyDescent="0.25">
      <c r="A108" s="14" t="s">
        <v>1506</v>
      </c>
      <c r="B108" s="14" t="s">
        <v>1659</v>
      </c>
      <c r="C108" s="14" t="s">
        <v>1660</v>
      </c>
      <c r="D108" s="314">
        <v>45698</v>
      </c>
      <c r="E108" s="16"/>
      <c r="F108" s="315" t="s">
        <v>1926</v>
      </c>
      <c r="G108" s="14" t="s">
        <v>1859</v>
      </c>
      <c r="H108" s="315" t="s">
        <v>1508</v>
      </c>
      <c r="I108" s="316">
        <v>67.5</v>
      </c>
      <c r="J108" s="77">
        <v>3</v>
      </c>
      <c r="K108" s="92"/>
    </row>
    <row r="109" spans="1:25" ht="20" x14ac:dyDescent="0.25">
      <c r="A109" s="14" t="s">
        <v>1509</v>
      </c>
      <c r="B109" s="14" t="s">
        <v>1661</v>
      </c>
      <c r="C109" s="14" t="s">
        <v>1662</v>
      </c>
      <c r="D109" s="314">
        <v>45699</v>
      </c>
      <c r="E109" s="16"/>
      <c r="F109" s="315" t="s">
        <v>1510</v>
      </c>
      <c r="G109" s="14" t="s">
        <v>1697</v>
      </c>
      <c r="H109" s="315" t="s">
        <v>1860</v>
      </c>
      <c r="I109" s="316">
        <v>1500</v>
      </c>
      <c r="J109" s="77">
        <v>3</v>
      </c>
      <c r="K109" s="92"/>
    </row>
    <row r="110" spans="1:25" ht="20" x14ac:dyDescent="0.25">
      <c r="A110" s="14" t="s">
        <v>1506</v>
      </c>
      <c r="B110" s="14" t="s">
        <v>1663</v>
      </c>
      <c r="C110" s="14" t="s">
        <v>1664</v>
      </c>
      <c r="D110" s="314">
        <v>45699</v>
      </c>
      <c r="E110" s="16"/>
      <c r="F110" s="315" t="s">
        <v>1511</v>
      </c>
      <c r="G110" s="14" t="s">
        <v>1697</v>
      </c>
      <c r="H110" s="315" t="s">
        <v>1512</v>
      </c>
      <c r="I110" s="316">
        <v>3372.5</v>
      </c>
      <c r="J110" s="77">
        <v>2</v>
      </c>
      <c r="K110" s="92"/>
    </row>
    <row r="111" spans="1:25" ht="12.5" x14ac:dyDescent="0.25">
      <c r="A111" s="14" t="s">
        <v>1506</v>
      </c>
      <c r="B111" s="14" t="s">
        <v>1672</v>
      </c>
      <c r="C111" s="14" t="s">
        <v>1697</v>
      </c>
      <c r="D111" s="314">
        <v>45706</v>
      </c>
      <c r="E111" s="16"/>
      <c r="F111" s="315" t="s">
        <v>1867</v>
      </c>
      <c r="G111" s="14" t="s">
        <v>1857</v>
      </c>
      <c r="H111" s="315" t="s">
        <v>1858</v>
      </c>
      <c r="I111" s="316">
        <v>20</v>
      </c>
      <c r="J111" s="77">
        <v>4</v>
      </c>
      <c r="K111" s="92"/>
    </row>
    <row r="112" spans="1:25" ht="20" x14ac:dyDescent="0.25">
      <c r="A112" s="14" t="s">
        <v>1506</v>
      </c>
      <c r="B112" s="14" t="s">
        <v>1665</v>
      </c>
      <c r="C112" s="14" t="s">
        <v>1666</v>
      </c>
      <c r="D112" s="314">
        <v>45706</v>
      </c>
      <c r="E112" s="16"/>
      <c r="F112" s="315" t="s">
        <v>1513</v>
      </c>
      <c r="G112" s="14" t="s">
        <v>1861</v>
      </c>
      <c r="H112" s="315" t="s">
        <v>1514</v>
      </c>
      <c r="I112" s="316">
        <v>1022</v>
      </c>
      <c r="J112" s="77">
        <v>2</v>
      </c>
      <c r="K112" s="92"/>
    </row>
    <row r="113" spans="1:11" ht="20" x14ac:dyDescent="0.25">
      <c r="A113" s="14" t="s">
        <v>1506</v>
      </c>
      <c r="B113" s="14" t="s">
        <v>1667</v>
      </c>
      <c r="C113" s="14" t="s">
        <v>1668</v>
      </c>
      <c r="D113" s="314">
        <v>45706</v>
      </c>
      <c r="E113" s="16"/>
      <c r="F113" s="315" t="s">
        <v>1515</v>
      </c>
      <c r="G113" s="14" t="s">
        <v>1697</v>
      </c>
      <c r="H113" s="315" t="s">
        <v>1868</v>
      </c>
      <c r="I113" s="316">
        <v>4384.3900000000003</v>
      </c>
      <c r="J113" s="77">
        <v>3</v>
      </c>
      <c r="K113" s="92"/>
    </row>
    <row r="114" spans="1:11" ht="12.5" x14ac:dyDescent="0.25">
      <c r="A114" s="14" t="s">
        <v>1509</v>
      </c>
      <c r="B114" s="14" t="s">
        <v>1669</v>
      </c>
      <c r="C114" s="14" t="s">
        <v>1670</v>
      </c>
      <c r="D114" s="314">
        <v>45712</v>
      </c>
      <c r="E114" s="16"/>
      <c r="F114" s="315" t="s">
        <v>1516</v>
      </c>
      <c r="G114" s="14" t="s">
        <v>1863</v>
      </c>
      <c r="H114" s="315" t="s">
        <v>1517</v>
      </c>
      <c r="I114" s="316">
        <v>459.96</v>
      </c>
      <c r="J114" s="77">
        <v>3</v>
      </c>
      <c r="K114" s="92"/>
    </row>
    <row r="115" spans="1:11" ht="12.5" x14ac:dyDescent="0.25">
      <c r="A115" s="14" t="s">
        <v>1506</v>
      </c>
      <c r="B115" s="14" t="s">
        <v>1673</v>
      </c>
      <c r="C115" s="14" t="s">
        <v>1697</v>
      </c>
      <c r="D115" s="314">
        <v>45716</v>
      </c>
      <c r="E115" s="16"/>
      <c r="F115" s="315" t="s">
        <v>1507</v>
      </c>
      <c r="G115" s="14" t="s">
        <v>1857</v>
      </c>
      <c r="H115" s="315" t="s">
        <v>1858</v>
      </c>
      <c r="I115" s="316">
        <v>8</v>
      </c>
      <c r="J115" s="77">
        <v>4</v>
      </c>
      <c r="K115" s="92"/>
    </row>
    <row r="116" spans="1:11" ht="12.5" x14ac:dyDescent="0.25">
      <c r="A116" s="14" t="s">
        <v>1506</v>
      </c>
      <c r="B116" s="14" t="s">
        <v>1674</v>
      </c>
      <c r="C116" s="14" t="s">
        <v>1697</v>
      </c>
      <c r="D116" s="314">
        <v>45720</v>
      </c>
      <c r="E116" s="16"/>
      <c r="F116" s="315" t="s">
        <v>1681</v>
      </c>
      <c r="G116" s="14" t="s">
        <v>1862</v>
      </c>
      <c r="H116" s="315" t="s">
        <v>1518</v>
      </c>
      <c r="I116" s="316">
        <v>547</v>
      </c>
      <c r="J116" s="77">
        <v>3</v>
      </c>
      <c r="K116" s="92"/>
    </row>
    <row r="117" spans="1:11" ht="12.5" x14ac:dyDescent="0.25">
      <c r="A117" s="14" t="s">
        <v>1506</v>
      </c>
      <c r="B117" s="14" t="s">
        <v>1675</v>
      </c>
      <c r="C117" s="14" t="s">
        <v>1676</v>
      </c>
      <c r="D117" s="314"/>
      <c r="E117" s="16"/>
      <c r="F117" s="315" t="s">
        <v>1680</v>
      </c>
      <c r="G117" s="14" t="s">
        <v>1862</v>
      </c>
      <c r="H117" s="315" t="s">
        <v>1518</v>
      </c>
      <c r="I117" s="316"/>
      <c r="J117" s="77">
        <v>3</v>
      </c>
      <c r="K117" s="92"/>
    </row>
    <row r="118" spans="1:11" ht="12.5" x14ac:dyDescent="0.25">
      <c r="A118" s="14" t="s">
        <v>1506</v>
      </c>
      <c r="B118" s="14" t="s">
        <v>1677</v>
      </c>
      <c r="C118" s="14" t="s">
        <v>1678</v>
      </c>
      <c r="D118" s="314"/>
      <c r="E118" s="16"/>
      <c r="F118" s="315" t="s">
        <v>1679</v>
      </c>
      <c r="G118" s="14" t="s">
        <v>1862</v>
      </c>
      <c r="H118" s="315" t="s">
        <v>1518</v>
      </c>
      <c r="I118" s="316"/>
      <c r="J118" s="77">
        <v>3</v>
      </c>
      <c r="K118" s="92"/>
    </row>
    <row r="119" spans="1:11" ht="20" x14ac:dyDescent="0.25">
      <c r="A119" s="14" t="s">
        <v>1506</v>
      </c>
      <c r="B119" s="14" t="s">
        <v>1682</v>
      </c>
      <c r="C119" s="14" t="s">
        <v>1683</v>
      </c>
      <c r="D119" s="314">
        <v>45720</v>
      </c>
      <c r="E119" s="16"/>
      <c r="F119" s="315" t="s">
        <v>1519</v>
      </c>
      <c r="G119" s="14" t="s">
        <v>1697</v>
      </c>
      <c r="H119" s="315" t="s">
        <v>1520</v>
      </c>
      <c r="I119" s="316">
        <v>724</v>
      </c>
      <c r="J119" s="77">
        <v>3</v>
      </c>
      <c r="K119" s="92"/>
    </row>
    <row r="120" spans="1:11" ht="12.5" x14ac:dyDescent="0.25">
      <c r="A120" s="14" t="s">
        <v>1506</v>
      </c>
      <c r="B120" s="14" t="s">
        <v>1684</v>
      </c>
      <c r="C120" s="14" t="s">
        <v>1685</v>
      </c>
      <c r="D120" s="314">
        <v>45720</v>
      </c>
      <c r="E120" s="16"/>
      <c r="F120" s="315" t="s">
        <v>1521</v>
      </c>
      <c r="G120" s="14" t="s">
        <v>1869</v>
      </c>
      <c r="H120" s="315" t="s">
        <v>1522</v>
      </c>
      <c r="I120" s="316">
        <v>1450</v>
      </c>
      <c r="J120" s="77">
        <v>3</v>
      </c>
      <c r="K120" s="92"/>
    </row>
    <row r="121" spans="1:11" ht="12.5" x14ac:dyDescent="0.25">
      <c r="A121" s="14" t="s">
        <v>1509</v>
      </c>
      <c r="B121" s="14" t="s">
        <v>1686</v>
      </c>
      <c r="C121" s="14" t="s">
        <v>1687</v>
      </c>
      <c r="D121" s="314">
        <v>45733</v>
      </c>
      <c r="E121" s="16"/>
      <c r="F121" s="315" t="s">
        <v>1523</v>
      </c>
      <c r="G121" s="14" t="s">
        <v>1859</v>
      </c>
      <c r="H121" s="315" t="s">
        <v>1508</v>
      </c>
      <c r="I121" s="316">
        <v>87.84</v>
      </c>
      <c r="J121" s="77">
        <v>2</v>
      </c>
      <c r="K121" s="92"/>
    </row>
    <row r="122" spans="1:11" ht="12.5" x14ac:dyDescent="0.25">
      <c r="A122" s="14" t="s">
        <v>1509</v>
      </c>
      <c r="B122" s="14" t="s">
        <v>1688</v>
      </c>
      <c r="C122" s="14" t="s">
        <v>1689</v>
      </c>
      <c r="D122" s="314">
        <v>45733</v>
      </c>
      <c r="E122" s="16"/>
      <c r="F122" s="315" t="s">
        <v>1524</v>
      </c>
      <c r="G122" s="14" t="s">
        <v>1859</v>
      </c>
      <c r="H122" s="315" t="s">
        <v>1508</v>
      </c>
      <c r="I122" s="316">
        <v>87.84</v>
      </c>
      <c r="J122" s="77">
        <v>3</v>
      </c>
      <c r="K122" s="92"/>
    </row>
    <row r="123" spans="1:11" ht="12.5" x14ac:dyDescent="0.25">
      <c r="A123" s="14" t="s">
        <v>1506</v>
      </c>
      <c r="B123" s="14" t="s">
        <v>1690</v>
      </c>
      <c r="C123" s="14" t="s">
        <v>1691</v>
      </c>
      <c r="D123" s="314">
        <v>45733</v>
      </c>
      <c r="E123" s="16"/>
      <c r="F123" s="315" t="s">
        <v>1525</v>
      </c>
      <c r="G123" s="14" t="s">
        <v>1859</v>
      </c>
      <c r="H123" s="315" t="s">
        <v>1508</v>
      </c>
      <c r="I123" s="316">
        <v>95.35</v>
      </c>
      <c r="J123" s="77">
        <v>3</v>
      </c>
      <c r="K123" s="92"/>
    </row>
    <row r="124" spans="1:11" ht="12.5" x14ac:dyDescent="0.25">
      <c r="A124" s="14" t="s">
        <v>1509</v>
      </c>
      <c r="B124" s="14" t="s">
        <v>1692</v>
      </c>
      <c r="C124" s="14" t="s">
        <v>1693</v>
      </c>
      <c r="D124" s="314">
        <v>45733</v>
      </c>
      <c r="E124" s="16"/>
      <c r="F124" s="315" t="s">
        <v>1526</v>
      </c>
      <c r="G124" s="14" t="s">
        <v>1864</v>
      </c>
      <c r="H124" s="315" t="s">
        <v>1527</v>
      </c>
      <c r="I124" s="316">
        <v>296</v>
      </c>
      <c r="J124" s="77">
        <v>3</v>
      </c>
      <c r="K124" s="92"/>
    </row>
    <row r="125" spans="1:11" ht="20" x14ac:dyDescent="0.25">
      <c r="A125" s="14" t="s">
        <v>1509</v>
      </c>
      <c r="B125" s="14" t="s">
        <v>1694</v>
      </c>
      <c r="C125" s="14" t="s">
        <v>1695</v>
      </c>
      <c r="D125" s="314">
        <v>45740</v>
      </c>
      <c r="E125" s="16"/>
      <c r="F125" s="315" t="s">
        <v>1528</v>
      </c>
      <c r="G125" s="14" t="s">
        <v>1866</v>
      </c>
      <c r="H125" s="315" t="s">
        <v>1529</v>
      </c>
      <c r="I125" s="316">
        <v>700</v>
      </c>
      <c r="J125" s="77">
        <v>3</v>
      </c>
      <c r="K125" s="92"/>
    </row>
    <row r="126" spans="1:11" ht="20" x14ac:dyDescent="0.25">
      <c r="A126" s="14" t="s">
        <v>1506</v>
      </c>
      <c r="B126" s="14" t="s">
        <v>1696</v>
      </c>
      <c r="C126" s="14" t="s">
        <v>1697</v>
      </c>
      <c r="D126" s="314">
        <v>45740</v>
      </c>
      <c r="E126" s="16"/>
      <c r="F126" s="315" t="s">
        <v>1928</v>
      </c>
      <c r="G126" s="14" t="s">
        <v>1864</v>
      </c>
      <c r="H126" s="315" t="s">
        <v>1865</v>
      </c>
      <c r="I126" s="316">
        <v>1100</v>
      </c>
      <c r="J126" s="77">
        <v>3</v>
      </c>
      <c r="K126" s="92"/>
    </row>
    <row r="127" spans="1:11" ht="20" x14ac:dyDescent="0.25">
      <c r="A127" s="14" t="s">
        <v>1509</v>
      </c>
      <c r="B127" s="14" t="s">
        <v>1698</v>
      </c>
      <c r="C127" s="14" t="s">
        <v>1699</v>
      </c>
      <c r="D127" s="314">
        <v>45744</v>
      </c>
      <c r="E127" s="16"/>
      <c r="F127" s="315" t="s">
        <v>1927</v>
      </c>
      <c r="G127" s="14" t="s">
        <v>1859</v>
      </c>
      <c r="H127" s="315" t="s">
        <v>1508</v>
      </c>
      <c r="I127" s="316">
        <v>87.84</v>
      </c>
      <c r="J127" s="77">
        <v>2</v>
      </c>
      <c r="K127" s="92"/>
    </row>
    <row r="128" spans="1:11" ht="12.5" x14ac:dyDescent="0.25">
      <c r="A128" s="14" t="s">
        <v>1506</v>
      </c>
      <c r="B128" s="14" t="s">
        <v>1702</v>
      </c>
      <c r="C128" s="14" t="s">
        <v>1703</v>
      </c>
      <c r="D128" s="314">
        <v>45744</v>
      </c>
      <c r="E128" s="16"/>
      <c r="F128" s="315" t="s">
        <v>1531</v>
      </c>
      <c r="G128" s="14" t="s">
        <v>1859</v>
      </c>
      <c r="H128" s="315" t="s">
        <v>1508</v>
      </c>
      <c r="I128" s="316">
        <v>418.57</v>
      </c>
      <c r="J128" s="77">
        <v>3</v>
      </c>
      <c r="K128" s="92"/>
    </row>
    <row r="129" spans="1:11" ht="12.5" x14ac:dyDescent="0.25">
      <c r="A129" s="14" t="s">
        <v>1506</v>
      </c>
      <c r="B129" s="14" t="s">
        <v>1700</v>
      </c>
      <c r="C129" s="14" t="s">
        <v>1697</v>
      </c>
      <c r="D129" s="314">
        <v>45747</v>
      </c>
      <c r="E129" s="16"/>
      <c r="F129" s="315" t="s">
        <v>1532</v>
      </c>
      <c r="G129" s="14" t="s">
        <v>1857</v>
      </c>
      <c r="H129" s="315" t="s">
        <v>1858</v>
      </c>
      <c r="I129" s="316">
        <v>2.5</v>
      </c>
      <c r="J129" s="77">
        <v>4</v>
      </c>
      <c r="K129" s="92"/>
    </row>
    <row r="130" spans="1:11" ht="12.5" x14ac:dyDescent="0.25">
      <c r="A130" s="14" t="s">
        <v>1506</v>
      </c>
      <c r="B130" s="14" t="s">
        <v>1701</v>
      </c>
      <c r="C130" s="14" t="s">
        <v>1697</v>
      </c>
      <c r="D130" s="314">
        <v>45747</v>
      </c>
      <c r="E130" s="16"/>
      <c r="F130" s="315" t="s">
        <v>1507</v>
      </c>
      <c r="G130" s="14" t="s">
        <v>1857</v>
      </c>
      <c r="H130" s="315" t="s">
        <v>1858</v>
      </c>
      <c r="I130" s="316">
        <v>8</v>
      </c>
      <c r="J130" s="77">
        <v>4</v>
      </c>
      <c r="K130" s="92"/>
    </row>
    <row r="131" spans="1:11" ht="20" x14ac:dyDescent="0.25">
      <c r="A131" s="14" t="s">
        <v>1509</v>
      </c>
      <c r="B131" s="14" t="s">
        <v>1704</v>
      </c>
      <c r="C131" s="14" t="s">
        <v>1697</v>
      </c>
      <c r="D131" s="314">
        <v>45747</v>
      </c>
      <c r="E131" s="16"/>
      <c r="F131" s="315" t="s">
        <v>1932</v>
      </c>
      <c r="G131" s="14" t="s">
        <v>1697</v>
      </c>
      <c r="H131" s="315" t="s">
        <v>1533</v>
      </c>
      <c r="I131" s="316">
        <v>80</v>
      </c>
      <c r="J131" s="77">
        <v>3</v>
      </c>
      <c r="K131" s="92"/>
    </row>
    <row r="132" spans="1:11" ht="20" x14ac:dyDescent="0.25">
      <c r="A132" s="14" t="s">
        <v>1509</v>
      </c>
      <c r="B132" s="14" t="s">
        <v>1704</v>
      </c>
      <c r="C132" s="14" t="s">
        <v>1697</v>
      </c>
      <c r="D132" s="314">
        <v>45747</v>
      </c>
      <c r="E132" s="16"/>
      <c r="F132" s="315" t="s">
        <v>1932</v>
      </c>
      <c r="G132" s="14" t="s">
        <v>1697</v>
      </c>
      <c r="H132" s="315" t="s">
        <v>1534</v>
      </c>
      <c r="I132" s="316">
        <v>130</v>
      </c>
      <c r="J132" s="77">
        <v>3</v>
      </c>
      <c r="K132" s="92"/>
    </row>
    <row r="133" spans="1:11" ht="20" x14ac:dyDescent="0.25">
      <c r="A133" s="14" t="s">
        <v>1509</v>
      </c>
      <c r="B133" s="14" t="s">
        <v>1704</v>
      </c>
      <c r="C133" s="14" t="s">
        <v>1697</v>
      </c>
      <c r="D133" s="314">
        <v>45748</v>
      </c>
      <c r="E133" s="16"/>
      <c r="F133" s="315" t="s">
        <v>1933</v>
      </c>
      <c r="G133" s="14" t="s">
        <v>1697</v>
      </c>
      <c r="H133" s="315" t="s">
        <v>1870</v>
      </c>
      <c r="I133" s="316">
        <v>50</v>
      </c>
      <c r="J133" s="77">
        <v>3</v>
      </c>
      <c r="K133" s="92"/>
    </row>
    <row r="134" spans="1:11" ht="20" x14ac:dyDescent="0.25">
      <c r="A134" s="14" t="s">
        <v>1509</v>
      </c>
      <c r="B134" s="14" t="s">
        <v>1704</v>
      </c>
      <c r="C134" s="14" t="s">
        <v>1697</v>
      </c>
      <c r="D134" s="314">
        <v>45748</v>
      </c>
      <c r="E134" s="16"/>
      <c r="F134" s="315" t="s">
        <v>1933</v>
      </c>
      <c r="G134" s="14" t="s">
        <v>1697</v>
      </c>
      <c r="H134" s="315" t="s">
        <v>1871</v>
      </c>
      <c r="I134" s="316">
        <v>50</v>
      </c>
      <c r="J134" s="77">
        <v>3</v>
      </c>
      <c r="K134" s="92"/>
    </row>
    <row r="135" spans="1:11" ht="20" x14ac:dyDescent="0.25">
      <c r="A135" s="14" t="s">
        <v>1509</v>
      </c>
      <c r="B135" s="14" t="s">
        <v>1704</v>
      </c>
      <c r="C135" s="14" t="s">
        <v>1697</v>
      </c>
      <c r="D135" s="314">
        <v>45748</v>
      </c>
      <c r="E135" s="16"/>
      <c r="F135" s="315" t="s">
        <v>1934</v>
      </c>
      <c r="G135" s="14" t="s">
        <v>1697</v>
      </c>
      <c r="H135" s="315" t="s">
        <v>1538</v>
      </c>
      <c r="I135" s="316">
        <v>80</v>
      </c>
      <c r="J135" s="77">
        <v>3</v>
      </c>
      <c r="K135" s="92"/>
    </row>
    <row r="136" spans="1:11" ht="20" x14ac:dyDescent="0.25">
      <c r="A136" s="14" t="s">
        <v>1509</v>
      </c>
      <c r="B136" s="14" t="s">
        <v>1704</v>
      </c>
      <c r="C136" s="14" t="s">
        <v>1697</v>
      </c>
      <c r="D136" s="314">
        <v>45748</v>
      </c>
      <c r="E136" s="16"/>
      <c r="F136" s="315" t="s">
        <v>1934</v>
      </c>
      <c r="G136" s="14" t="s">
        <v>1697</v>
      </c>
      <c r="H136" s="315" t="s">
        <v>1540</v>
      </c>
      <c r="I136" s="316">
        <v>130</v>
      </c>
      <c r="J136" s="77">
        <v>3</v>
      </c>
      <c r="K136" s="92"/>
    </row>
    <row r="137" spans="1:11" ht="20" x14ac:dyDescent="0.25">
      <c r="A137" s="14" t="s">
        <v>1509</v>
      </c>
      <c r="B137" s="14" t="s">
        <v>1705</v>
      </c>
      <c r="C137" s="14" t="s">
        <v>1706</v>
      </c>
      <c r="D137" s="314">
        <v>45749</v>
      </c>
      <c r="E137" s="16"/>
      <c r="F137" s="315" t="s">
        <v>1935</v>
      </c>
      <c r="G137" s="14" t="s">
        <v>1697</v>
      </c>
      <c r="H137" s="315" t="s">
        <v>1542</v>
      </c>
      <c r="I137" s="316">
        <v>500</v>
      </c>
      <c r="J137" s="77">
        <v>2</v>
      </c>
      <c r="K137" s="92"/>
    </row>
    <row r="138" spans="1:11" ht="20" x14ac:dyDescent="0.25">
      <c r="A138" s="14" t="s">
        <v>1509</v>
      </c>
      <c r="B138" s="14" t="s">
        <v>1707</v>
      </c>
      <c r="C138" s="14" t="s">
        <v>1708</v>
      </c>
      <c r="D138" s="314">
        <v>45749</v>
      </c>
      <c r="E138" s="16"/>
      <c r="F138" s="315" t="s">
        <v>1936</v>
      </c>
      <c r="G138" s="14" t="s">
        <v>1697</v>
      </c>
      <c r="H138" s="315" t="s">
        <v>1542</v>
      </c>
      <c r="I138" s="316">
        <v>600</v>
      </c>
      <c r="J138" s="77">
        <v>2</v>
      </c>
      <c r="K138" s="92"/>
    </row>
    <row r="139" spans="1:11" ht="20" x14ac:dyDescent="0.25">
      <c r="A139" s="14" t="s">
        <v>1509</v>
      </c>
      <c r="B139" s="14" t="s">
        <v>1709</v>
      </c>
      <c r="C139" s="14" t="s">
        <v>1710</v>
      </c>
      <c r="D139" s="314">
        <v>45749</v>
      </c>
      <c r="E139" s="16"/>
      <c r="F139" s="315" t="s">
        <v>1937</v>
      </c>
      <c r="G139" s="14" t="s">
        <v>1697</v>
      </c>
      <c r="H139" s="315" t="s">
        <v>1872</v>
      </c>
      <c r="I139" s="316">
        <v>900</v>
      </c>
      <c r="J139" s="77">
        <v>2</v>
      </c>
      <c r="K139" s="92"/>
    </row>
    <row r="140" spans="1:11" ht="12.5" x14ac:dyDescent="0.25">
      <c r="A140" s="14" t="s">
        <v>1509</v>
      </c>
      <c r="B140" s="14" t="s">
        <v>1711</v>
      </c>
      <c r="C140" s="14" t="s">
        <v>1712</v>
      </c>
      <c r="D140" s="314">
        <v>45750</v>
      </c>
      <c r="E140" s="16"/>
      <c r="F140" s="315" t="s">
        <v>1874</v>
      </c>
      <c r="G140" s="14" t="s">
        <v>1873</v>
      </c>
      <c r="H140" s="315" t="s">
        <v>1543</v>
      </c>
      <c r="I140" s="316">
        <v>313.2</v>
      </c>
      <c r="J140" s="77">
        <v>3</v>
      </c>
      <c r="K140" s="92"/>
    </row>
    <row r="141" spans="1:11" ht="12.5" x14ac:dyDescent="0.25">
      <c r="A141" s="14" t="s">
        <v>1506</v>
      </c>
      <c r="B141" s="14" t="s">
        <v>1713</v>
      </c>
      <c r="C141" s="14" t="s">
        <v>1697</v>
      </c>
      <c r="D141" s="314">
        <v>45751</v>
      </c>
      <c r="E141" s="16"/>
      <c r="F141" s="315" t="s">
        <v>1545</v>
      </c>
      <c r="G141" s="14" t="s">
        <v>1697</v>
      </c>
      <c r="H141" s="315" t="s">
        <v>1546</v>
      </c>
      <c r="I141" s="316">
        <v>392.12</v>
      </c>
      <c r="J141" s="77">
        <v>3</v>
      </c>
      <c r="K141" s="92"/>
    </row>
    <row r="142" spans="1:11" ht="20" x14ac:dyDescent="0.25">
      <c r="A142" s="14" t="s">
        <v>1506</v>
      </c>
      <c r="B142" s="14" t="s">
        <v>1714</v>
      </c>
      <c r="C142" s="14" t="s">
        <v>1697</v>
      </c>
      <c r="D142" s="314">
        <v>45751</v>
      </c>
      <c r="E142" s="16"/>
      <c r="F142" s="315" t="s">
        <v>1547</v>
      </c>
      <c r="G142" s="14" t="s">
        <v>1697</v>
      </c>
      <c r="H142" s="315" t="s">
        <v>1539</v>
      </c>
      <c r="I142" s="316">
        <v>724.92</v>
      </c>
      <c r="J142" s="77">
        <v>2</v>
      </c>
      <c r="K142" s="92"/>
    </row>
    <row r="143" spans="1:11" ht="20" x14ac:dyDescent="0.25">
      <c r="A143" s="14" t="s">
        <v>1506</v>
      </c>
      <c r="B143" s="14" t="s">
        <v>1715</v>
      </c>
      <c r="C143" s="14" t="s">
        <v>1697</v>
      </c>
      <c r="D143" s="314">
        <v>45751</v>
      </c>
      <c r="E143" s="16"/>
      <c r="F143" s="315" t="s">
        <v>1548</v>
      </c>
      <c r="G143" s="14" t="s">
        <v>1697</v>
      </c>
      <c r="H143" s="315" t="s">
        <v>1875</v>
      </c>
      <c r="I143" s="316">
        <v>976.62</v>
      </c>
      <c r="J143" s="77">
        <v>3</v>
      </c>
      <c r="K143" s="92"/>
    </row>
    <row r="144" spans="1:11" ht="20" x14ac:dyDescent="0.25">
      <c r="A144" s="14" t="s">
        <v>1506</v>
      </c>
      <c r="B144" s="14" t="s">
        <v>1716</v>
      </c>
      <c r="C144" s="14" t="s">
        <v>1697</v>
      </c>
      <c r="D144" s="314">
        <v>45751</v>
      </c>
      <c r="E144" s="16"/>
      <c r="F144" s="315" t="s">
        <v>1549</v>
      </c>
      <c r="G144" s="14" t="s">
        <v>1697</v>
      </c>
      <c r="H144" s="315" t="s">
        <v>1616</v>
      </c>
      <c r="I144" s="316">
        <v>1615.25</v>
      </c>
      <c r="J144" s="77">
        <v>3</v>
      </c>
      <c r="K144" s="92"/>
    </row>
    <row r="145" spans="1:11" s="90" customFormat="1" ht="20" x14ac:dyDescent="0.25">
      <c r="A145" s="319" t="s">
        <v>1509</v>
      </c>
      <c r="B145" s="319"/>
      <c r="C145" s="319"/>
      <c r="D145" s="327">
        <v>45769</v>
      </c>
      <c r="E145" s="321"/>
      <c r="F145" s="322" t="s">
        <v>1551</v>
      </c>
      <c r="G145" s="319"/>
      <c r="H145" s="322" t="s">
        <v>1542</v>
      </c>
      <c r="I145" s="323">
        <v>300</v>
      </c>
      <c r="J145" s="324">
        <v>2</v>
      </c>
      <c r="K145" s="92"/>
    </row>
    <row r="146" spans="1:11" ht="20" x14ac:dyDescent="0.25">
      <c r="A146" s="14" t="s">
        <v>1509</v>
      </c>
      <c r="B146" s="14" t="s">
        <v>1719</v>
      </c>
      <c r="C146" s="14" t="s">
        <v>1697</v>
      </c>
      <c r="D146" s="314">
        <v>45776</v>
      </c>
      <c r="E146" s="16"/>
      <c r="F146" s="315" t="s">
        <v>1938</v>
      </c>
      <c r="G146" s="14" t="s">
        <v>1876</v>
      </c>
      <c r="H146" s="315" t="s">
        <v>1550</v>
      </c>
      <c r="I146" s="316">
        <v>300</v>
      </c>
      <c r="J146" s="77">
        <v>2</v>
      </c>
      <c r="K146" s="92"/>
    </row>
    <row r="147" spans="1:11" ht="12.5" x14ac:dyDescent="0.25">
      <c r="A147" s="14" t="s">
        <v>1506</v>
      </c>
      <c r="B147" s="14" t="s">
        <v>1720</v>
      </c>
      <c r="C147" s="14" t="s">
        <v>1697</v>
      </c>
      <c r="D147" s="314">
        <v>45777</v>
      </c>
      <c r="E147" s="16"/>
      <c r="F147" s="315" t="s">
        <v>1532</v>
      </c>
      <c r="G147" s="14" t="s">
        <v>1857</v>
      </c>
      <c r="H147" s="315" t="s">
        <v>1858</v>
      </c>
      <c r="I147" s="316">
        <v>3</v>
      </c>
      <c r="J147" s="77">
        <v>4</v>
      </c>
      <c r="K147" s="92"/>
    </row>
    <row r="148" spans="1:11" ht="12.5" x14ac:dyDescent="0.25">
      <c r="A148" s="14" t="s">
        <v>1506</v>
      </c>
      <c r="B148" s="14" t="s">
        <v>1721</v>
      </c>
      <c r="C148" s="14" t="s">
        <v>1697</v>
      </c>
      <c r="D148" s="314">
        <v>45777</v>
      </c>
      <c r="E148" s="16"/>
      <c r="F148" s="315" t="s">
        <v>1507</v>
      </c>
      <c r="G148" s="14" t="s">
        <v>1857</v>
      </c>
      <c r="H148" s="315" t="s">
        <v>1858</v>
      </c>
      <c r="I148" s="316">
        <v>8</v>
      </c>
      <c r="J148" s="77">
        <v>4</v>
      </c>
      <c r="K148" s="92"/>
    </row>
    <row r="149" spans="1:11" ht="20" x14ac:dyDescent="0.25">
      <c r="A149" s="14" t="s">
        <v>1509</v>
      </c>
      <c r="B149" s="14" t="s">
        <v>1717</v>
      </c>
      <c r="C149" s="14" t="s">
        <v>1718</v>
      </c>
      <c r="D149" s="314">
        <v>45782</v>
      </c>
      <c r="E149" s="16"/>
      <c r="F149" s="315" t="s">
        <v>1551</v>
      </c>
      <c r="G149" s="14" t="s">
        <v>1877</v>
      </c>
      <c r="H149" s="315" t="s">
        <v>1878</v>
      </c>
      <c r="I149" s="316">
        <v>300</v>
      </c>
      <c r="J149" s="77">
        <v>2</v>
      </c>
      <c r="K149" s="92"/>
    </row>
    <row r="150" spans="1:11" ht="12.5" x14ac:dyDescent="0.25">
      <c r="A150" s="14" t="s">
        <v>1506</v>
      </c>
      <c r="B150" s="14" t="s">
        <v>1722</v>
      </c>
      <c r="C150" s="14" t="s">
        <v>1723</v>
      </c>
      <c r="D150" s="314">
        <v>45791</v>
      </c>
      <c r="E150" s="16"/>
      <c r="F150" s="315" t="s">
        <v>1553</v>
      </c>
      <c r="G150" s="14" t="s">
        <v>1879</v>
      </c>
      <c r="H150" s="315" t="s">
        <v>1554</v>
      </c>
      <c r="I150" s="316">
        <v>565.79999999999995</v>
      </c>
      <c r="J150" s="77">
        <v>4</v>
      </c>
      <c r="K150" s="92"/>
    </row>
    <row r="151" spans="1:11" ht="12.5" x14ac:dyDescent="0.25">
      <c r="A151" s="14" t="s">
        <v>1506</v>
      </c>
      <c r="B151" s="14" t="s">
        <v>1724</v>
      </c>
      <c r="C151" s="14" t="s">
        <v>1725</v>
      </c>
      <c r="D151" s="314">
        <v>45791</v>
      </c>
      <c r="E151" s="16"/>
      <c r="F151" s="315" t="s">
        <v>1929</v>
      </c>
      <c r="G151" s="14" t="s">
        <v>1882</v>
      </c>
      <c r="H151" s="315" t="s">
        <v>1880</v>
      </c>
      <c r="I151" s="316">
        <v>628.62</v>
      </c>
      <c r="J151" s="77">
        <v>4</v>
      </c>
      <c r="K151" s="92"/>
    </row>
    <row r="152" spans="1:11" ht="12.5" x14ac:dyDescent="0.25">
      <c r="A152" s="14" t="s">
        <v>1506</v>
      </c>
      <c r="B152" s="14" t="s">
        <v>1726</v>
      </c>
      <c r="C152" s="14" t="s">
        <v>1727</v>
      </c>
      <c r="D152" s="314">
        <v>45791</v>
      </c>
      <c r="E152" s="16"/>
      <c r="F152" s="315" t="s">
        <v>1552</v>
      </c>
      <c r="G152" s="14" t="s">
        <v>1882</v>
      </c>
      <c r="H152" s="315" t="s">
        <v>1880</v>
      </c>
      <c r="I152" s="316">
        <v>1715.5</v>
      </c>
      <c r="J152" s="77">
        <v>4</v>
      </c>
      <c r="K152" s="92"/>
    </row>
    <row r="153" spans="1:11" ht="12.5" x14ac:dyDescent="0.25">
      <c r="A153" s="14" t="s">
        <v>1506</v>
      </c>
      <c r="B153" s="14" t="s">
        <v>1728</v>
      </c>
      <c r="C153" s="14" t="s">
        <v>1729</v>
      </c>
      <c r="D153" s="314">
        <v>45796</v>
      </c>
      <c r="E153" s="16"/>
      <c r="F153" s="315" t="s">
        <v>1557</v>
      </c>
      <c r="G153" s="14" t="s">
        <v>1885</v>
      </c>
      <c r="H153" s="315" t="s">
        <v>1884</v>
      </c>
      <c r="I153" s="316">
        <v>105.66</v>
      </c>
      <c r="J153" s="77">
        <v>4</v>
      </c>
      <c r="K153" s="92"/>
    </row>
    <row r="154" spans="1:11" ht="12.5" x14ac:dyDescent="0.25">
      <c r="A154" s="14" t="s">
        <v>1506</v>
      </c>
      <c r="B154" s="14" t="s">
        <v>1730</v>
      </c>
      <c r="C154" s="14" t="s">
        <v>1731</v>
      </c>
      <c r="D154" s="314">
        <v>45796</v>
      </c>
      <c r="E154" s="16"/>
      <c r="F154" s="315" t="s">
        <v>1556</v>
      </c>
      <c r="G154" s="14" t="s">
        <v>1887</v>
      </c>
      <c r="H154" s="315" t="s">
        <v>1881</v>
      </c>
      <c r="I154" s="316">
        <v>268.22000000000003</v>
      </c>
      <c r="J154" s="77">
        <v>4</v>
      </c>
      <c r="K154" s="92"/>
    </row>
    <row r="155" spans="1:11" ht="20" x14ac:dyDescent="0.25">
      <c r="A155" s="14" t="s">
        <v>1509</v>
      </c>
      <c r="B155" s="14" t="s">
        <v>1734</v>
      </c>
      <c r="C155" s="14" t="s">
        <v>1735</v>
      </c>
      <c r="D155" s="314">
        <v>45796</v>
      </c>
      <c r="E155" s="16"/>
      <c r="F155" s="315" t="s">
        <v>1939</v>
      </c>
      <c r="G155" s="14" t="s">
        <v>1866</v>
      </c>
      <c r="H155" s="315" t="s">
        <v>1529</v>
      </c>
      <c r="I155" s="316">
        <v>350</v>
      </c>
      <c r="J155" s="77">
        <v>2</v>
      </c>
      <c r="K155" s="92"/>
    </row>
    <row r="156" spans="1:11" ht="12.5" x14ac:dyDescent="0.25">
      <c r="A156" s="14" t="s">
        <v>1506</v>
      </c>
      <c r="B156" s="14" t="s">
        <v>1736</v>
      </c>
      <c r="C156" s="14" t="s">
        <v>1737</v>
      </c>
      <c r="D156" s="314">
        <v>45796</v>
      </c>
      <c r="E156" s="16"/>
      <c r="F156" s="315" t="s">
        <v>1555</v>
      </c>
      <c r="G156" s="14" t="s">
        <v>1882</v>
      </c>
      <c r="H156" s="315" t="s">
        <v>1880</v>
      </c>
      <c r="I156" s="316">
        <v>401.2</v>
      </c>
      <c r="J156" s="77">
        <v>4</v>
      </c>
      <c r="K156" s="92"/>
    </row>
    <row r="157" spans="1:11" ht="20" x14ac:dyDescent="0.25">
      <c r="A157" s="14" t="s">
        <v>1509</v>
      </c>
      <c r="B157" s="14" t="s">
        <v>1732</v>
      </c>
      <c r="C157" s="14" t="s">
        <v>1733</v>
      </c>
      <c r="D157" s="314">
        <v>45805</v>
      </c>
      <c r="E157" s="16"/>
      <c r="F157" s="315" t="s">
        <v>1940</v>
      </c>
      <c r="G157" s="14" t="s">
        <v>1859</v>
      </c>
      <c r="H157" s="315" t="s">
        <v>1508</v>
      </c>
      <c r="I157" s="316">
        <v>25.92</v>
      </c>
      <c r="J157" s="77">
        <v>2</v>
      </c>
      <c r="K157" s="92"/>
    </row>
    <row r="158" spans="1:11" ht="20" x14ac:dyDescent="0.25">
      <c r="A158" s="14" t="s">
        <v>1509</v>
      </c>
      <c r="B158" s="14" t="s">
        <v>1738</v>
      </c>
      <c r="C158" s="14" t="s">
        <v>1739</v>
      </c>
      <c r="D158" s="314">
        <v>45805</v>
      </c>
      <c r="E158" s="16"/>
      <c r="F158" s="315" t="s">
        <v>1558</v>
      </c>
      <c r="G158" s="14" t="s">
        <v>1877</v>
      </c>
      <c r="H158" s="315" t="s">
        <v>1878</v>
      </c>
      <c r="I158" s="316">
        <v>900</v>
      </c>
      <c r="J158" s="77">
        <v>2</v>
      </c>
      <c r="K158" s="92"/>
    </row>
    <row r="159" spans="1:11" ht="12.5" x14ac:dyDescent="0.25">
      <c r="A159" s="14" t="s">
        <v>1509</v>
      </c>
      <c r="B159" s="14" t="s">
        <v>1740</v>
      </c>
      <c r="C159" s="14" t="s">
        <v>1697</v>
      </c>
      <c r="D159" s="314">
        <v>45806</v>
      </c>
      <c r="E159" s="16"/>
      <c r="F159" s="315" t="s">
        <v>1941</v>
      </c>
      <c r="G159" s="14" t="s">
        <v>1697</v>
      </c>
      <c r="H159" s="315" t="s">
        <v>1559</v>
      </c>
      <c r="I159" s="316">
        <v>4.5999999999999996</v>
      </c>
      <c r="J159" s="77">
        <v>2</v>
      </c>
      <c r="K159" s="92"/>
    </row>
    <row r="160" spans="1:11" ht="12.5" x14ac:dyDescent="0.25">
      <c r="A160" s="14" t="s">
        <v>1509</v>
      </c>
      <c r="B160" s="14" t="s">
        <v>1740</v>
      </c>
      <c r="C160" s="14" t="s">
        <v>1697</v>
      </c>
      <c r="D160" s="314">
        <v>45806</v>
      </c>
      <c r="E160" s="16"/>
      <c r="F160" s="315" t="s">
        <v>1942</v>
      </c>
      <c r="G160" s="14" t="s">
        <v>1697</v>
      </c>
      <c r="H160" s="315" t="s">
        <v>1559</v>
      </c>
      <c r="I160" s="316">
        <v>7</v>
      </c>
      <c r="J160" s="77">
        <v>2</v>
      </c>
      <c r="K160" s="92"/>
    </row>
    <row r="161" spans="1:11" ht="12.5" x14ac:dyDescent="0.25">
      <c r="A161" s="14" t="s">
        <v>1509</v>
      </c>
      <c r="B161" s="14" t="s">
        <v>1740</v>
      </c>
      <c r="C161" s="14" t="s">
        <v>1697</v>
      </c>
      <c r="D161" s="314">
        <v>45806</v>
      </c>
      <c r="E161" s="16"/>
      <c r="F161" s="315" t="s">
        <v>1943</v>
      </c>
      <c r="G161" s="14" t="s">
        <v>1697</v>
      </c>
      <c r="H161" s="315" t="s">
        <v>1566</v>
      </c>
      <c r="I161" s="316">
        <v>8.8000000000000007</v>
      </c>
      <c r="J161" s="77">
        <v>2</v>
      </c>
      <c r="K161" s="92"/>
    </row>
    <row r="162" spans="1:11" ht="12.5" x14ac:dyDescent="0.25">
      <c r="A162" s="14" t="s">
        <v>1509</v>
      </c>
      <c r="B162" s="14" t="s">
        <v>1740</v>
      </c>
      <c r="C162" s="14" t="s">
        <v>1697</v>
      </c>
      <c r="D162" s="314">
        <v>45806</v>
      </c>
      <c r="E162" s="16"/>
      <c r="F162" s="315" t="s">
        <v>1944</v>
      </c>
      <c r="G162" s="14" t="s">
        <v>1697</v>
      </c>
      <c r="H162" s="315" t="s">
        <v>1566</v>
      </c>
      <c r="I162" s="316">
        <v>8.8000000000000007</v>
      </c>
      <c r="J162" s="77">
        <v>2</v>
      </c>
      <c r="K162" s="92"/>
    </row>
    <row r="163" spans="1:11" ht="12.5" x14ac:dyDescent="0.25">
      <c r="A163" s="14" t="s">
        <v>1509</v>
      </c>
      <c r="B163" s="14" t="s">
        <v>1740</v>
      </c>
      <c r="C163" s="14" t="s">
        <v>1697</v>
      </c>
      <c r="D163" s="314">
        <v>45806</v>
      </c>
      <c r="E163" s="16"/>
      <c r="F163" s="315" t="s">
        <v>1944</v>
      </c>
      <c r="G163" s="14" t="s">
        <v>1697</v>
      </c>
      <c r="H163" s="315" t="s">
        <v>1565</v>
      </c>
      <c r="I163" s="316">
        <v>8.8000000000000007</v>
      </c>
      <c r="J163" s="77">
        <v>2</v>
      </c>
      <c r="K163" s="92"/>
    </row>
    <row r="164" spans="1:11" ht="12.5" x14ac:dyDescent="0.25">
      <c r="A164" s="14" t="s">
        <v>1509</v>
      </c>
      <c r="B164" s="14" t="s">
        <v>1740</v>
      </c>
      <c r="C164" s="14" t="s">
        <v>1697</v>
      </c>
      <c r="D164" s="314">
        <v>45806</v>
      </c>
      <c r="E164" s="16"/>
      <c r="F164" s="315" t="s">
        <v>1945</v>
      </c>
      <c r="G164" s="14" t="s">
        <v>1697</v>
      </c>
      <c r="H164" s="315" t="s">
        <v>1559</v>
      </c>
      <c r="I164" s="316">
        <v>13.6</v>
      </c>
      <c r="J164" s="77">
        <v>3</v>
      </c>
      <c r="K164" s="92"/>
    </row>
    <row r="165" spans="1:11" ht="12.5" x14ac:dyDescent="0.25">
      <c r="A165" s="14" t="s">
        <v>1509</v>
      </c>
      <c r="B165" s="14" t="s">
        <v>1740</v>
      </c>
      <c r="C165" s="14" t="s">
        <v>1697</v>
      </c>
      <c r="D165" s="314">
        <v>45806</v>
      </c>
      <c r="E165" s="16"/>
      <c r="F165" s="315" t="s">
        <v>1945</v>
      </c>
      <c r="G165" s="14" t="s">
        <v>1697</v>
      </c>
      <c r="H165" s="315" t="s">
        <v>1560</v>
      </c>
      <c r="I165" s="316">
        <v>16.2</v>
      </c>
      <c r="J165" s="77">
        <v>3</v>
      </c>
      <c r="K165" s="92"/>
    </row>
    <row r="166" spans="1:11" ht="12.5" x14ac:dyDescent="0.25">
      <c r="A166" s="14" t="s">
        <v>1509</v>
      </c>
      <c r="B166" s="14" t="s">
        <v>1740</v>
      </c>
      <c r="C166" s="14" t="s">
        <v>1697</v>
      </c>
      <c r="D166" s="314">
        <v>45806</v>
      </c>
      <c r="E166" s="16"/>
      <c r="F166" s="315" t="s">
        <v>1946</v>
      </c>
      <c r="G166" s="14" t="s">
        <v>1697</v>
      </c>
      <c r="H166" s="315" t="s">
        <v>1560</v>
      </c>
      <c r="I166" s="316">
        <v>16.2</v>
      </c>
      <c r="J166" s="77">
        <v>2</v>
      </c>
      <c r="K166" s="92"/>
    </row>
    <row r="167" spans="1:11" ht="12.5" x14ac:dyDescent="0.25">
      <c r="A167" s="14" t="s">
        <v>1509</v>
      </c>
      <c r="B167" s="14" t="s">
        <v>1740</v>
      </c>
      <c r="C167" s="14" t="s">
        <v>1697</v>
      </c>
      <c r="D167" s="314">
        <v>45806</v>
      </c>
      <c r="E167" s="16"/>
      <c r="F167" s="315" t="s">
        <v>1947</v>
      </c>
      <c r="G167" s="14" t="s">
        <v>1697</v>
      </c>
      <c r="H167" s="315" t="s">
        <v>1566</v>
      </c>
      <c r="I167" s="316">
        <v>18.399999999999999</v>
      </c>
      <c r="J167" s="77">
        <v>3</v>
      </c>
      <c r="K167" s="92"/>
    </row>
    <row r="168" spans="1:11" ht="12.5" x14ac:dyDescent="0.25">
      <c r="A168" s="14" t="s">
        <v>1509</v>
      </c>
      <c r="B168" s="14" t="s">
        <v>1740</v>
      </c>
      <c r="C168" s="14" t="s">
        <v>1697</v>
      </c>
      <c r="D168" s="314">
        <v>45806</v>
      </c>
      <c r="E168" s="16"/>
      <c r="F168" s="315" t="s">
        <v>1943</v>
      </c>
      <c r="G168" s="14" t="s">
        <v>1697</v>
      </c>
      <c r="H168" s="315" t="s">
        <v>1563</v>
      </c>
      <c r="I168" s="316">
        <v>19.399999999999999</v>
      </c>
      <c r="J168" s="77">
        <v>2</v>
      </c>
      <c r="K168" s="92"/>
    </row>
    <row r="169" spans="1:11" ht="12.5" x14ac:dyDescent="0.25">
      <c r="A169" s="14" t="s">
        <v>1509</v>
      </c>
      <c r="B169" s="14" t="s">
        <v>1740</v>
      </c>
      <c r="C169" s="14" t="s">
        <v>1697</v>
      </c>
      <c r="D169" s="314">
        <v>45806</v>
      </c>
      <c r="E169" s="16"/>
      <c r="F169" s="315" t="s">
        <v>1948</v>
      </c>
      <c r="G169" s="14" t="s">
        <v>1697</v>
      </c>
      <c r="H169" s="315" t="s">
        <v>1561</v>
      </c>
      <c r="I169" s="316">
        <v>21</v>
      </c>
      <c r="J169" s="77">
        <v>3</v>
      </c>
      <c r="K169" s="92"/>
    </row>
    <row r="170" spans="1:11" ht="12.5" x14ac:dyDescent="0.25">
      <c r="A170" s="14" t="s">
        <v>1509</v>
      </c>
      <c r="B170" s="14" t="s">
        <v>1740</v>
      </c>
      <c r="C170" s="14" t="s">
        <v>1697</v>
      </c>
      <c r="D170" s="314">
        <v>45806</v>
      </c>
      <c r="E170" s="16"/>
      <c r="F170" s="315" t="s">
        <v>1947</v>
      </c>
      <c r="G170" s="14" t="s">
        <v>1697</v>
      </c>
      <c r="H170" s="315" t="s">
        <v>1560</v>
      </c>
      <c r="I170" s="316">
        <v>35.200000000000003</v>
      </c>
      <c r="J170" s="77">
        <v>3</v>
      </c>
      <c r="K170" s="92"/>
    </row>
    <row r="171" spans="1:11" ht="12.5" x14ac:dyDescent="0.25">
      <c r="A171" s="14" t="s">
        <v>1509</v>
      </c>
      <c r="B171" s="14" t="s">
        <v>1740</v>
      </c>
      <c r="C171" s="14" t="s">
        <v>1697</v>
      </c>
      <c r="D171" s="314">
        <v>45806</v>
      </c>
      <c r="E171" s="16"/>
      <c r="F171" s="315" t="s">
        <v>1949</v>
      </c>
      <c r="G171" s="14" t="s">
        <v>1697</v>
      </c>
      <c r="H171" s="315" t="s">
        <v>1562</v>
      </c>
      <c r="I171" s="316">
        <v>46.2</v>
      </c>
      <c r="J171" s="77">
        <v>2</v>
      </c>
      <c r="K171" s="92"/>
    </row>
    <row r="172" spans="1:11" ht="12.5" x14ac:dyDescent="0.25">
      <c r="A172" s="14" t="s">
        <v>1509</v>
      </c>
      <c r="B172" s="14" t="s">
        <v>1740</v>
      </c>
      <c r="C172" s="14" t="s">
        <v>1697</v>
      </c>
      <c r="D172" s="314">
        <v>45806</v>
      </c>
      <c r="E172" s="16"/>
      <c r="F172" s="315" t="s">
        <v>1942</v>
      </c>
      <c r="G172" s="14" t="s">
        <v>1697</v>
      </c>
      <c r="H172" s="315" t="s">
        <v>1565</v>
      </c>
      <c r="I172" s="316">
        <v>51.2</v>
      </c>
      <c r="J172" s="77">
        <v>2</v>
      </c>
      <c r="K172" s="92"/>
    </row>
    <row r="173" spans="1:11" ht="12.5" x14ac:dyDescent="0.25">
      <c r="A173" s="14" t="s">
        <v>1509</v>
      </c>
      <c r="B173" s="318" t="s">
        <v>1748</v>
      </c>
      <c r="C173" s="14" t="s">
        <v>1697</v>
      </c>
      <c r="D173" s="314">
        <v>45806</v>
      </c>
      <c r="E173" s="16"/>
      <c r="F173" s="315" t="s">
        <v>1950</v>
      </c>
      <c r="G173" s="14" t="s">
        <v>1697</v>
      </c>
      <c r="H173" s="315" t="s">
        <v>1565</v>
      </c>
      <c r="I173" s="316">
        <v>100</v>
      </c>
      <c r="J173" s="77">
        <v>2</v>
      </c>
      <c r="K173" s="92"/>
    </row>
    <row r="174" spans="1:11" ht="20" x14ac:dyDescent="0.25">
      <c r="A174" s="14" t="s">
        <v>1509</v>
      </c>
      <c r="B174" s="318" t="s">
        <v>1749</v>
      </c>
      <c r="C174" s="14" t="s">
        <v>1697</v>
      </c>
      <c r="D174" s="314">
        <v>45806</v>
      </c>
      <c r="E174" s="16"/>
      <c r="F174" s="315" t="s">
        <v>1951</v>
      </c>
      <c r="G174" s="14" t="s">
        <v>1697</v>
      </c>
      <c r="H174" s="315" t="s">
        <v>1559</v>
      </c>
      <c r="I174" s="316">
        <v>100</v>
      </c>
      <c r="J174" s="77">
        <v>3</v>
      </c>
      <c r="K174" s="92"/>
    </row>
    <row r="175" spans="1:11" ht="20" x14ac:dyDescent="0.25">
      <c r="A175" s="14" t="s">
        <v>1509</v>
      </c>
      <c r="B175" s="318" t="s">
        <v>1750</v>
      </c>
      <c r="C175" s="14" t="s">
        <v>1697</v>
      </c>
      <c r="D175" s="314">
        <v>45806</v>
      </c>
      <c r="E175" s="16"/>
      <c r="F175" s="315" t="s">
        <v>1952</v>
      </c>
      <c r="G175" s="14" t="s">
        <v>1697</v>
      </c>
      <c r="H175" s="315" t="s">
        <v>1566</v>
      </c>
      <c r="I175" s="316">
        <v>100</v>
      </c>
      <c r="J175" s="77">
        <v>3</v>
      </c>
      <c r="K175" s="92"/>
    </row>
    <row r="176" spans="1:11" ht="20" x14ac:dyDescent="0.25">
      <c r="A176" s="14" t="s">
        <v>1509</v>
      </c>
      <c r="B176" s="318" t="s">
        <v>1750</v>
      </c>
      <c r="C176" s="14" t="s">
        <v>1697</v>
      </c>
      <c r="D176" s="314">
        <v>45806</v>
      </c>
      <c r="E176" s="16"/>
      <c r="F176" s="315" t="s">
        <v>1953</v>
      </c>
      <c r="G176" s="14" t="s">
        <v>1697</v>
      </c>
      <c r="H176" s="315" t="s">
        <v>1560</v>
      </c>
      <c r="I176" s="316">
        <v>100</v>
      </c>
      <c r="J176" s="77">
        <v>3</v>
      </c>
      <c r="K176" s="92"/>
    </row>
    <row r="177" spans="1:11" ht="12.5" x14ac:dyDescent="0.25">
      <c r="A177" s="14" t="s">
        <v>1509</v>
      </c>
      <c r="B177" s="318" t="s">
        <v>1751</v>
      </c>
      <c r="C177" s="14" t="s">
        <v>1697</v>
      </c>
      <c r="D177" s="314">
        <v>45806</v>
      </c>
      <c r="E177" s="16"/>
      <c r="F177" s="315" t="s">
        <v>1954</v>
      </c>
      <c r="G177" s="14" t="s">
        <v>1697</v>
      </c>
      <c r="H177" s="315" t="s">
        <v>1566</v>
      </c>
      <c r="I177" s="316">
        <v>100</v>
      </c>
      <c r="J177" s="77">
        <v>2</v>
      </c>
      <c r="K177" s="92"/>
    </row>
    <row r="178" spans="1:11" ht="12.5" x14ac:dyDescent="0.25">
      <c r="A178" s="14" t="s">
        <v>1509</v>
      </c>
      <c r="B178" s="318" t="s">
        <v>1752</v>
      </c>
      <c r="C178" s="14" t="s">
        <v>1697</v>
      </c>
      <c r="D178" s="314">
        <v>45806</v>
      </c>
      <c r="E178" s="16"/>
      <c r="F178" s="315" t="s">
        <v>1955</v>
      </c>
      <c r="G178" s="14" t="s">
        <v>1697</v>
      </c>
      <c r="H178" s="315" t="s">
        <v>1561</v>
      </c>
      <c r="I178" s="316">
        <v>100</v>
      </c>
      <c r="J178" s="77">
        <v>3</v>
      </c>
      <c r="K178" s="92"/>
    </row>
    <row r="179" spans="1:11" ht="12.5" x14ac:dyDescent="0.25">
      <c r="A179" s="14" t="s">
        <v>1509</v>
      </c>
      <c r="B179" s="318" t="s">
        <v>1753</v>
      </c>
      <c r="C179" s="14" t="s">
        <v>1697</v>
      </c>
      <c r="D179" s="314">
        <v>45806</v>
      </c>
      <c r="E179" s="16"/>
      <c r="F179" s="315" t="s">
        <v>1956</v>
      </c>
      <c r="G179" s="14" t="s">
        <v>1697</v>
      </c>
      <c r="H179" s="315" t="s">
        <v>1566</v>
      </c>
      <c r="I179" s="316">
        <v>100</v>
      </c>
      <c r="J179" s="77">
        <v>2</v>
      </c>
      <c r="K179" s="92"/>
    </row>
    <row r="180" spans="1:11" ht="12.5" x14ac:dyDescent="0.25">
      <c r="A180" s="14" t="s">
        <v>1509</v>
      </c>
      <c r="B180" s="318" t="s">
        <v>1748</v>
      </c>
      <c r="C180" s="14" t="s">
        <v>1697</v>
      </c>
      <c r="D180" s="314">
        <v>45806</v>
      </c>
      <c r="E180" s="16"/>
      <c r="F180" s="315" t="s">
        <v>1957</v>
      </c>
      <c r="G180" s="14" t="s">
        <v>1697</v>
      </c>
      <c r="H180" s="315" t="s">
        <v>1559</v>
      </c>
      <c r="I180" s="316">
        <v>120</v>
      </c>
      <c r="J180" s="77">
        <v>2</v>
      </c>
      <c r="K180" s="92"/>
    </row>
    <row r="181" spans="1:11" ht="12.5" x14ac:dyDescent="0.25">
      <c r="A181" s="14" t="s">
        <v>1509</v>
      </c>
      <c r="B181" s="318" t="s">
        <v>1749</v>
      </c>
      <c r="C181" s="14" t="s">
        <v>1697</v>
      </c>
      <c r="D181" s="314">
        <v>45806</v>
      </c>
      <c r="E181" s="16"/>
      <c r="F181" s="315" t="s">
        <v>1958</v>
      </c>
      <c r="G181" s="14" t="s">
        <v>1697</v>
      </c>
      <c r="H181" s="315" t="s">
        <v>1560</v>
      </c>
      <c r="I181" s="316">
        <v>120</v>
      </c>
      <c r="J181" s="77">
        <v>3</v>
      </c>
      <c r="K181" s="92"/>
    </row>
    <row r="182" spans="1:11" ht="20" x14ac:dyDescent="0.25">
      <c r="A182" s="14" t="s">
        <v>1509</v>
      </c>
      <c r="B182" s="318" t="s">
        <v>1750</v>
      </c>
      <c r="C182" s="14" t="s">
        <v>1697</v>
      </c>
      <c r="D182" s="314">
        <v>45806</v>
      </c>
      <c r="E182" s="16"/>
      <c r="F182" s="315" t="s">
        <v>1959</v>
      </c>
      <c r="G182" s="14" t="s">
        <v>1697</v>
      </c>
      <c r="H182" s="315" t="s">
        <v>1561</v>
      </c>
      <c r="I182" s="316">
        <v>120</v>
      </c>
      <c r="J182" s="77">
        <v>3</v>
      </c>
      <c r="K182" s="92"/>
    </row>
    <row r="183" spans="1:11" ht="12.5" x14ac:dyDescent="0.25">
      <c r="A183" s="14" t="s">
        <v>1509</v>
      </c>
      <c r="B183" s="318" t="s">
        <v>1849</v>
      </c>
      <c r="C183" s="14" t="s">
        <v>1697</v>
      </c>
      <c r="D183" s="314">
        <v>45806</v>
      </c>
      <c r="E183" s="16"/>
      <c r="F183" s="315" t="s">
        <v>1960</v>
      </c>
      <c r="G183" s="14" t="s">
        <v>1697</v>
      </c>
      <c r="H183" s="315" t="s">
        <v>1560</v>
      </c>
      <c r="I183" s="316">
        <v>120</v>
      </c>
      <c r="J183" s="77">
        <v>2</v>
      </c>
      <c r="K183" s="92"/>
    </row>
    <row r="184" spans="1:11" ht="20" x14ac:dyDescent="0.25">
      <c r="A184" s="14" t="s">
        <v>1509</v>
      </c>
      <c r="B184" s="318" t="s">
        <v>1850</v>
      </c>
      <c r="C184" s="14" t="s">
        <v>1697</v>
      </c>
      <c r="D184" s="314">
        <v>45806</v>
      </c>
      <c r="E184" s="16"/>
      <c r="F184" s="315" t="s">
        <v>1961</v>
      </c>
      <c r="G184" s="14" t="s">
        <v>1697</v>
      </c>
      <c r="H184" s="315" t="s">
        <v>1559</v>
      </c>
      <c r="I184" s="316">
        <v>120</v>
      </c>
      <c r="J184" s="77">
        <v>2</v>
      </c>
      <c r="K184" s="92"/>
    </row>
    <row r="185" spans="1:11" ht="12.5" x14ac:dyDescent="0.25">
      <c r="A185" s="14" t="s">
        <v>1509</v>
      </c>
      <c r="B185" s="318" t="s">
        <v>1851</v>
      </c>
      <c r="C185" s="14" t="s">
        <v>1697</v>
      </c>
      <c r="D185" s="314">
        <v>45806</v>
      </c>
      <c r="E185" s="16"/>
      <c r="F185" s="315" t="s">
        <v>1962</v>
      </c>
      <c r="G185" s="14" t="s">
        <v>1697</v>
      </c>
      <c r="H185" s="315" t="s">
        <v>1562</v>
      </c>
      <c r="I185" s="316">
        <v>120</v>
      </c>
      <c r="J185" s="77">
        <v>2</v>
      </c>
      <c r="K185" s="92"/>
    </row>
    <row r="186" spans="1:11" ht="12.5" x14ac:dyDescent="0.25">
      <c r="A186" s="14" t="s">
        <v>1509</v>
      </c>
      <c r="B186" s="318" t="s">
        <v>1754</v>
      </c>
      <c r="C186" s="14" t="s">
        <v>1697</v>
      </c>
      <c r="D186" s="314">
        <v>45806</v>
      </c>
      <c r="E186" s="16"/>
      <c r="F186" s="315" t="s">
        <v>1963</v>
      </c>
      <c r="G186" s="14" t="s">
        <v>1697</v>
      </c>
      <c r="H186" s="315" t="s">
        <v>1560</v>
      </c>
      <c r="I186" s="316">
        <v>120</v>
      </c>
      <c r="J186" s="77">
        <v>2</v>
      </c>
      <c r="K186" s="92"/>
    </row>
    <row r="187" spans="1:11" ht="20" x14ac:dyDescent="0.25">
      <c r="A187" s="14" t="s">
        <v>1509</v>
      </c>
      <c r="B187" s="318" t="s">
        <v>1751</v>
      </c>
      <c r="C187" s="14" t="s">
        <v>1697</v>
      </c>
      <c r="D187" s="314">
        <v>45806</v>
      </c>
      <c r="E187" s="16"/>
      <c r="F187" s="315" t="s">
        <v>1964</v>
      </c>
      <c r="G187" s="14" t="s">
        <v>1697</v>
      </c>
      <c r="H187" s="315" t="s">
        <v>1563</v>
      </c>
      <c r="I187" s="316">
        <v>120</v>
      </c>
      <c r="J187" s="77">
        <v>2</v>
      </c>
      <c r="K187" s="92"/>
    </row>
    <row r="188" spans="1:11" ht="12.5" x14ac:dyDescent="0.25">
      <c r="A188" s="14" t="s">
        <v>1509</v>
      </c>
      <c r="B188" s="318" t="s">
        <v>1752</v>
      </c>
      <c r="C188" s="14" t="s">
        <v>1697</v>
      </c>
      <c r="D188" s="314">
        <v>45806</v>
      </c>
      <c r="E188" s="16"/>
      <c r="F188" s="315" t="s">
        <v>1965</v>
      </c>
      <c r="G188" s="14" t="s">
        <v>1697</v>
      </c>
      <c r="H188" s="315" t="s">
        <v>1564</v>
      </c>
      <c r="I188" s="316">
        <v>120</v>
      </c>
      <c r="J188" s="77">
        <v>3</v>
      </c>
      <c r="K188" s="92"/>
    </row>
    <row r="189" spans="1:11" ht="12.5" x14ac:dyDescent="0.25">
      <c r="A189" s="14" t="s">
        <v>1509</v>
      </c>
      <c r="B189" s="318" t="s">
        <v>1753</v>
      </c>
      <c r="C189" s="14" t="s">
        <v>1697</v>
      </c>
      <c r="D189" s="314">
        <v>45806</v>
      </c>
      <c r="E189" s="16"/>
      <c r="F189" s="315" t="s">
        <v>1966</v>
      </c>
      <c r="G189" s="14" t="s">
        <v>1697</v>
      </c>
      <c r="H189" s="315" t="s">
        <v>1565</v>
      </c>
      <c r="I189" s="316">
        <v>120</v>
      </c>
      <c r="J189" s="77">
        <v>2</v>
      </c>
      <c r="K189" s="92"/>
    </row>
    <row r="190" spans="1:11" ht="12.5" x14ac:dyDescent="0.25">
      <c r="A190" s="14" t="s">
        <v>1506</v>
      </c>
      <c r="B190" s="14" t="s">
        <v>1756</v>
      </c>
      <c r="C190" s="14" t="s">
        <v>1697</v>
      </c>
      <c r="D190" s="314">
        <v>45807</v>
      </c>
      <c r="E190" s="16"/>
      <c r="F190" s="315" t="s">
        <v>1532</v>
      </c>
      <c r="G190" s="14" t="s">
        <v>1857</v>
      </c>
      <c r="H190" s="315" t="s">
        <v>1858</v>
      </c>
      <c r="I190" s="316">
        <v>6.75</v>
      </c>
      <c r="J190" s="77">
        <v>4</v>
      </c>
      <c r="K190" s="92"/>
    </row>
    <row r="191" spans="1:11" ht="12.5" x14ac:dyDescent="0.25">
      <c r="A191" s="14" t="s">
        <v>1506</v>
      </c>
      <c r="B191" s="14" t="s">
        <v>1755</v>
      </c>
      <c r="C191" s="14" t="s">
        <v>1697</v>
      </c>
      <c r="D191" s="314">
        <v>45807</v>
      </c>
      <c r="E191" s="16"/>
      <c r="F191" s="315" t="s">
        <v>1507</v>
      </c>
      <c r="G191" s="14" t="s">
        <v>1857</v>
      </c>
      <c r="H191" s="315" t="s">
        <v>1858</v>
      </c>
      <c r="I191" s="316">
        <v>8</v>
      </c>
      <c r="J191" s="77">
        <v>4</v>
      </c>
      <c r="K191" s="92"/>
    </row>
    <row r="192" spans="1:11" ht="20" x14ac:dyDescent="0.25">
      <c r="A192" s="14" t="s">
        <v>1509</v>
      </c>
      <c r="B192" s="14" t="s">
        <v>1757</v>
      </c>
      <c r="C192" s="14" t="s">
        <v>1758</v>
      </c>
      <c r="D192" s="314">
        <v>45810</v>
      </c>
      <c r="E192" s="16"/>
      <c r="F192" s="315" t="s">
        <v>1930</v>
      </c>
      <c r="G192" s="14" t="s">
        <v>1859</v>
      </c>
      <c r="H192" s="315" t="s">
        <v>1508</v>
      </c>
      <c r="I192" s="316">
        <v>56.4</v>
      </c>
      <c r="J192" s="77">
        <v>2</v>
      </c>
      <c r="K192" s="92"/>
    </row>
    <row r="193" spans="1:11" ht="20" x14ac:dyDescent="0.25">
      <c r="A193" s="14" t="s">
        <v>1509</v>
      </c>
      <c r="B193" s="14" t="s">
        <v>1759</v>
      </c>
      <c r="C193" s="14" t="s">
        <v>1760</v>
      </c>
      <c r="D193" s="314">
        <v>45810</v>
      </c>
      <c r="E193" s="16"/>
      <c r="F193" s="315" t="s">
        <v>1931</v>
      </c>
      <c r="G193" s="14" t="s">
        <v>1859</v>
      </c>
      <c r="H193" s="315" t="s">
        <v>1508</v>
      </c>
      <c r="I193" s="316">
        <v>92.64</v>
      </c>
      <c r="J193" s="77">
        <v>3</v>
      </c>
      <c r="K193" s="92"/>
    </row>
    <row r="194" spans="1:11" ht="20" x14ac:dyDescent="0.25">
      <c r="A194" s="14" t="s">
        <v>1509</v>
      </c>
      <c r="B194" s="14" t="s">
        <v>1761</v>
      </c>
      <c r="C194" s="14" t="s">
        <v>1762</v>
      </c>
      <c r="D194" s="314">
        <v>45813</v>
      </c>
      <c r="E194" s="16"/>
      <c r="F194" s="315" t="s">
        <v>1567</v>
      </c>
      <c r="G194" s="14" t="s">
        <v>1888</v>
      </c>
      <c r="H194" s="315" t="s">
        <v>1530</v>
      </c>
      <c r="I194" s="316">
        <v>300</v>
      </c>
      <c r="J194" s="77">
        <v>2</v>
      </c>
      <c r="K194" s="92"/>
    </row>
    <row r="195" spans="1:11" ht="12.5" x14ac:dyDescent="0.25">
      <c r="A195" s="14" t="s">
        <v>1506</v>
      </c>
      <c r="B195" s="14" t="s">
        <v>1763</v>
      </c>
      <c r="C195" s="14" t="s">
        <v>1764</v>
      </c>
      <c r="D195" s="314">
        <v>45817</v>
      </c>
      <c r="E195" s="16"/>
      <c r="F195" s="315" t="s">
        <v>1556</v>
      </c>
      <c r="G195" s="14" t="s">
        <v>1887</v>
      </c>
      <c r="H195" s="315" t="s">
        <v>1886</v>
      </c>
      <c r="I195" s="316">
        <v>139.33000000000001</v>
      </c>
      <c r="J195" s="77">
        <v>4</v>
      </c>
      <c r="K195" s="92"/>
    </row>
    <row r="196" spans="1:11" ht="12.5" x14ac:dyDescent="0.25">
      <c r="A196" s="14" t="s">
        <v>1506</v>
      </c>
      <c r="B196" s="14" t="s">
        <v>1793</v>
      </c>
      <c r="C196" s="14" t="s">
        <v>1697</v>
      </c>
      <c r="D196" s="314">
        <v>45817</v>
      </c>
      <c r="E196" s="16"/>
      <c r="F196" s="315" t="s">
        <v>1917</v>
      </c>
      <c r="G196" s="14" t="s">
        <v>1889</v>
      </c>
      <c r="H196" s="328" t="s">
        <v>1890</v>
      </c>
      <c r="I196" s="316">
        <v>216.12</v>
      </c>
      <c r="J196" s="77">
        <v>4</v>
      </c>
      <c r="K196" s="92"/>
    </row>
    <row r="197" spans="1:11" ht="12.5" x14ac:dyDescent="0.25">
      <c r="A197" s="14" t="s">
        <v>1506</v>
      </c>
      <c r="B197" s="14" t="s">
        <v>1793</v>
      </c>
      <c r="C197" s="14" t="s">
        <v>1697</v>
      </c>
      <c r="D197" s="314">
        <v>45817</v>
      </c>
      <c r="E197" s="16"/>
      <c r="F197" s="315" t="s">
        <v>1918</v>
      </c>
      <c r="G197" s="14" t="s">
        <v>1697</v>
      </c>
      <c r="H197" s="315" t="s">
        <v>1894</v>
      </c>
      <c r="I197" s="316">
        <v>284.08</v>
      </c>
      <c r="J197" s="77">
        <v>4</v>
      </c>
      <c r="K197" s="92"/>
    </row>
    <row r="198" spans="1:11" ht="12.5" x14ac:dyDescent="0.25">
      <c r="A198" s="14" t="s">
        <v>1506</v>
      </c>
      <c r="B198" s="14" t="s">
        <v>1793</v>
      </c>
      <c r="C198" s="14" t="s">
        <v>1697</v>
      </c>
      <c r="D198" s="314">
        <v>45817</v>
      </c>
      <c r="E198" s="16"/>
      <c r="F198" s="315" t="s">
        <v>1917</v>
      </c>
      <c r="G198" s="14" t="s">
        <v>1891</v>
      </c>
      <c r="H198" s="328" t="s">
        <v>1570</v>
      </c>
      <c r="I198" s="316">
        <v>369.62</v>
      </c>
      <c r="J198" s="77">
        <v>4</v>
      </c>
      <c r="K198" s="92"/>
    </row>
    <row r="199" spans="1:11" ht="12.5" x14ac:dyDescent="0.25">
      <c r="A199" s="14" t="s">
        <v>1506</v>
      </c>
      <c r="B199" s="14" t="s">
        <v>1793</v>
      </c>
      <c r="C199" s="14" t="s">
        <v>1697</v>
      </c>
      <c r="D199" s="314">
        <v>45817</v>
      </c>
      <c r="E199" s="16"/>
      <c r="F199" s="315" t="s">
        <v>1918</v>
      </c>
      <c r="G199" s="14" t="s">
        <v>1697</v>
      </c>
      <c r="H199" s="315" t="s">
        <v>1895</v>
      </c>
      <c r="I199" s="316">
        <v>480.15</v>
      </c>
      <c r="J199" s="77">
        <v>4</v>
      </c>
      <c r="K199" s="92"/>
    </row>
    <row r="200" spans="1:11" ht="12.5" x14ac:dyDescent="0.25">
      <c r="A200" s="14" t="s">
        <v>1506</v>
      </c>
      <c r="B200" s="14" t="s">
        <v>1793</v>
      </c>
      <c r="C200" s="14" t="s">
        <v>1697</v>
      </c>
      <c r="D200" s="314">
        <v>45817</v>
      </c>
      <c r="E200" s="16"/>
      <c r="F200" s="315" t="s">
        <v>1919</v>
      </c>
      <c r="G200" s="14" t="s">
        <v>1892</v>
      </c>
      <c r="H200" s="328" t="s">
        <v>1893</v>
      </c>
      <c r="I200" s="316">
        <v>569.83000000000004</v>
      </c>
      <c r="J200" s="77">
        <v>4</v>
      </c>
      <c r="K200" s="92"/>
    </row>
    <row r="201" spans="1:11" ht="12.5" x14ac:dyDescent="0.25">
      <c r="A201" s="14" t="s">
        <v>1506</v>
      </c>
      <c r="B201" s="14" t="s">
        <v>1793</v>
      </c>
      <c r="C201" s="14" t="s">
        <v>1697</v>
      </c>
      <c r="D201" s="314">
        <v>45817</v>
      </c>
      <c r="E201" s="16"/>
      <c r="F201" s="315" t="s">
        <v>1918</v>
      </c>
      <c r="G201" s="14" t="s">
        <v>1697</v>
      </c>
      <c r="H201" s="315" t="s">
        <v>1896</v>
      </c>
      <c r="I201" s="316">
        <v>628.09</v>
      </c>
      <c r="J201" s="77">
        <v>4</v>
      </c>
      <c r="K201" s="92"/>
    </row>
    <row r="202" spans="1:11" ht="12.5" x14ac:dyDescent="0.25">
      <c r="A202" s="14" t="s">
        <v>1506</v>
      </c>
      <c r="B202" s="14" t="s">
        <v>1793</v>
      </c>
      <c r="C202" s="14" t="s">
        <v>1697</v>
      </c>
      <c r="D202" s="314">
        <v>45817</v>
      </c>
      <c r="E202" s="16"/>
      <c r="F202" s="315" t="s">
        <v>1918</v>
      </c>
      <c r="G202" s="14" t="s">
        <v>1697</v>
      </c>
      <c r="H202" s="315" t="s">
        <v>1897</v>
      </c>
      <c r="I202" s="316">
        <v>1202.9000000000001</v>
      </c>
      <c r="J202" s="77">
        <v>4</v>
      </c>
      <c r="K202" s="92"/>
    </row>
    <row r="203" spans="1:11" ht="12.5" x14ac:dyDescent="0.25">
      <c r="A203" s="14" t="s">
        <v>1506</v>
      </c>
      <c r="B203" s="14" t="s">
        <v>1793</v>
      </c>
      <c r="C203" s="14" t="s">
        <v>1697</v>
      </c>
      <c r="D203" s="314">
        <v>45817</v>
      </c>
      <c r="E203" s="16"/>
      <c r="F203" s="315" t="s">
        <v>1918</v>
      </c>
      <c r="G203" s="14" t="s">
        <v>1697</v>
      </c>
      <c r="H203" s="315" t="s">
        <v>1898</v>
      </c>
      <c r="I203" s="316">
        <v>1537.48</v>
      </c>
      <c r="J203" s="77">
        <v>4</v>
      </c>
      <c r="K203" s="92"/>
    </row>
    <row r="204" spans="1:11" ht="12.5" x14ac:dyDescent="0.25">
      <c r="A204" s="14" t="s">
        <v>1506</v>
      </c>
      <c r="B204" s="14" t="s">
        <v>1793</v>
      </c>
      <c r="C204" s="14" t="s">
        <v>1697</v>
      </c>
      <c r="D204" s="314">
        <v>45817</v>
      </c>
      <c r="E204" s="16"/>
      <c r="F204" s="315" t="s">
        <v>1920</v>
      </c>
      <c r="G204" s="14" t="s">
        <v>1900</v>
      </c>
      <c r="H204" s="328" t="s">
        <v>1901</v>
      </c>
      <c r="I204" s="316">
        <v>1754.09</v>
      </c>
      <c r="J204" s="77">
        <v>4</v>
      </c>
      <c r="K204" s="92"/>
    </row>
    <row r="205" spans="1:11" ht="20" x14ac:dyDescent="0.25">
      <c r="A205" s="14" t="s">
        <v>1509</v>
      </c>
      <c r="B205" s="14" t="s">
        <v>1766</v>
      </c>
      <c r="C205" s="14" t="s">
        <v>1767</v>
      </c>
      <c r="D205" s="314">
        <v>45817</v>
      </c>
      <c r="E205" s="16"/>
      <c r="F205" s="315" t="s">
        <v>1568</v>
      </c>
      <c r="G205" s="14" t="s">
        <v>1697</v>
      </c>
      <c r="H205" s="315" t="s">
        <v>1569</v>
      </c>
      <c r="I205" s="316">
        <v>1800</v>
      </c>
      <c r="J205" s="77">
        <v>3</v>
      </c>
      <c r="K205" s="92"/>
    </row>
    <row r="206" spans="1:11" ht="12.5" x14ac:dyDescent="0.25">
      <c r="A206" s="14" t="s">
        <v>1506</v>
      </c>
      <c r="B206" s="14" t="s">
        <v>1768</v>
      </c>
      <c r="C206" s="14" t="s">
        <v>1697</v>
      </c>
      <c r="D206" s="314">
        <v>45818</v>
      </c>
      <c r="E206" s="16"/>
      <c r="F206" s="315" t="s">
        <v>1581</v>
      </c>
      <c r="G206" s="14" t="s">
        <v>1697</v>
      </c>
      <c r="H206" s="315" t="s">
        <v>1582</v>
      </c>
      <c r="I206" s="316">
        <v>50</v>
      </c>
      <c r="J206" s="77">
        <v>3</v>
      </c>
      <c r="K206" s="92"/>
    </row>
    <row r="207" spans="1:11" ht="12.5" x14ac:dyDescent="0.25">
      <c r="A207" s="14" t="s">
        <v>1506</v>
      </c>
      <c r="B207" s="14" t="s">
        <v>1769</v>
      </c>
      <c r="C207" s="14" t="s">
        <v>1697</v>
      </c>
      <c r="D207" s="314">
        <v>45818</v>
      </c>
      <c r="E207" s="16"/>
      <c r="F207" s="315" t="s">
        <v>1581</v>
      </c>
      <c r="G207" s="14" t="s">
        <v>1697</v>
      </c>
      <c r="H207" s="315" t="s">
        <v>1616</v>
      </c>
      <c r="I207" s="316">
        <v>50</v>
      </c>
      <c r="J207" s="77">
        <v>3</v>
      </c>
      <c r="K207" s="92"/>
    </row>
    <row r="208" spans="1:11" ht="12.5" x14ac:dyDescent="0.25">
      <c r="A208" s="14" t="s">
        <v>1506</v>
      </c>
      <c r="B208" s="14" t="s">
        <v>1770</v>
      </c>
      <c r="C208" s="14" t="s">
        <v>1697</v>
      </c>
      <c r="D208" s="314">
        <v>45818</v>
      </c>
      <c r="E208" s="16"/>
      <c r="F208" s="315" t="s">
        <v>1581</v>
      </c>
      <c r="G208" s="14" t="s">
        <v>1697</v>
      </c>
      <c r="H208" s="315" t="s">
        <v>1546</v>
      </c>
      <c r="I208" s="316">
        <v>50</v>
      </c>
      <c r="J208" s="77">
        <v>3</v>
      </c>
      <c r="K208" s="92"/>
    </row>
    <row r="209" spans="1:11" ht="12.5" x14ac:dyDescent="0.25">
      <c r="A209" s="14" t="s">
        <v>1506</v>
      </c>
      <c r="B209" s="14" t="s">
        <v>1771</v>
      </c>
      <c r="C209" s="14" t="s">
        <v>1697</v>
      </c>
      <c r="D209" s="314">
        <v>45818</v>
      </c>
      <c r="E209" s="16"/>
      <c r="F209" s="315" t="s">
        <v>1581</v>
      </c>
      <c r="G209" s="14" t="s">
        <v>1697</v>
      </c>
      <c r="H209" s="315" t="s">
        <v>1875</v>
      </c>
      <c r="I209" s="316">
        <v>50</v>
      </c>
      <c r="J209" s="77">
        <v>3</v>
      </c>
      <c r="K209" s="92"/>
    </row>
    <row r="210" spans="1:11" ht="20" x14ac:dyDescent="0.25">
      <c r="A210" s="14" t="s">
        <v>1506</v>
      </c>
      <c r="B210" s="14" t="s">
        <v>1742</v>
      </c>
      <c r="C210" s="14" t="s">
        <v>1697</v>
      </c>
      <c r="D210" s="314">
        <v>45818</v>
      </c>
      <c r="E210" s="16"/>
      <c r="F210" s="315" t="s">
        <v>1580</v>
      </c>
      <c r="G210" s="14" t="s">
        <v>1697</v>
      </c>
      <c r="H210" s="315" t="s">
        <v>1616</v>
      </c>
      <c r="I210" s="316">
        <v>241.16</v>
      </c>
      <c r="J210" s="77">
        <v>3</v>
      </c>
      <c r="K210" s="92"/>
    </row>
    <row r="211" spans="1:11" ht="20" x14ac:dyDescent="0.25">
      <c r="A211" s="14" t="s">
        <v>1509</v>
      </c>
      <c r="B211" s="14" t="s">
        <v>1772</v>
      </c>
      <c r="C211" s="14" t="s">
        <v>1773</v>
      </c>
      <c r="D211" s="314">
        <v>45818</v>
      </c>
      <c r="E211" s="16"/>
      <c r="F211" s="315" t="s">
        <v>1579</v>
      </c>
      <c r="G211" s="14" t="s">
        <v>1697</v>
      </c>
      <c r="H211" s="315" t="s">
        <v>1860</v>
      </c>
      <c r="I211" s="316">
        <v>255</v>
      </c>
      <c r="J211" s="77">
        <v>3</v>
      </c>
      <c r="K211" s="92"/>
    </row>
    <row r="212" spans="1:11" ht="20" x14ac:dyDescent="0.25">
      <c r="A212" s="14" t="s">
        <v>1506</v>
      </c>
      <c r="B212" s="14" t="s">
        <v>1746</v>
      </c>
      <c r="C212" s="14" t="s">
        <v>1697</v>
      </c>
      <c r="D212" s="314">
        <v>45818</v>
      </c>
      <c r="E212" s="16"/>
      <c r="F212" s="315" t="s">
        <v>1577</v>
      </c>
      <c r="G212" s="14" t="s">
        <v>1697</v>
      </c>
      <c r="H212" s="315" t="s">
        <v>1578</v>
      </c>
      <c r="I212" s="316">
        <v>850.68</v>
      </c>
      <c r="J212" s="77">
        <v>3</v>
      </c>
      <c r="K212" s="92"/>
    </row>
    <row r="213" spans="1:11" ht="20" x14ac:dyDescent="0.25">
      <c r="A213" s="14" t="s">
        <v>1506</v>
      </c>
      <c r="B213" s="14" t="s">
        <v>1745</v>
      </c>
      <c r="C213" s="14" t="s">
        <v>1697</v>
      </c>
      <c r="D213" s="314">
        <v>45818</v>
      </c>
      <c r="E213" s="16"/>
      <c r="F213" s="315" t="s">
        <v>1575</v>
      </c>
      <c r="G213" s="14" t="s">
        <v>1697</v>
      </c>
      <c r="H213" s="315" t="s">
        <v>1576</v>
      </c>
      <c r="I213" s="316">
        <v>934</v>
      </c>
      <c r="J213" s="77">
        <v>3</v>
      </c>
      <c r="K213" s="92"/>
    </row>
    <row r="214" spans="1:11" ht="20" x14ac:dyDescent="0.25">
      <c r="A214" s="14" t="s">
        <v>1506</v>
      </c>
      <c r="B214" s="14" t="s">
        <v>1746</v>
      </c>
      <c r="C214" s="14" t="s">
        <v>1697</v>
      </c>
      <c r="D214" s="314">
        <v>45818</v>
      </c>
      <c r="E214" s="16"/>
      <c r="F214" s="315" t="s">
        <v>1574</v>
      </c>
      <c r="G214" s="14" t="s">
        <v>1697</v>
      </c>
      <c r="H214" s="315" t="s">
        <v>1616</v>
      </c>
      <c r="I214" s="316">
        <v>958.84</v>
      </c>
      <c r="J214" s="77">
        <v>3</v>
      </c>
      <c r="K214" s="92"/>
    </row>
    <row r="215" spans="1:11" ht="20" x14ac:dyDescent="0.25">
      <c r="A215" s="14" t="s">
        <v>1509</v>
      </c>
      <c r="B215" s="14" t="s">
        <v>1774</v>
      </c>
      <c r="C215" s="14" t="s">
        <v>1775</v>
      </c>
      <c r="D215" s="314">
        <v>45818</v>
      </c>
      <c r="E215" s="16"/>
      <c r="F215" s="315" t="s">
        <v>1573</v>
      </c>
      <c r="G215" s="329" t="s">
        <v>1903</v>
      </c>
      <c r="H215" s="315" t="s">
        <v>1902</v>
      </c>
      <c r="I215" s="316">
        <v>1000</v>
      </c>
      <c r="J215" s="77">
        <v>2</v>
      </c>
      <c r="K215" s="92"/>
    </row>
    <row r="216" spans="1:11" ht="20" x14ac:dyDescent="0.25">
      <c r="A216" s="14" t="s">
        <v>1506</v>
      </c>
      <c r="B216" s="14" t="s">
        <v>1747</v>
      </c>
      <c r="C216" s="14" t="s">
        <v>1697</v>
      </c>
      <c r="D216" s="314">
        <v>45818</v>
      </c>
      <c r="E216" s="16"/>
      <c r="F216" s="315" t="s">
        <v>1571</v>
      </c>
      <c r="G216" s="14" t="s">
        <v>1697</v>
      </c>
      <c r="H216" s="315" t="s">
        <v>1572</v>
      </c>
      <c r="I216" s="316">
        <v>1200</v>
      </c>
      <c r="J216" s="77">
        <v>3</v>
      </c>
      <c r="K216" s="92"/>
    </row>
    <row r="217" spans="1:11" ht="12.5" x14ac:dyDescent="0.25">
      <c r="A217" s="14" t="s">
        <v>1506</v>
      </c>
      <c r="B217" s="14" t="s">
        <v>1776</v>
      </c>
      <c r="C217" s="14" t="s">
        <v>1777</v>
      </c>
      <c r="D217" s="314">
        <v>45819</v>
      </c>
      <c r="E217" s="16"/>
      <c r="F217" s="315" t="s">
        <v>1588</v>
      </c>
      <c r="G217" s="14" t="s">
        <v>1879</v>
      </c>
      <c r="H217" s="315" t="s">
        <v>1554</v>
      </c>
      <c r="I217" s="316">
        <v>369</v>
      </c>
      <c r="J217" s="77">
        <v>4</v>
      </c>
      <c r="K217" s="92"/>
    </row>
    <row r="218" spans="1:11" ht="12.5" x14ac:dyDescent="0.25">
      <c r="A218" s="14" t="s">
        <v>1506</v>
      </c>
      <c r="B218" s="14" t="s">
        <v>1778</v>
      </c>
      <c r="C218" s="14" t="s">
        <v>1779</v>
      </c>
      <c r="D218" s="314">
        <v>45819</v>
      </c>
      <c r="E218" s="16"/>
      <c r="F218" s="315" t="s">
        <v>1586</v>
      </c>
      <c r="G218" s="329" t="s">
        <v>1904</v>
      </c>
      <c r="H218" s="315" t="s">
        <v>1587</v>
      </c>
      <c r="I218" s="316">
        <v>608.85</v>
      </c>
      <c r="J218" s="77">
        <v>4</v>
      </c>
      <c r="K218" s="92"/>
    </row>
    <row r="219" spans="1:11" ht="12.5" x14ac:dyDescent="0.25">
      <c r="A219" s="14" t="s">
        <v>1509</v>
      </c>
      <c r="B219" s="14" t="s">
        <v>1743</v>
      </c>
      <c r="C219" s="14" t="s">
        <v>1697</v>
      </c>
      <c r="D219" s="314">
        <v>45819</v>
      </c>
      <c r="E219" s="16"/>
      <c r="F219" s="315" t="s">
        <v>1585</v>
      </c>
      <c r="G219" s="14" t="s">
        <v>1697</v>
      </c>
      <c r="H219" s="315" t="s">
        <v>1899</v>
      </c>
      <c r="I219" s="316">
        <v>235.21</v>
      </c>
      <c r="J219" s="77">
        <v>3</v>
      </c>
      <c r="K219" s="92"/>
    </row>
    <row r="220" spans="1:11" ht="20" x14ac:dyDescent="0.25">
      <c r="A220" s="14" t="s">
        <v>1506</v>
      </c>
      <c r="B220" s="14" t="s">
        <v>1744</v>
      </c>
      <c r="C220" s="14" t="s">
        <v>1697</v>
      </c>
      <c r="D220" s="314">
        <v>45819</v>
      </c>
      <c r="E220" s="16"/>
      <c r="F220" s="315" t="s">
        <v>1584</v>
      </c>
      <c r="G220" s="14" t="s">
        <v>1697</v>
      </c>
      <c r="H220" s="315" t="s">
        <v>1529</v>
      </c>
      <c r="I220" s="316">
        <v>723.89</v>
      </c>
      <c r="J220" s="77">
        <v>3</v>
      </c>
      <c r="K220" s="92"/>
    </row>
    <row r="221" spans="1:11" ht="20" x14ac:dyDescent="0.25">
      <c r="A221" s="14" t="s">
        <v>1506</v>
      </c>
      <c r="B221" s="14" t="s">
        <v>1741</v>
      </c>
      <c r="C221" s="14" t="s">
        <v>1697</v>
      </c>
      <c r="D221" s="314">
        <v>45819</v>
      </c>
      <c r="E221" s="16"/>
      <c r="F221" s="315" t="s">
        <v>1583</v>
      </c>
      <c r="G221" s="14" t="s">
        <v>1697</v>
      </c>
      <c r="H221" s="315" t="s">
        <v>1536</v>
      </c>
      <c r="I221" s="316">
        <v>841</v>
      </c>
      <c r="J221" s="77">
        <v>3</v>
      </c>
      <c r="K221" s="92"/>
    </row>
    <row r="222" spans="1:11" ht="12.5" x14ac:dyDescent="0.25">
      <c r="A222" s="14" t="s">
        <v>1506</v>
      </c>
      <c r="B222" s="14" t="s">
        <v>1780</v>
      </c>
      <c r="C222" s="14" t="s">
        <v>1729</v>
      </c>
      <c r="D222" s="314">
        <v>45824</v>
      </c>
      <c r="E222" s="16"/>
      <c r="F222" s="315" t="s">
        <v>1557</v>
      </c>
      <c r="G222" s="14" t="s">
        <v>1885</v>
      </c>
      <c r="H222" s="315" t="s">
        <v>1884</v>
      </c>
      <c r="I222" s="316">
        <v>103.73</v>
      </c>
      <c r="J222" s="77">
        <v>4</v>
      </c>
      <c r="K222" s="92"/>
    </row>
    <row r="223" spans="1:11" ht="12.5" x14ac:dyDescent="0.25">
      <c r="A223" s="14" t="s">
        <v>1509</v>
      </c>
      <c r="B223" s="14" t="s">
        <v>1781</v>
      </c>
      <c r="C223" s="14" t="s">
        <v>1782</v>
      </c>
      <c r="D223" s="314">
        <v>45824</v>
      </c>
      <c r="E223" s="16"/>
      <c r="F223" s="315" t="s">
        <v>1555</v>
      </c>
      <c r="G223" s="14" t="s">
        <v>1882</v>
      </c>
      <c r="H223" s="315" t="s">
        <v>1883</v>
      </c>
      <c r="I223" s="316">
        <v>259.64999999999998</v>
      </c>
      <c r="J223" s="77">
        <v>4</v>
      </c>
      <c r="K223" s="92"/>
    </row>
    <row r="224" spans="1:11" ht="20" x14ac:dyDescent="0.25">
      <c r="A224" s="14" t="s">
        <v>1506</v>
      </c>
      <c r="B224" s="14" t="s">
        <v>1741</v>
      </c>
      <c r="C224" s="14" t="s">
        <v>1697</v>
      </c>
      <c r="D224" s="314">
        <v>45824</v>
      </c>
      <c r="E224" s="16"/>
      <c r="F224" s="315" t="s">
        <v>1589</v>
      </c>
      <c r="G224" s="14" t="s">
        <v>1697</v>
      </c>
      <c r="H224" s="315" t="s">
        <v>1590</v>
      </c>
      <c r="I224" s="316">
        <v>841</v>
      </c>
      <c r="J224" s="77">
        <v>3</v>
      </c>
      <c r="K224" s="92"/>
    </row>
    <row r="225" spans="1:11" ht="20" x14ac:dyDescent="0.25">
      <c r="A225" s="14" t="s">
        <v>1506</v>
      </c>
      <c r="B225" s="14" t="s">
        <v>1741</v>
      </c>
      <c r="C225" s="14" t="s">
        <v>1697</v>
      </c>
      <c r="D225" s="314">
        <v>45824</v>
      </c>
      <c r="E225" s="16"/>
      <c r="F225" s="315" t="s">
        <v>1589</v>
      </c>
      <c r="G225" s="14" t="s">
        <v>1697</v>
      </c>
      <c r="H225" s="315" t="s">
        <v>1591</v>
      </c>
      <c r="I225" s="316">
        <v>841</v>
      </c>
      <c r="J225" s="77">
        <v>3</v>
      </c>
      <c r="K225" s="92"/>
    </row>
    <row r="226" spans="1:11" ht="20" x14ac:dyDescent="0.25">
      <c r="A226" s="14" t="s">
        <v>1506</v>
      </c>
      <c r="B226" s="14" t="s">
        <v>1744</v>
      </c>
      <c r="C226" s="14" t="s">
        <v>1697</v>
      </c>
      <c r="D226" s="314">
        <v>45826</v>
      </c>
      <c r="E226" s="16"/>
      <c r="F226" s="315" t="s">
        <v>1594</v>
      </c>
      <c r="G226" s="14" t="s">
        <v>1697</v>
      </c>
      <c r="H226" s="315" t="s">
        <v>1529</v>
      </c>
      <c r="I226" s="316">
        <v>3.06</v>
      </c>
      <c r="J226" s="77">
        <v>3</v>
      </c>
      <c r="K226" s="92"/>
    </row>
    <row r="227" spans="1:11" ht="12.5" x14ac:dyDescent="0.25">
      <c r="A227" s="14" t="s">
        <v>1506</v>
      </c>
      <c r="B227" s="14" t="s">
        <v>1783</v>
      </c>
      <c r="C227" s="14" t="s">
        <v>1784</v>
      </c>
      <c r="D227" s="314">
        <v>45826</v>
      </c>
      <c r="E227" s="16"/>
      <c r="F227" s="315" t="s">
        <v>1967</v>
      </c>
      <c r="G227" s="14" t="s">
        <v>1882</v>
      </c>
      <c r="H227" s="315" t="s">
        <v>1880</v>
      </c>
      <c r="I227" s="316">
        <v>628.62</v>
      </c>
      <c r="J227" s="77">
        <v>4</v>
      </c>
      <c r="K227" s="92"/>
    </row>
    <row r="228" spans="1:11" ht="20" x14ac:dyDescent="0.25">
      <c r="A228" s="14" t="s">
        <v>1506</v>
      </c>
      <c r="B228" s="14" t="s">
        <v>1741</v>
      </c>
      <c r="C228" s="14" t="s">
        <v>1697</v>
      </c>
      <c r="D228" s="314">
        <v>45826</v>
      </c>
      <c r="E228" s="16"/>
      <c r="F228" s="315" t="s">
        <v>1592</v>
      </c>
      <c r="G228" s="14" t="s">
        <v>1697</v>
      </c>
      <c r="H228" s="315" t="s">
        <v>1593</v>
      </c>
      <c r="I228" s="316">
        <v>841</v>
      </c>
      <c r="J228" s="77">
        <v>3</v>
      </c>
      <c r="K228" s="92"/>
    </row>
    <row r="229" spans="1:11" ht="12.5" x14ac:dyDescent="0.25">
      <c r="A229" s="14" t="s">
        <v>1509</v>
      </c>
      <c r="B229" s="14" t="s">
        <v>1785</v>
      </c>
      <c r="C229" s="14" t="s">
        <v>1786</v>
      </c>
      <c r="D229" s="314">
        <v>45826</v>
      </c>
      <c r="E229" s="16"/>
      <c r="F229" s="315" t="s">
        <v>1552</v>
      </c>
      <c r="G229" s="14" t="s">
        <v>1882</v>
      </c>
      <c r="H229" s="315" t="s">
        <v>1880</v>
      </c>
      <c r="I229" s="316">
        <v>1715.5</v>
      </c>
      <c r="J229" s="77">
        <v>4</v>
      </c>
      <c r="K229" s="92"/>
    </row>
    <row r="230" spans="1:11" ht="12.5" x14ac:dyDescent="0.25">
      <c r="A230" s="14" t="s">
        <v>1506</v>
      </c>
      <c r="B230" s="14" t="s">
        <v>1787</v>
      </c>
      <c r="C230" s="14" t="s">
        <v>1697</v>
      </c>
      <c r="D230" s="314">
        <v>45838</v>
      </c>
      <c r="E230" s="16"/>
      <c r="F230" s="315" t="s">
        <v>1532</v>
      </c>
      <c r="G230" s="14" t="s">
        <v>1857</v>
      </c>
      <c r="H230" s="315" t="s">
        <v>1858</v>
      </c>
      <c r="I230" s="316">
        <v>6</v>
      </c>
      <c r="J230" s="77">
        <v>4</v>
      </c>
      <c r="K230" s="92"/>
    </row>
    <row r="231" spans="1:11" ht="12.5" x14ac:dyDescent="0.25">
      <c r="A231" s="14" t="s">
        <v>1506</v>
      </c>
      <c r="B231" s="14" t="s">
        <v>1788</v>
      </c>
      <c r="C231" s="14" t="s">
        <v>1697</v>
      </c>
      <c r="D231" s="314">
        <v>45838</v>
      </c>
      <c r="E231" s="16"/>
      <c r="F231" s="315" t="s">
        <v>1507</v>
      </c>
      <c r="G231" s="14" t="s">
        <v>1857</v>
      </c>
      <c r="H231" s="315" t="s">
        <v>1858</v>
      </c>
      <c r="I231" s="316">
        <v>8</v>
      </c>
      <c r="J231" s="77">
        <v>4</v>
      </c>
      <c r="K231" s="92"/>
    </row>
    <row r="232" spans="1:11" ht="20" x14ac:dyDescent="0.25">
      <c r="A232" s="14" t="s">
        <v>1506</v>
      </c>
      <c r="B232" s="14" t="s">
        <v>1789</v>
      </c>
      <c r="C232" s="14" t="s">
        <v>1697</v>
      </c>
      <c r="D232" s="314">
        <v>45840</v>
      </c>
      <c r="E232" s="16"/>
      <c r="F232" s="315" t="s">
        <v>1601</v>
      </c>
      <c r="G232" s="14" t="s">
        <v>1697</v>
      </c>
      <c r="H232" s="315" t="s">
        <v>1602</v>
      </c>
      <c r="I232" s="316">
        <v>84.15</v>
      </c>
      <c r="J232" s="77">
        <v>2</v>
      </c>
      <c r="K232" s="92"/>
    </row>
    <row r="233" spans="1:11" ht="20" x14ac:dyDescent="0.25">
      <c r="A233" s="14" t="s">
        <v>1506</v>
      </c>
      <c r="B233" s="14" t="s">
        <v>1790</v>
      </c>
      <c r="C233" s="14" t="s">
        <v>1697</v>
      </c>
      <c r="D233" s="314">
        <v>45840</v>
      </c>
      <c r="E233" s="16"/>
      <c r="F233" s="315" t="s">
        <v>1603</v>
      </c>
      <c r="G233" s="14" t="s">
        <v>1697</v>
      </c>
      <c r="H233" s="315" t="s">
        <v>1605</v>
      </c>
      <c r="I233" s="316">
        <v>138.44</v>
      </c>
      <c r="J233" s="77">
        <v>3</v>
      </c>
      <c r="K233" s="92"/>
    </row>
    <row r="234" spans="1:11" ht="20" x14ac:dyDescent="0.25">
      <c r="A234" s="14" t="s">
        <v>1506</v>
      </c>
      <c r="B234" s="14" t="s">
        <v>1789</v>
      </c>
      <c r="C234" s="14" t="s">
        <v>1697</v>
      </c>
      <c r="D234" s="314">
        <v>45840</v>
      </c>
      <c r="E234" s="16"/>
      <c r="F234" s="315" t="s">
        <v>1600</v>
      </c>
      <c r="G234" s="14" t="s">
        <v>1697</v>
      </c>
      <c r="H234" s="315" t="s">
        <v>1870</v>
      </c>
      <c r="I234" s="316">
        <v>421.05</v>
      </c>
      <c r="J234" s="77">
        <v>2</v>
      </c>
      <c r="K234" s="92"/>
    </row>
    <row r="235" spans="1:11" ht="20" x14ac:dyDescent="0.25">
      <c r="A235" s="14" t="s">
        <v>1506</v>
      </c>
      <c r="B235" s="14" t="s">
        <v>1791</v>
      </c>
      <c r="C235" s="14" t="s">
        <v>1697</v>
      </c>
      <c r="D235" s="314">
        <v>45840</v>
      </c>
      <c r="E235" s="16"/>
      <c r="F235" s="315" t="s">
        <v>1603</v>
      </c>
      <c r="G235" s="14" t="s">
        <v>1697</v>
      </c>
      <c r="H235" s="315" t="s">
        <v>1604</v>
      </c>
      <c r="I235" s="316">
        <v>621.63</v>
      </c>
      <c r="J235" s="77">
        <v>3</v>
      </c>
      <c r="K235" s="92"/>
    </row>
    <row r="236" spans="1:11" ht="12.5" x14ac:dyDescent="0.25">
      <c r="A236" s="14" t="s">
        <v>1509</v>
      </c>
      <c r="B236" s="14" t="s">
        <v>1792</v>
      </c>
      <c r="C236" s="14" t="s">
        <v>1697</v>
      </c>
      <c r="D236" s="314">
        <v>45840</v>
      </c>
      <c r="E236" s="16"/>
      <c r="F236" s="315" t="s">
        <v>1595</v>
      </c>
      <c r="G236" s="14" t="s">
        <v>1697</v>
      </c>
      <c r="H236" s="315" t="s">
        <v>1544</v>
      </c>
      <c r="I236" s="316">
        <v>315.20999999999998</v>
      </c>
      <c r="J236" s="77">
        <v>3</v>
      </c>
      <c r="K236" s="92"/>
    </row>
    <row r="237" spans="1:11" ht="12.5" x14ac:dyDescent="0.25">
      <c r="A237" s="14" t="s">
        <v>1509</v>
      </c>
      <c r="B237" s="14" t="s">
        <v>1765</v>
      </c>
      <c r="C237" s="14" t="s">
        <v>1697</v>
      </c>
      <c r="D237" s="314">
        <v>45842</v>
      </c>
      <c r="E237" s="16"/>
      <c r="F237" s="315" t="s">
        <v>1921</v>
      </c>
      <c r="G237" s="14" t="s">
        <v>1889</v>
      </c>
      <c r="H237" s="328" t="s">
        <v>1890</v>
      </c>
      <c r="I237" s="316">
        <v>215.81</v>
      </c>
      <c r="J237" s="77">
        <v>4</v>
      </c>
      <c r="K237" s="92"/>
    </row>
    <row r="238" spans="1:11" ht="12.5" x14ac:dyDescent="0.25">
      <c r="A238" s="14" t="s">
        <v>1509</v>
      </c>
      <c r="B238" s="14" t="s">
        <v>1765</v>
      </c>
      <c r="C238" s="14" t="s">
        <v>1697</v>
      </c>
      <c r="D238" s="314">
        <v>45842</v>
      </c>
      <c r="E238" s="16"/>
      <c r="F238" s="315" t="s">
        <v>1921</v>
      </c>
      <c r="G238" s="14" t="s">
        <v>1891</v>
      </c>
      <c r="H238" s="328" t="s">
        <v>1570</v>
      </c>
      <c r="I238" s="316">
        <v>365.73</v>
      </c>
      <c r="J238" s="77">
        <v>4</v>
      </c>
      <c r="K238" s="92"/>
    </row>
    <row r="239" spans="1:11" ht="12.5" x14ac:dyDescent="0.25">
      <c r="A239" s="14" t="s">
        <v>1509</v>
      </c>
      <c r="B239" s="14" t="s">
        <v>1765</v>
      </c>
      <c r="C239" s="14" t="s">
        <v>1697</v>
      </c>
      <c r="D239" s="314">
        <v>45842</v>
      </c>
      <c r="E239" s="16"/>
      <c r="F239" s="315" t="s">
        <v>1922</v>
      </c>
      <c r="G239" s="14" t="s">
        <v>1892</v>
      </c>
      <c r="H239" s="328" t="s">
        <v>1893</v>
      </c>
      <c r="I239" s="316">
        <v>563.15</v>
      </c>
      <c r="J239" s="77">
        <v>4</v>
      </c>
      <c r="K239" s="92"/>
    </row>
    <row r="240" spans="1:11" ht="12.5" x14ac:dyDescent="0.25">
      <c r="A240" s="14" t="s">
        <v>1509</v>
      </c>
      <c r="B240" s="14" t="s">
        <v>1765</v>
      </c>
      <c r="C240" s="14" t="s">
        <v>1697</v>
      </c>
      <c r="D240" s="314">
        <v>45842</v>
      </c>
      <c r="E240" s="16"/>
      <c r="F240" s="315" t="s">
        <v>1923</v>
      </c>
      <c r="G240" s="14" t="s">
        <v>1697</v>
      </c>
      <c r="H240" s="315" t="s">
        <v>1896</v>
      </c>
      <c r="I240" s="316">
        <v>633.91999999999996</v>
      </c>
      <c r="J240" s="77">
        <v>4</v>
      </c>
      <c r="K240" s="92"/>
    </row>
    <row r="241" spans="1:11" ht="12.5" x14ac:dyDescent="0.25">
      <c r="A241" s="14" t="s">
        <v>1509</v>
      </c>
      <c r="B241" s="14" t="s">
        <v>1765</v>
      </c>
      <c r="C241" s="14" t="s">
        <v>1697</v>
      </c>
      <c r="D241" s="314">
        <v>45842</v>
      </c>
      <c r="E241" s="16"/>
      <c r="F241" s="315" t="s">
        <v>1924</v>
      </c>
      <c r="G241" s="14" t="s">
        <v>1900</v>
      </c>
      <c r="H241" s="328" t="s">
        <v>1901</v>
      </c>
      <c r="I241" s="316">
        <v>1740.28</v>
      </c>
      <c r="J241" s="77">
        <v>4</v>
      </c>
      <c r="K241" s="92"/>
    </row>
    <row r="242" spans="1:11" ht="20" x14ac:dyDescent="0.25">
      <c r="A242" s="14" t="s">
        <v>1509</v>
      </c>
      <c r="B242" s="14" t="s">
        <v>1794</v>
      </c>
      <c r="C242" s="14" t="s">
        <v>1697</v>
      </c>
      <c r="D242" s="314">
        <v>45854</v>
      </c>
      <c r="E242" s="16"/>
      <c r="F242" s="315" t="s">
        <v>1596</v>
      </c>
      <c r="G242" s="14" t="s">
        <v>1697</v>
      </c>
      <c r="H242" s="315" t="s">
        <v>1905</v>
      </c>
      <c r="I242" s="316">
        <v>36.840000000000003</v>
      </c>
      <c r="J242" s="77">
        <v>2</v>
      </c>
      <c r="K242" s="92"/>
    </row>
    <row r="243" spans="1:11" ht="12.5" x14ac:dyDescent="0.25">
      <c r="A243" s="14" t="s">
        <v>1509</v>
      </c>
      <c r="B243" s="14" t="s">
        <v>1795</v>
      </c>
      <c r="C243" s="14" t="s">
        <v>1697</v>
      </c>
      <c r="D243" s="314">
        <v>45854</v>
      </c>
      <c r="E243" s="16"/>
      <c r="F243" s="315" t="s">
        <v>1597</v>
      </c>
      <c r="G243" s="14" t="s">
        <v>1697</v>
      </c>
      <c r="H243" s="315" t="s">
        <v>1906</v>
      </c>
      <c r="I243" s="316">
        <v>630.65</v>
      </c>
      <c r="J243" s="77">
        <v>3</v>
      </c>
      <c r="K243" s="92"/>
    </row>
    <row r="244" spans="1:11" ht="20" x14ac:dyDescent="0.25">
      <c r="A244" s="14" t="s">
        <v>1509</v>
      </c>
      <c r="B244" s="14" t="s">
        <v>1796</v>
      </c>
      <c r="C244" s="14" t="s">
        <v>1856</v>
      </c>
      <c r="D244" s="314">
        <v>45859</v>
      </c>
      <c r="E244" s="16"/>
      <c r="F244" s="315" t="s">
        <v>1968</v>
      </c>
      <c r="G244" s="14" t="s">
        <v>1907</v>
      </c>
      <c r="H244" s="315" t="s">
        <v>1638</v>
      </c>
      <c r="I244" s="316">
        <v>900</v>
      </c>
      <c r="J244" s="77">
        <v>2</v>
      </c>
      <c r="K244" s="92"/>
    </row>
    <row r="245" spans="1:11" ht="20" x14ac:dyDescent="0.25">
      <c r="A245" s="14" t="s">
        <v>1509</v>
      </c>
      <c r="B245" s="14" t="s">
        <v>1798</v>
      </c>
      <c r="C245" s="14" t="s">
        <v>1797</v>
      </c>
      <c r="D245" s="314">
        <v>45859</v>
      </c>
      <c r="E245" s="16"/>
      <c r="F245" s="315" t="s">
        <v>1969</v>
      </c>
      <c r="G245" s="14" t="s">
        <v>1907</v>
      </c>
      <c r="H245" s="315" t="s">
        <v>1638</v>
      </c>
      <c r="I245" s="316">
        <v>1200</v>
      </c>
      <c r="J245" s="77">
        <v>3</v>
      </c>
      <c r="K245" s="92"/>
    </row>
    <row r="246" spans="1:11" s="90" customFormat="1" ht="20" x14ac:dyDescent="0.25">
      <c r="A246" s="319" t="s">
        <v>1509</v>
      </c>
      <c r="B246" s="319" t="s">
        <v>1799</v>
      </c>
      <c r="C246" s="319" t="s">
        <v>1800</v>
      </c>
      <c r="D246" s="327">
        <v>45866</v>
      </c>
      <c r="E246" s="321"/>
      <c r="F246" s="322" t="s">
        <v>1617</v>
      </c>
      <c r="G246" s="319" t="s">
        <v>1697</v>
      </c>
      <c r="H246" s="322" t="s">
        <v>1860</v>
      </c>
      <c r="I246" s="323">
        <v>1285</v>
      </c>
      <c r="J246" s="324">
        <v>3</v>
      </c>
      <c r="K246" s="92"/>
    </row>
    <row r="247" spans="1:11" ht="12.5" x14ac:dyDescent="0.25">
      <c r="A247" s="14" t="s">
        <v>1506</v>
      </c>
      <c r="B247" s="14" t="s">
        <v>1801</v>
      </c>
      <c r="C247" s="14" t="s">
        <v>1697</v>
      </c>
      <c r="D247" s="314">
        <v>45869</v>
      </c>
      <c r="E247" s="16"/>
      <c r="F247" s="315" t="s">
        <v>1532</v>
      </c>
      <c r="G247" s="14" t="s">
        <v>1857</v>
      </c>
      <c r="H247" s="315" t="s">
        <v>1858</v>
      </c>
      <c r="I247" s="316">
        <v>3.75</v>
      </c>
      <c r="J247" s="77">
        <v>4</v>
      </c>
      <c r="K247" s="92"/>
    </row>
    <row r="248" spans="1:11" ht="12.5" x14ac:dyDescent="0.25">
      <c r="A248" s="14" t="s">
        <v>1506</v>
      </c>
      <c r="B248" s="14" t="s">
        <v>1802</v>
      </c>
      <c r="C248" s="14" t="s">
        <v>1697</v>
      </c>
      <c r="D248" s="314">
        <v>45869</v>
      </c>
      <c r="E248" s="16"/>
      <c r="F248" s="315" t="s">
        <v>1507</v>
      </c>
      <c r="G248" s="14" t="s">
        <v>1857</v>
      </c>
      <c r="H248" s="315" t="s">
        <v>1858</v>
      </c>
      <c r="I248" s="316">
        <v>8</v>
      </c>
      <c r="J248" s="77">
        <v>4</v>
      </c>
      <c r="K248" s="92"/>
    </row>
    <row r="249" spans="1:11" ht="12.5" x14ac:dyDescent="0.25">
      <c r="A249" s="14" t="s">
        <v>1509</v>
      </c>
      <c r="B249" s="14" t="s">
        <v>1803</v>
      </c>
      <c r="C249" s="14" t="s">
        <v>1697</v>
      </c>
      <c r="D249" s="314">
        <v>45897</v>
      </c>
      <c r="E249" s="16"/>
      <c r="F249" s="315" t="s">
        <v>1507</v>
      </c>
      <c r="G249" s="14" t="s">
        <v>1857</v>
      </c>
      <c r="H249" s="315" t="s">
        <v>1858</v>
      </c>
      <c r="I249" s="316">
        <v>8</v>
      </c>
      <c r="J249" s="77">
        <v>4</v>
      </c>
      <c r="K249" s="92"/>
    </row>
    <row r="250" spans="1:11" ht="20" x14ac:dyDescent="0.25">
      <c r="A250" s="14" t="s">
        <v>1509</v>
      </c>
      <c r="B250" s="14" t="s">
        <v>1804</v>
      </c>
      <c r="C250" s="14" t="s">
        <v>1805</v>
      </c>
      <c r="D250" s="314">
        <v>45908</v>
      </c>
      <c r="E250" s="16"/>
      <c r="F250" s="315" t="s">
        <v>1598</v>
      </c>
      <c r="G250" s="14" t="s">
        <v>1909</v>
      </c>
      <c r="H250" s="315" t="s">
        <v>1908</v>
      </c>
      <c r="I250" s="316">
        <v>220</v>
      </c>
      <c r="J250" s="77">
        <v>2</v>
      </c>
      <c r="K250" s="92"/>
    </row>
    <row r="251" spans="1:11" ht="20" x14ac:dyDescent="0.25">
      <c r="A251" s="14" t="s">
        <v>1509</v>
      </c>
      <c r="B251" s="14" t="s">
        <v>1806</v>
      </c>
      <c r="C251" s="14" t="s">
        <v>1807</v>
      </c>
      <c r="D251" s="314">
        <v>45908</v>
      </c>
      <c r="E251" s="16"/>
      <c r="F251" s="315" t="s">
        <v>1618</v>
      </c>
      <c r="G251" s="14" t="s">
        <v>1909</v>
      </c>
      <c r="H251" s="315" t="s">
        <v>1908</v>
      </c>
      <c r="I251" s="316">
        <v>640</v>
      </c>
      <c r="J251" s="77">
        <v>2</v>
      </c>
      <c r="K251" s="92"/>
    </row>
    <row r="252" spans="1:11" ht="12.5" x14ac:dyDescent="0.25">
      <c r="A252" s="14" t="s">
        <v>1509</v>
      </c>
      <c r="B252" s="14" t="s">
        <v>1808</v>
      </c>
      <c r="C252" s="14" t="s">
        <v>1809</v>
      </c>
      <c r="D252" s="314">
        <v>45916</v>
      </c>
      <c r="E252" s="16"/>
      <c r="F252" s="315" t="s">
        <v>1619</v>
      </c>
      <c r="G252" s="14" t="s">
        <v>1697</v>
      </c>
      <c r="H252" s="315" t="s">
        <v>1569</v>
      </c>
      <c r="I252" s="316">
        <v>1395</v>
      </c>
      <c r="J252" s="77">
        <v>2</v>
      </c>
      <c r="K252" s="92"/>
    </row>
    <row r="253" spans="1:11" ht="20" x14ac:dyDescent="0.25">
      <c r="A253" s="14" t="s">
        <v>1509</v>
      </c>
      <c r="B253" s="14" t="s">
        <v>1810</v>
      </c>
      <c r="C253" s="14" t="s">
        <v>1811</v>
      </c>
      <c r="D253" s="314">
        <v>45929</v>
      </c>
      <c r="E253" s="16"/>
      <c r="F253" s="315" t="s">
        <v>1599</v>
      </c>
      <c r="G253" s="14" t="s">
        <v>1859</v>
      </c>
      <c r="H253" s="315" t="s">
        <v>1508</v>
      </c>
      <c r="I253" s="316">
        <v>47.52</v>
      </c>
      <c r="J253" s="77">
        <v>2</v>
      </c>
      <c r="K253" s="92"/>
    </row>
    <row r="254" spans="1:11" ht="12.5" x14ac:dyDescent="0.25">
      <c r="A254" s="14" t="s">
        <v>1506</v>
      </c>
      <c r="B254" s="14" t="s">
        <v>1812</v>
      </c>
      <c r="C254" s="14" t="s">
        <v>1697</v>
      </c>
      <c r="D254" s="314">
        <v>45930</v>
      </c>
      <c r="E254" s="16"/>
      <c r="F254" s="315" t="s">
        <v>1507</v>
      </c>
      <c r="G254" s="14" t="s">
        <v>1857</v>
      </c>
      <c r="H254" s="315" t="s">
        <v>1858</v>
      </c>
      <c r="I254" s="316">
        <v>8</v>
      </c>
      <c r="J254" s="77">
        <v>4</v>
      </c>
      <c r="K254" s="92"/>
    </row>
    <row r="255" spans="1:11" ht="20" x14ac:dyDescent="0.25">
      <c r="A255" s="14" t="s">
        <v>1509</v>
      </c>
      <c r="B255" s="14" t="s">
        <v>1813</v>
      </c>
      <c r="C255" s="14" t="s">
        <v>1697</v>
      </c>
      <c r="D255" s="314">
        <v>45931</v>
      </c>
      <c r="E255" s="16"/>
      <c r="F255" s="315" t="s">
        <v>1620</v>
      </c>
      <c r="G255" s="14" t="s">
        <v>1697</v>
      </c>
      <c r="H255" s="315" t="s">
        <v>1639</v>
      </c>
      <c r="I255" s="316">
        <v>74.98</v>
      </c>
      <c r="J255" s="77">
        <v>2</v>
      </c>
      <c r="K255" s="92"/>
    </row>
    <row r="256" spans="1:11" ht="20" x14ac:dyDescent="0.25">
      <c r="A256" s="14" t="s">
        <v>1509</v>
      </c>
      <c r="B256" s="14" t="s">
        <v>1814</v>
      </c>
      <c r="C256" s="14" t="s">
        <v>1697</v>
      </c>
      <c r="D256" s="314">
        <v>45931</v>
      </c>
      <c r="E256" s="16"/>
      <c r="F256" s="315" t="s">
        <v>1621</v>
      </c>
      <c r="G256" s="14" t="s">
        <v>1697</v>
      </c>
      <c r="H256" s="315" t="s">
        <v>1544</v>
      </c>
      <c r="I256" s="316">
        <v>109.09</v>
      </c>
      <c r="J256" s="77">
        <v>2</v>
      </c>
      <c r="K256" s="92"/>
    </row>
    <row r="257" spans="1:11" ht="12.5" x14ac:dyDescent="0.25">
      <c r="A257" s="14" t="s">
        <v>1506</v>
      </c>
      <c r="B257" s="14" t="s">
        <v>1815</v>
      </c>
      <c r="C257" s="14" t="s">
        <v>1697</v>
      </c>
      <c r="D257" s="314">
        <v>45931</v>
      </c>
      <c r="E257" s="16"/>
      <c r="F257" s="315" t="s">
        <v>1606</v>
      </c>
      <c r="G257" s="14" t="s">
        <v>1697</v>
      </c>
      <c r="H257" s="315" t="s">
        <v>1607</v>
      </c>
      <c r="I257" s="316">
        <v>172.77</v>
      </c>
      <c r="J257" s="77">
        <v>2</v>
      </c>
      <c r="K257" s="92"/>
    </row>
    <row r="258" spans="1:11" ht="20" x14ac:dyDescent="0.25">
      <c r="A258" s="14" t="s">
        <v>1506</v>
      </c>
      <c r="B258" s="14" t="s">
        <v>1745</v>
      </c>
      <c r="C258" s="14" t="s">
        <v>1697</v>
      </c>
      <c r="D258" s="314">
        <v>45931</v>
      </c>
      <c r="E258" s="16"/>
      <c r="F258" s="315" t="s">
        <v>1608</v>
      </c>
      <c r="G258" s="14" t="s">
        <v>1697</v>
      </c>
      <c r="H258" s="315" t="s">
        <v>1576</v>
      </c>
      <c r="I258" s="316">
        <v>2555.96</v>
      </c>
      <c r="J258" s="77">
        <v>3</v>
      </c>
      <c r="K258" s="92"/>
    </row>
    <row r="259" spans="1:11" ht="20" x14ac:dyDescent="0.25">
      <c r="A259" s="14" t="s">
        <v>1509</v>
      </c>
      <c r="B259" s="14" t="s">
        <v>1816</v>
      </c>
      <c r="C259" s="14" t="s">
        <v>1697</v>
      </c>
      <c r="D259" s="314">
        <v>45936</v>
      </c>
      <c r="E259" s="16"/>
      <c r="F259" s="315" t="s">
        <v>1970</v>
      </c>
      <c r="G259" s="14" t="s">
        <v>1697</v>
      </c>
      <c r="H259" s="315" t="s">
        <v>1640</v>
      </c>
      <c r="I259" s="316">
        <v>25</v>
      </c>
      <c r="J259" s="77">
        <v>2</v>
      </c>
      <c r="K259" s="92"/>
    </row>
    <row r="260" spans="1:11" ht="20" x14ac:dyDescent="0.25">
      <c r="A260" s="14" t="s">
        <v>1509</v>
      </c>
      <c r="B260" s="14" t="s">
        <v>1817</v>
      </c>
      <c r="C260" s="14" t="s">
        <v>1697</v>
      </c>
      <c r="D260" s="314">
        <v>45936</v>
      </c>
      <c r="E260" s="16"/>
      <c r="F260" s="315" t="s">
        <v>1971</v>
      </c>
      <c r="G260" s="14" t="s">
        <v>1697</v>
      </c>
      <c r="H260" s="315" t="s">
        <v>1641</v>
      </c>
      <c r="I260" s="316">
        <v>40</v>
      </c>
      <c r="J260" s="77">
        <v>2</v>
      </c>
      <c r="K260" s="92"/>
    </row>
    <row r="261" spans="1:11" ht="20" x14ac:dyDescent="0.25">
      <c r="A261" s="14" t="s">
        <v>1509</v>
      </c>
      <c r="B261" s="14" t="s">
        <v>1817</v>
      </c>
      <c r="C261" s="14" t="s">
        <v>1697</v>
      </c>
      <c r="D261" s="314">
        <v>45936</v>
      </c>
      <c r="E261" s="16"/>
      <c r="F261" s="315" t="s">
        <v>1971</v>
      </c>
      <c r="G261" s="14" t="s">
        <v>1697</v>
      </c>
      <c r="H261" s="315" t="s">
        <v>1642</v>
      </c>
      <c r="I261" s="316">
        <v>40</v>
      </c>
      <c r="J261" s="77">
        <v>2</v>
      </c>
      <c r="K261" s="92"/>
    </row>
    <row r="262" spans="1:11" ht="20" x14ac:dyDescent="0.25">
      <c r="A262" s="14" t="s">
        <v>1509</v>
      </c>
      <c r="B262" s="14" t="s">
        <v>1816</v>
      </c>
      <c r="C262" s="14" t="s">
        <v>1697</v>
      </c>
      <c r="D262" s="314">
        <v>45936</v>
      </c>
      <c r="E262" s="16"/>
      <c r="F262" s="315" t="s">
        <v>1970</v>
      </c>
      <c r="G262" s="14" t="s">
        <v>1697</v>
      </c>
      <c r="H262" s="315" t="s">
        <v>1642</v>
      </c>
      <c r="I262" s="316">
        <v>40</v>
      </c>
      <c r="J262" s="77">
        <v>2</v>
      </c>
      <c r="K262" s="92"/>
    </row>
    <row r="263" spans="1:11" ht="20" x14ac:dyDescent="0.25">
      <c r="A263" s="14" t="s">
        <v>1509</v>
      </c>
      <c r="B263" s="14" t="s">
        <v>1818</v>
      </c>
      <c r="C263" s="14" t="s">
        <v>1697</v>
      </c>
      <c r="D263" s="314">
        <v>45936</v>
      </c>
      <c r="E263" s="16"/>
      <c r="F263" s="315" t="s">
        <v>1972</v>
      </c>
      <c r="G263" s="14" t="s">
        <v>1697</v>
      </c>
      <c r="H263" s="315" t="s">
        <v>1643</v>
      </c>
      <c r="I263" s="316">
        <v>50</v>
      </c>
      <c r="J263" s="77">
        <v>2</v>
      </c>
      <c r="K263" s="92"/>
    </row>
    <row r="264" spans="1:11" ht="20" x14ac:dyDescent="0.25">
      <c r="A264" s="14" t="s">
        <v>1509</v>
      </c>
      <c r="B264" s="14" t="s">
        <v>1818</v>
      </c>
      <c r="C264" s="14" t="s">
        <v>1697</v>
      </c>
      <c r="D264" s="314">
        <v>45936</v>
      </c>
      <c r="E264" s="16"/>
      <c r="F264" s="315" t="s">
        <v>1973</v>
      </c>
      <c r="G264" s="14" t="s">
        <v>1697</v>
      </c>
      <c r="H264" s="315" t="s">
        <v>1644</v>
      </c>
      <c r="I264" s="316">
        <v>50</v>
      </c>
      <c r="J264" s="77">
        <v>2</v>
      </c>
      <c r="K264" s="92"/>
    </row>
    <row r="265" spans="1:11" ht="20" x14ac:dyDescent="0.25">
      <c r="A265" s="14" t="s">
        <v>1509</v>
      </c>
      <c r="B265" s="14" t="s">
        <v>1816</v>
      </c>
      <c r="C265" s="14" t="s">
        <v>1697</v>
      </c>
      <c r="D265" s="314">
        <v>45936</v>
      </c>
      <c r="E265" s="16"/>
      <c r="F265" s="315" t="s">
        <v>1974</v>
      </c>
      <c r="G265" s="14" t="s">
        <v>1697</v>
      </c>
      <c r="H265" s="315" t="s">
        <v>1541</v>
      </c>
      <c r="I265" s="316">
        <v>60</v>
      </c>
      <c r="J265" s="77">
        <v>3</v>
      </c>
      <c r="K265" s="92"/>
    </row>
    <row r="266" spans="1:11" ht="20" x14ac:dyDescent="0.25">
      <c r="A266" s="14" t="s">
        <v>1509</v>
      </c>
      <c r="B266" s="14" t="s">
        <v>1816</v>
      </c>
      <c r="C266" s="14" t="s">
        <v>1697</v>
      </c>
      <c r="D266" s="314">
        <v>45936</v>
      </c>
      <c r="E266" s="16"/>
      <c r="F266" s="315" t="s">
        <v>1970</v>
      </c>
      <c r="G266" s="14" t="s">
        <v>1697</v>
      </c>
      <c r="H266" s="315" t="s">
        <v>1643</v>
      </c>
      <c r="I266" s="316">
        <v>60</v>
      </c>
      <c r="J266" s="77">
        <v>2</v>
      </c>
      <c r="K266" s="92"/>
    </row>
    <row r="267" spans="1:11" ht="20" x14ac:dyDescent="0.25">
      <c r="A267" s="14" t="s">
        <v>1509</v>
      </c>
      <c r="B267" s="14" t="s">
        <v>1817</v>
      </c>
      <c r="C267" s="14" t="s">
        <v>1697</v>
      </c>
      <c r="D267" s="314">
        <v>45936</v>
      </c>
      <c r="E267" s="16"/>
      <c r="F267" s="315" t="s">
        <v>1971</v>
      </c>
      <c r="G267" s="14" t="s">
        <v>1697</v>
      </c>
      <c r="H267" s="315" t="s">
        <v>1640</v>
      </c>
      <c r="I267" s="316">
        <v>65</v>
      </c>
      <c r="J267" s="77">
        <v>2</v>
      </c>
      <c r="K267" s="92"/>
    </row>
    <row r="268" spans="1:11" ht="20" x14ac:dyDescent="0.25">
      <c r="A268" s="14" t="s">
        <v>1509</v>
      </c>
      <c r="B268" s="14" t="s">
        <v>1817</v>
      </c>
      <c r="C268" s="14" t="s">
        <v>1697</v>
      </c>
      <c r="D268" s="314">
        <v>45936</v>
      </c>
      <c r="E268" s="16"/>
      <c r="F268" s="315" t="s">
        <v>1971</v>
      </c>
      <c r="G268" s="14" t="s">
        <v>1697</v>
      </c>
      <c r="H268" s="315" t="s">
        <v>1645</v>
      </c>
      <c r="I268" s="316">
        <v>65</v>
      </c>
      <c r="J268" s="77">
        <v>2</v>
      </c>
      <c r="K268" s="92"/>
    </row>
    <row r="269" spans="1:11" ht="20" x14ac:dyDescent="0.25">
      <c r="A269" s="14" t="s">
        <v>1509</v>
      </c>
      <c r="B269" s="14" t="s">
        <v>1818</v>
      </c>
      <c r="C269" s="14" t="s">
        <v>1697</v>
      </c>
      <c r="D269" s="314">
        <v>45936</v>
      </c>
      <c r="E269" s="16"/>
      <c r="F269" s="315" t="s">
        <v>1975</v>
      </c>
      <c r="G269" s="14" t="s">
        <v>1697</v>
      </c>
      <c r="H269" s="315" t="s">
        <v>1602</v>
      </c>
      <c r="I269" s="316">
        <v>80</v>
      </c>
      <c r="J269" s="77">
        <v>2</v>
      </c>
      <c r="K269" s="92"/>
    </row>
    <row r="270" spans="1:11" ht="20" x14ac:dyDescent="0.25">
      <c r="A270" s="14" t="s">
        <v>1509</v>
      </c>
      <c r="B270" s="14" t="s">
        <v>1818</v>
      </c>
      <c r="C270" s="14" t="s">
        <v>1697</v>
      </c>
      <c r="D270" s="314">
        <v>45936</v>
      </c>
      <c r="E270" s="16"/>
      <c r="F270" s="315" t="s">
        <v>1972</v>
      </c>
      <c r="G270" s="14" t="s">
        <v>1697</v>
      </c>
      <c r="H270" s="315" t="s">
        <v>1537</v>
      </c>
      <c r="I270" s="316">
        <v>80</v>
      </c>
      <c r="J270" s="77">
        <v>2</v>
      </c>
      <c r="K270" s="92"/>
    </row>
    <row r="271" spans="1:11" ht="20" x14ac:dyDescent="0.25">
      <c r="A271" s="14" t="s">
        <v>1509</v>
      </c>
      <c r="B271" s="14" t="s">
        <v>1819</v>
      </c>
      <c r="C271" s="14" t="s">
        <v>1697</v>
      </c>
      <c r="D271" s="314">
        <v>45936</v>
      </c>
      <c r="E271" s="16"/>
      <c r="F271" s="315" t="s">
        <v>1976</v>
      </c>
      <c r="G271" s="14" t="s">
        <v>1697</v>
      </c>
      <c r="H271" s="315" t="s">
        <v>1646</v>
      </c>
      <c r="I271" s="316">
        <v>80</v>
      </c>
      <c r="J271" s="77">
        <v>2</v>
      </c>
      <c r="K271" s="92"/>
    </row>
    <row r="272" spans="1:11" ht="20" x14ac:dyDescent="0.25">
      <c r="A272" s="14" t="s">
        <v>1509</v>
      </c>
      <c r="B272" s="14" t="s">
        <v>1819</v>
      </c>
      <c r="C272" s="14" t="s">
        <v>1697</v>
      </c>
      <c r="D272" s="314">
        <v>45936</v>
      </c>
      <c r="E272" s="16"/>
      <c r="F272" s="315" t="s">
        <v>1977</v>
      </c>
      <c r="G272" s="14" t="s">
        <v>1697</v>
      </c>
      <c r="H272" s="315" t="s">
        <v>1607</v>
      </c>
      <c r="I272" s="316">
        <v>80</v>
      </c>
      <c r="J272" s="77">
        <v>2</v>
      </c>
      <c r="K272" s="92"/>
    </row>
    <row r="273" spans="1:11" ht="20" x14ac:dyDescent="0.25">
      <c r="A273" s="14" t="s">
        <v>1509</v>
      </c>
      <c r="B273" s="14" t="s">
        <v>1817</v>
      </c>
      <c r="C273" s="14" t="s">
        <v>1697</v>
      </c>
      <c r="D273" s="314">
        <v>45936</v>
      </c>
      <c r="E273" s="16"/>
      <c r="F273" s="315" t="s">
        <v>1971</v>
      </c>
      <c r="G273" s="14" t="s">
        <v>1697</v>
      </c>
      <c r="H273" s="315" t="s">
        <v>1906</v>
      </c>
      <c r="I273" s="316">
        <v>100</v>
      </c>
      <c r="J273" s="77">
        <v>3</v>
      </c>
      <c r="K273" s="92"/>
    </row>
    <row r="274" spans="1:11" ht="20" x14ac:dyDescent="0.25">
      <c r="A274" s="14" t="s">
        <v>1509</v>
      </c>
      <c r="B274" s="14" t="s">
        <v>1817</v>
      </c>
      <c r="C274" s="14" t="s">
        <v>1697</v>
      </c>
      <c r="D274" s="314">
        <v>45936</v>
      </c>
      <c r="E274" s="16"/>
      <c r="F274" s="315" t="s">
        <v>1971</v>
      </c>
      <c r="G274" s="14" t="s">
        <v>1697</v>
      </c>
      <c r="H274" s="315" t="s">
        <v>1643</v>
      </c>
      <c r="I274" s="316">
        <v>100</v>
      </c>
      <c r="J274" s="77">
        <v>2</v>
      </c>
      <c r="K274" s="92"/>
    </row>
    <row r="275" spans="1:11" ht="20" x14ac:dyDescent="0.25">
      <c r="A275" s="14" t="s">
        <v>1509</v>
      </c>
      <c r="B275" s="14" t="s">
        <v>1820</v>
      </c>
      <c r="C275" s="14" t="s">
        <v>1697</v>
      </c>
      <c r="D275" s="314">
        <v>45936</v>
      </c>
      <c r="E275" s="16"/>
      <c r="F275" s="315" t="s">
        <v>1622</v>
      </c>
      <c r="G275" s="14" t="s">
        <v>1697</v>
      </c>
      <c r="H275" s="315" t="s">
        <v>1544</v>
      </c>
      <c r="I275" s="316">
        <v>120</v>
      </c>
      <c r="J275" s="77">
        <v>3</v>
      </c>
      <c r="K275" s="92"/>
    </row>
    <row r="276" spans="1:11" ht="20" x14ac:dyDescent="0.25">
      <c r="A276" s="14" t="s">
        <v>1506</v>
      </c>
      <c r="B276" s="14" t="s">
        <v>1821</v>
      </c>
      <c r="C276" s="14" t="s">
        <v>1697</v>
      </c>
      <c r="D276" s="314">
        <v>45940</v>
      </c>
      <c r="E276" s="16"/>
      <c r="F276" s="315" t="s">
        <v>1609</v>
      </c>
      <c r="G276" s="14" t="s">
        <v>1697</v>
      </c>
      <c r="H276" s="315" t="s">
        <v>1910</v>
      </c>
      <c r="I276" s="316">
        <v>7207.37</v>
      </c>
      <c r="J276" s="77">
        <v>3</v>
      </c>
      <c r="K276" s="92"/>
    </row>
    <row r="277" spans="1:11" ht="20" x14ac:dyDescent="0.25">
      <c r="A277" s="14" t="s">
        <v>1506</v>
      </c>
      <c r="B277" s="14" t="s">
        <v>1822</v>
      </c>
      <c r="C277" s="14" t="s">
        <v>1697</v>
      </c>
      <c r="D277" s="314"/>
      <c r="E277" s="16"/>
      <c r="F277" s="315" t="s">
        <v>1978</v>
      </c>
      <c r="G277" s="14"/>
      <c r="H277" s="315" t="s">
        <v>1910</v>
      </c>
      <c r="I277" s="316"/>
      <c r="J277" s="77"/>
      <c r="K277" s="92"/>
    </row>
    <row r="278" spans="1:11" ht="12.5" x14ac:dyDescent="0.25">
      <c r="A278" s="14" t="s">
        <v>1506</v>
      </c>
      <c r="B278" s="14" t="s">
        <v>1823</v>
      </c>
      <c r="C278" s="14" t="s">
        <v>1697</v>
      </c>
      <c r="D278" s="314">
        <v>45944</v>
      </c>
      <c r="E278" s="16"/>
      <c r="F278" s="315" t="s">
        <v>1610</v>
      </c>
      <c r="G278" s="14" t="s">
        <v>1697</v>
      </c>
      <c r="H278" s="315" t="s">
        <v>1533</v>
      </c>
      <c r="I278" s="316">
        <v>167.59</v>
      </c>
      <c r="J278" s="77">
        <v>2</v>
      </c>
      <c r="K278" s="92"/>
    </row>
    <row r="279" spans="1:11" ht="20" x14ac:dyDescent="0.25">
      <c r="A279" s="14" t="s">
        <v>1506</v>
      </c>
      <c r="B279" s="14" t="s">
        <v>1824</v>
      </c>
      <c r="C279" s="14" t="s">
        <v>1697</v>
      </c>
      <c r="D279" s="314">
        <v>45944</v>
      </c>
      <c r="E279" s="16"/>
      <c r="F279" s="315" t="s">
        <v>1611</v>
      </c>
      <c r="G279" s="14" t="s">
        <v>1697</v>
      </c>
      <c r="H279" s="315" t="s">
        <v>1612</v>
      </c>
      <c r="I279" s="316">
        <v>487</v>
      </c>
      <c r="J279" s="77">
        <v>2</v>
      </c>
      <c r="K279" s="92"/>
    </row>
    <row r="280" spans="1:11" ht="20" x14ac:dyDescent="0.25">
      <c r="A280" s="14" t="s">
        <v>1506</v>
      </c>
      <c r="B280" s="14" t="s">
        <v>1825</v>
      </c>
      <c r="C280" s="14" t="s">
        <v>1697</v>
      </c>
      <c r="D280" s="314">
        <v>45944</v>
      </c>
      <c r="E280" s="16"/>
      <c r="F280" s="315" t="s">
        <v>1614</v>
      </c>
      <c r="G280" s="14" t="s">
        <v>1697</v>
      </c>
      <c r="H280" s="315" t="s">
        <v>1911</v>
      </c>
      <c r="I280" s="316">
        <v>1332</v>
      </c>
      <c r="J280" s="77">
        <v>3</v>
      </c>
      <c r="K280" s="92"/>
    </row>
    <row r="281" spans="1:11" s="326" customFormat="1" ht="20" x14ac:dyDescent="0.25">
      <c r="A281" s="319" t="s">
        <v>1509</v>
      </c>
      <c r="B281" s="319" t="s">
        <v>1852</v>
      </c>
      <c r="C281" s="319" t="s">
        <v>1853</v>
      </c>
      <c r="D281" s="320">
        <v>45944</v>
      </c>
      <c r="E281" s="321"/>
      <c r="F281" s="322" t="s">
        <v>1658</v>
      </c>
      <c r="G281" s="319" t="s">
        <v>1697</v>
      </c>
      <c r="H281" s="322" t="s">
        <v>1529</v>
      </c>
      <c r="I281" s="323">
        <v>24.77</v>
      </c>
      <c r="J281" s="324">
        <v>3</v>
      </c>
      <c r="K281" s="325"/>
    </row>
    <row r="282" spans="1:11" ht="12.5" x14ac:dyDescent="0.25">
      <c r="A282" s="14" t="s">
        <v>1509</v>
      </c>
      <c r="B282" s="14" t="s">
        <v>1826</v>
      </c>
      <c r="C282" s="14" t="s">
        <v>1697</v>
      </c>
      <c r="D282" s="314">
        <v>45945</v>
      </c>
      <c r="E282" s="16"/>
      <c r="F282" s="315" t="s">
        <v>1623</v>
      </c>
      <c r="G282" s="14" t="s">
        <v>1697</v>
      </c>
      <c r="H282" s="315" t="s">
        <v>1639</v>
      </c>
      <c r="I282" s="316">
        <v>45.89</v>
      </c>
      <c r="J282" s="77">
        <v>2</v>
      </c>
      <c r="K282" s="92"/>
    </row>
    <row r="283" spans="1:11" ht="20" x14ac:dyDescent="0.25">
      <c r="A283" s="14" t="s">
        <v>1506</v>
      </c>
      <c r="B283" s="14" t="s">
        <v>1827</v>
      </c>
      <c r="C283" s="14" t="s">
        <v>1697</v>
      </c>
      <c r="D283" s="314">
        <v>45945</v>
      </c>
      <c r="E283" s="16"/>
      <c r="F283" s="315" t="s">
        <v>1613</v>
      </c>
      <c r="G283" s="14" t="s">
        <v>1697</v>
      </c>
      <c r="H283" s="315" t="s">
        <v>1535</v>
      </c>
      <c r="I283" s="316">
        <v>742.33</v>
      </c>
      <c r="J283" s="77">
        <v>2</v>
      </c>
      <c r="K283" s="92"/>
    </row>
    <row r="284" spans="1:11" ht="20" x14ac:dyDescent="0.25">
      <c r="A284" s="14" t="s">
        <v>1506</v>
      </c>
      <c r="B284" s="14" t="s">
        <v>1828</v>
      </c>
      <c r="C284" s="14" t="s">
        <v>1697</v>
      </c>
      <c r="D284" s="314">
        <v>45945</v>
      </c>
      <c r="E284" s="16"/>
      <c r="F284" s="315" t="s">
        <v>1613</v>
      </c>
      <c r="G284" s="14" t="s">
        <v>1697</v>
      </c>
      <c r="H284" s="315" t="s">
        <v>1539</v>
      </c>
      <c r="I284" s="316">
        <v>742.33</v>
      </c>
      <c r="J284" s="77">
        <v>2</v>
      </c>
      <c r="K284" s="92"/>
    </row>
    <row r="285" spans="1:11" ht="20" x14ac:dyDescent="0.25">
      <c r="A285" s="14" t="s">
        <v>1506</v>
      </c>
      <c r="B285" s="14" t="s">
        <v>1830</v>
      </c>
      <c r="C285" s="14" t="s">
        <v>1697</v>
      </c>
      <c r="D285" s="314">
        <v>45946</v>
      </c>
      <c r="E285" s="16"/>
      <c r="F285" s="315" t="s">
        <v>1615</v>
      </c>
      <c r="G285" s="14" t="s">
        <v>1697</v>
      </c>
      <c r="H285" s="315" t="s">
        <v>1578</v>
      </c>
      <c r="I285" s="316">
        <v>400</v>
      </c>
      <c r="J285" s="77">
        <v>3</v>
      </c>
      <c r="K285" s="92"/>
    </row>
    <row r="286" spans="1:11" ht="20" x14ac:dyDescent="0.25">
      <c r="A286" s="14" t="s">
        <v>1506</v>
      </c>
      <c r="B286" s="14" t="s">
        <v>1830</v>
      </c>
      <c r="C286" s="14" t="s">
        <v>1697</v>
      </c>
      <c r="D286" s="314">
        <v>45946</v>
      </c>
      <c r="E286" s="16"/>
      <c r="F286" s="315" t="s">
        <v>1615</v>
      </c>
      <c r="G286" s="14" t="s">
        <v>1697</v>
      </c>
      <c r="H286" s="315" t="s">
        <v>1616</v>
      </c>
      <c r="I286" s="316">
        <v>400</v>
      </c>
      <c r="J286" s="77">
        <v>3</v>
      </c>
      <c r="K286" s="92"/>
    </row>
    <row r="287" spans="1:11" ht="12.5" x14ac:dyDescent="0.25">
      <c r="A287" s="14" t="s">
        <v>1506</v>
      </c>
      <c r="B287" s="14" t="s">
        <v>1831</v>
      </c>
      <c r="C287" s="14" t="s">
        <v>1697</v>
      </c>
      <c r="D287" s="314">
        <v>45946</v>
      </c>
      <c r="E287" s="16"/>
      <c r="F287" s="315" t="s">
        <v>1624</v>
      </c>
      <c r="G287" s="14" t="s">
        <v>1697</v>
      </c>
      <c r="H287" s="315" t="s">
        <v>1546</v>
      </c>
      <c r="I287" s="316">
        <v>472.91</v>
      </c>
      <c r="J287" s="77">
        <v>3</v>
      </c>
      <c r="K287" s="92"/>
    </row>
    <row r="288" spans="1:11" ht="20" x14ac:dyDescent="0.25">
      <c r="A288" s="14" t="s">
        <v>1506</v>
      </c>
      <c r="B288" s="14" t="s">
        <v>1829</v>
      </c>
      <c r="C288" s="14" t="s">
        <v>1697</v>
      </c>
      <c r="D288" s="314">
        <v>45946</v>
      </c>
      <c r="E288" s="16"/>
      <c r="F288" s="315" t="s">
        <v>1625</v>
      </c>
      <c r="G288" s="14" t="s">
        <v>1697</v>
      </c>
      <c r="H288" s="315" t="s">
        <v>1647</v>
      </c>
      <c r="I288" s="316">
        <v>742.33</v>
      </c>
      <c r="J288" s="77">
        <v>3</v>
      </c>
      <c r="K288" s="92"/>
    </row>
    <row r="289" spans="1:11" ht="20" x14ac:dyDescent="0.25">
      <c r="A289" s="14" t="s">
        <v>1506</v>
      </c>
      <c r="B289" s="14" t="s">
        <v>1832</v>
      </c>
      <c r="C289" s="14" t="s">
        <v>1697</v>
      </c>
      <c r="D289" s="314">
        <v>45946</v>
      </c>
      <c r="E289" s="16"/>
      <c r="F289" s="315" t="s">
        <v>1626</v>
      </c>
      <c r="G289" s="14" t="s">
        <v>1697</v>
      </c>
      <c r="H289" s="315" t="s">
        <v>1533</v>
      </c>
      <c r="I289" s="316">
        <v>1032.4100000000001</v>
      </c>
      <c r="J289" s="77">
        <v>2</v>
      </c>
      <c r="K289" s="92"/>
    </row>
    <row r="290" spans="1:11" ht="20" x14ac:dyDescent="0.25">
      <c r="A290" s="14" t="s">
        <v>1506</v>
      </c>
      <c r="B290" s="14" t="s">
        <v>1830</v>
      </c>
      <c r="C290" s="14" t="s">
        <v>1697</v>
      </c>
      <c r="D290" s="314">
        <v>45946</v>
      </c>
      <c r="E290" s="16"/>
      <c r="F290" s="315" t="s">
        <v>1627</v>
      </c>
      <c r="G290" s="14" t="s">
        <v>1697</v>
      </c>
      <c r="H290" s="315" t="s">
        <v>1578</v>
      </c>
      <c r="I290" s="316">
        <v>1149.32</v>
      </c>
      <c r="J290" s="77">
        <v>3</v>
      </c>
      <c r="K290" s="92"/>
    </row>
    <row r="291" spans="1:11" ht="12.5" x14ac:dyDescent="0.25">
      <c r="A291" s="14" t="s">
        <v>1506</v>
      </c>
      <c r="B291" s="14" t="s">
        <v>1833</v>
      </c>
      <c r="C291" s="14" t="s">
        <v>1834</v>
      </c>
      <c r="D291" s="314">
        <v>45958</v>
      </c>
      <c r="E291" s="16"/>
      <c r="F291" s="315" t="s">
        <v>1925</v>
      </c>
      <c r="G291" s="14" t="s">
        <v>1912</v>
      </c>
      <c r="H291" s="315" t="s">
        <v>1648</v>
      </c>
      <c r="I291" s="316">
        <v>200</v>
      </c>
      <c r="J291" s="77">
        <v>2</v>
      </c>
      <c r="K291" s="92"/>
    </row>
    <row r="292" spans="1:11" ht="12.5" x14ac:dyDescent="0.25">
      <c r="A292" s="14" t="s">
        <v>1509</v>
      </c>
      <c r="B292" s="14" t="s">
        <v>1835</v>
      </c>
      <c r="C292" s="14" t="s">
        <v>1697</v>
      </c>
      <c r="D292" s="314">
        <v>45961</v>
      </c>
      <c r="E292" s="16"/>
      <c r="F292" s="315" t="s">
        <v>1532</v>
      </c>
      <c r="G292" s="14" t="s">
        <v>1857</v>
      </c>
      <c r="H292" s="315" t="s">
        <v>1858</v>
      </c>
      <c r="I292" s="316">
        <v>15.75</v>
      </c>
      <c r="J292" s="77">
        <v>4</v>
      </c>
      <c r="K292" s="92"/>
    </row>
    <row r="293" spans="1:11" s="90" customFormat="1" ht="12.5" x14ac:dyDescent="0.25">
      <c r="A293" s="319" t="s">
        <v>1506</v>
      </c>
      <c r="B293" s="319" t="s">
        <v>1854</v>
      </c>
      <c r="C293" s="319" t="s">
        <v>1855</v>
      </c>
      <c r="D293" s="327">
        <v>45965</v>
      </c>
      <c r="E293" s="321"/>
      <c r="F293" s="322" t="s">
        <v>1586</v>
      </c>
      <c r="G293" s="329" t="s">
        <v>1904</v>
      </c>
      <c r="H293" s="322" t="s">
        <v>1587</v>
      </c>
      <c r="I293" s="323">
        <v>2.31</v>
      </c>
      <c r="J293" s="324">
        <v>4</v>
      </c>
      <c r="K293" s="92"/>
    </row>
    <row r="294" spans="1:11" s="90" customFormat="1" ht="12.5" x14ac:dyDescent="0.25">
      <c r="A294" s="319" t="s">
        <v>1509</v>
      </c>
      <c r="B294" s="319" t="s">
        <v>1854</v>
      </c>
      <c r="C294" s="319" t="s">
        <v>1855</v>
      </c>
      <c r="D294" s="327">
        <v>45965</v>
      </c>
      <c r="E294" s="321"/>
      <c r="F294" s="322" t="s">
        <v>1586</v>
      </c>
      <c r="G294" s="329" t="s">
        <v>1904</v>
      </c>
      <c r="H294" s="322" t="s">
        <v>1587</v>
      </c>
      <c r="I294" s="323">
        <v>3.01</v>
      </c>
      <c r="J294" s="324">
        <v>4</v>
      </c>
      <c r="K294" s="92"/>
    </row>
    <row r="295" spans="1:11" ht="12.5" x14ac:dyDescent="0.25">
      <c r="A295" s="14" t="s">
        <v>1509</v>
      </c>
      <c r="B295" s="14" t="s">
        <v>1836</v>
      </c>
      <c r="C295" s="14" t="s">
        <v>1697</v>
      </c>
      <c r="D295" s="314">
        <v>45965</v>
      </c>
      <c r="E295" s="16"/>
      <c r="F295" s="315" t="s">
        <v>1867</v>
      </c>
      <c r="G295" s="14" t="s">
        <v>1857</v>
      </c>
      <c r="H295" s="315" t="s">
        <v>1858</v>
      </c>
      <c r="I295" s="316">
        <v>20</v>
      </c>
      <c r="J295" s="77">
        <v>4</v>
      </c>
      <c r="K295" s="92"/>
    </row>
    <row r="296" spans="1:11" ht="12.5" x14ac:dyDescent="0.25">
      <c r="A296" s="14" t="s">
        <v>1506</v>
      </c>
      <c r="B296" s="14" t="s">
        <v>1837</v>
      </c>
      <c r="C296" s="14" t="s">
        <v>1838</v>
      </c>
      <c r="D296" s="314">
        <v>45987</v>
      </c>
      <c r="E296" s="16"/>
      <c r="F296" s="315" t="s">
        <v>1628</v>
      </c>
      <c r="G296" s="14" t="s">
        <v>1914</v>
      </c>
      <c r="H296" s="315" t="s">
        <v>1913</v>
      </c>
      <c r="I296" s="316">
        <v>250</v>
      </c>
      <c r="J296" s="77">
        <v>3</v>
      </c>
      <c r="K296" s="92"/>
    </row>
    <row r="297" spans="1:11" ht="12.5" x14ac:dyDescent="0.25">
      <c r="A297" s="14" t="s">
        <v>1509</v>
      </c>
      <c r="B297" s="14" t="s">
        <v>1839</v>
      </c>
      <c r="C297" s="14" t="s">
        <v>1697</v>
      </c>
      <c r="D297" s="314">
        <v>45989</v>
      </c>
      <c r="E297" s="16"/>
      <c r="F297" s="315" t="s">
        <v>1532</v>
      </c>
      <c r="G297" s="14" t="s">
        <v>1857</v>
      </c>
      <c r="H297" s="315" t="s">
        <v>1858</v>
      </c>
      <c r="I297" s="316">
        <v>10</v>
      </c>
      <c r="J297" s="77">
        <v>4</v>
      </c>
      <c r="K297" s="92"/>
    </row>
    <row r="298" spans="1:11" ht="12.5" x14ac:dyDescent="0.25">
      <c r="A298" s="14" t="s">
        <v>1506</v>
      </c>
      <c r="B298" s="14" t="s">
        <v>1840</v>
      </c>
      <c r="C298" s="14" t="s">
        <v>1841</v>
      </c>
      <c r="D298" s="314">
        <v>45992</v>
      </c>
      <c r="E298" s="16"/>
      <c r="F298" s="315" t="s">
        <v>1629</v>
      </c>
      <c r="G298" s="14" t="s">
        <v>1915</v>
      </c>
      <c r="H298" s="315" t="s">
        <v>1649</v>
      </c>
      <c r="I298" s="316">
        <v>533.33000000000004</v>
      </c>
      <c r="J298" s="77">
        <v>3</v>
      </c>
      <c r="K298" s="92"/>
    </row>
    <row r="299" spans="1:11" ht="12.5" x14ac:dyDescent="0.25">
      <c r="A299" s="14" t="s">
        <v>1506</v>
      </c>
      <c r="B299" s="14" t="s">
        <v>1842</v>
      </c>
      <c r="C299" s="14" t="s">
        <v>1697</v>
      </c>
      <c r="D299" s="314">
        <v>45994</v>
      </c>
      <c r="E299" s="16"/>
      <c r="F299" s="315" t="s">
        <v>1630</v>
      </c>
      <c r="G299" s="14" t="s">
        <v>1697</v>
      </c>
      <c r="H299" s="315" t="s">
        <v>1650</v>
      </c>
      <c r="I299" s="316">
        <v>300</v>
      </c>
      <c r="J299" s="77">
        <v>3</v>
      </c>
      <c r="K299" s="92"/>
    </row>
    <row r="300" spans="1:11" s="90" customFormat="1" ht="12.5" x14ac:dyDescent="0.25">
      <c r="A300" s="319" t="s">
        <v>1506</v>
      </c>
      <c r="B300" s="319"/>
      <c r="C300" s="319"/>
      <c r="D300" s="327">
        <v>45994</v>
      </c>
      <c r="E300" s="321"/>
      <c r="F300" s="322" t="s">
        <v>1630</v>
      </c>
      <c r="G300" s="319" t="s">
        <v>1697</v>
      </c>
      <c r="H300" s="322" t="s">
        <v>1651</v>
      </c>
      <c r="I300" s="323">
        <v>500</v>
      </c>
      <c r="J300" s="324">
        <v>3</v>
      </c>
      <c r="K300" s="92"/>
    </row>
    <row r="301" spans="1:11" ht="12.5" x14ac:dyDescent="0.25">
      <c r="A301" s="14" t="s">
        <v>1506</v>
      </c>
      <c r="B301" s="14" t="s">
        <v>1842</v>
      </c>
      <c r="C301" s="14" t="s">
        <v>1697</v>
      </c>
      <c r="D301" s="314">
        <v>45994</v>
      </c>
      <c r="E301" s="16"/>
      <c r="F301" s="315" t="s">
        <v>1630</v>
      </c>
      <c r="G301" s="14" t="s">
        <v>1697</v>
      </c>
      <c r="H301" s="315" t="s">
        <v>1652</v>
      </c>
      <c r="I301" s="316">
        <v>500</v>
      </c>
      <c r="J301" s="77">
        <v>3</v>
      </c>
      <c r="K301" s="92"/>
    </row>
    <row r="302" spans="1:11" ht="12.5" x14ac:dyDescent="0.25">
      <c r="A302" s="14" t="s">
        <v>1506</v>
      </c>
      <c r="B302" s="14" t="s">
        <v>1842</v>
      </c>
      <c r="C302" s="14" t="s">
        <v>1697</v>
      </c>
      <c r="D302" s="314">
        <v>45994</v>
      </c>
      <c r="E302" s="16"/>
      <c r="F302" s="315" t="s">
        <v>1630</v>
      </c>
      <c r="G302" s="14" t="s">
        <v>1697</v>
      </c>
      <c r="H302" s="315" t="s">
        <v>1653</v>
      </c>
      <c r="I302" s="316">
        <v>500</v>
      </c>
      <c r="J302" s="77">
        <v>3</v>
      </c>
      <c r="K302" s="92"/>
    </row>
    <row r="303" spans="1:11" ht="12.5" x14ac:dyDescent="0.25">
      <c r="A303" s="14" t="s">
        <v>1506</v>
      </c>
      <c r="B303" s="14" t="s">
        <v>1842</v>
      </c>
      <c r="C303" s="14" t="s">
        <v>1697</v>
      </c>
      <c r="D303" s="314">
        <v>45994</v>
      </c>
      <c r="E303" s="16"/>
      <c r="F303" s="315" t="s">
        <v>1630</v>
      </c>
      <c r="G303" s="14" t="s">
        <v>1697</v>
      </c>
      <c r="H303" s="315" t="s">
        <v>1654</v>
      </c>
      <c r="I303" s="316">
        <v>500</v>
      </c>
      <c r="J303" s="77">
        <v>3</v>
      </c>
      <c r="K303" s="92"/>
    </row>
    <row r="304" spans="1:11" ht="12.5" x14ac:dyDescent="0.25">
      <c r="A304" s="14" t="s">
        <v>1506</v>
      </c>
      <c r="B304" s="14" t="s">
        <v>1843</v>
      </c>
      <c r="C304" s="14" t="s">
        <v>1697</v>
      </c>
      <c r="D304" s="314">
        <v>46003</v>
      </c>
      <c r="E304" s="16"/>
      <c r="F304" s="315" t="s">
        <v>1631</v>
      </c>
      <c r="G304" s="14" t="s">
        <v>1697</v>
      </c>
      <c r="H304" s="315" t="s">
        <v>1607</v>
      </c>
      <c r="I304" s="316">
        <v>141.1</v>
      </c>
      <c r="J304" s="77">
        <v>2</v>
      </c>
      <c r="K304" s="92"/>
    </row>
    <row r="305" spans="1:11" ht="20" x14ac:dyDescent="0.25">
      <c r="A305" s="14" t="s">
        <v>1506</v>
      </c>
      <c r="B305" s="14" t="s">
        <v>1844</v>
      </c>
      <c r="C305" s="14" t="s">
        <v>1697</v>
      </c>
      <c r="D305" s="314">
        <v>46003</v>
      </c>
      <c r="E305" s="16"/>
      <c r="F305" s="315" t="s">
        <v>1632</v>
      </c>
      <c r="G305" s="14" t="s">
        <v>1697</v>
      </c>
      <c r="H305" s="315" t="s">
        <v>1644</v>
      </c>
      <c r="I305" s="316">
        <v>299</v>
      </c>
      <c r="J305" s="77">
        <v>2</v>
      </c>
      <c r="K305" s="92"/>
    </row>
    <row r="306" spans="1:11" ht="20" x14ac:dyDescent="0.25">
      <c r="A306" s="14" t="s">
        <v>1506</v>
      </c>
      <c r="B306" s="14" t="s">
        <v>1845</v>
      </c>
      <c r="C306" s="14" t="s">
        <v>1846</v>
      </c>
      <c r="D306" s="314">
        <v>46003</v>
      </c>
      <c r="E306" s="16"/>
      <c r="F306" s="315" t="s">
        <v>1633</v>
      </c>
      <c r="G306" s="14" t="s">
        <v>1916</v>
      </c>
      <c r="H306" s="315" t="s">
        <v>1655</v>
      </c>
      <c r="I306" s="316">
        <v>1296.96</v>
      </c>
      <c r="J306" s="77">
        <v>3</v>
      </c>
      <c r="K306" s="92"/>
    </row>
    <row r="307" spans="1:11" ht="20" x14ac:dyDescent="0.25">
      <c r="A307" s="14" t="s">
        <v>1506</v>
      </c>
      <c r="B307" s="14" t="s">
        <v>1828</v>
      </c>
      <c r="C307" s="14" t="s">
        <v>1697</v>
      </c>
      <c r="D307" s="314">
        <v>46006</v>
      </c>
      <c r="E307" s="16"/>
      <c r="F307" s="315" t="s">
        <v>1634</v>
      </c>
      <c r="G307" s="14" t="s">
        <v>1697</v>
      </c>
      <c r="H307" s="315" t="s">
        <v>1539</v>
      </c>
      <c r="I307" s="316">
        <v>175.08</v>
      </c>
      <c r="J307" s="77">
        <v>3</v>
      </c>
      <c r="K307" s="92"/>
    </row>
    <row r="308" spans="1:11" ht="20" x14ac:dyDescent="0.25">
      <c r="A308" s="14" t="s">
        <v>1506</v>
      </c>
      <c r="B308" s="14" t="s">
        <v>1827</v>
      </c>
      <c r="C308" s="14" t="s">
        <v>1697</v>
      </c>
      <c r="D308" s="314">
        <v>46006</v>
      </c>
      <c r="E308" s="16"/>
      <c r="F308" s="315" t="s">
        <v>1635</v>
      </c>
      <c r="G308" s="14" t="s">
        <v>1697</v>
      </c>
      <c r="H308" s="315" t="s">
        <v>1535</v>
      </c>
      <c r="I308" s="316">
        <v>300</v>
      </c>
      <c r="J308" s="77">
        <v>2</v>
      </c>
      <c r="K308" s="92"/>
    </row>
    <row r="309" spans="1:11" ht="20" x14ac:dyDescent="0.25">
      <c r="A309" s="14" t="s">
        <v>1506</v>
      </c>
      <c r="B309" s="14" t="s">
        <v>1847</v>
      </c>
      <c r="C309" s="14" t="s">
        <v>1697</v>
      </c>
      <c r="D309" s="314">
        <v>46006</v>
      </c>
      <c r="E309" s="16"/>
      <c r="F309" s="315" t="s">
        <v>1636</v>
      </c>
      <c r="G309" s="14" t="s">
        <v>1697</v>
      </c>
      <c r="H309" s="315" t="s">
        <v>1576</v>
      </c>
      <c r="I309" s="316">
        <v>344</v>
      </c>
      <c r="J309" s="77">
        <v>3</v>
      </c>
      <c r="K309" s="92"/>
    </row>
    <row r="310" spans="1:11" ht="20" x14ac:dyDescent="0.25">
      <c r="A310" s="14" t="s">
        <v>1506</v>
      </c>
      <c r="B310" s="14" t="s">
        <v>1848</v>
      </c>
      <c r="C310" s="14" t="s">
        <v>1697</v>
      </c>
      <c r="D310" s="314">
        <v>46006</v>
      </c>
      <c r="E310" s="16"/>
      <c r="F310" s="315" t="s">
        <v>1637</v>
      </c>
      <c r="G310" s="14" t="s">
        <v>1697</v>
      </c>
      <c r="H310" s="315" t="s">
        <v>1656</v>
      </c>
      <c r="I310" s="316">
        <v>456</v>
      </c>
      <c r="J310" s="77">
        <v>3</v>
      </c>
      <c r="K310" s="92"/>
    </row>
    <row r="311" spans="1:11" ht="20" x14ac:dyDescent="0.25">
      <c r="A311" s="14" t="s">
        <v>1506</v>
      </c>
      <c r="B311" s="14" t="s">
        <v>1844</v>
      </c>
      <c r="C311" s="14" t="s">
        <v>1697</v>
      </c>
      <c r="D311" s="317">
        <v>46006</v>
      </c>
      <c r="E311" s="16"/>
      <c r="F311" s="315" t="s">
        <v>1657</v>
      </c>
      <c r="G311" s="14" t="s">
        <v>1697</v>
      </c>
      <c r="H311" s="315" t="s">
        <v>1644</v>
      </c>
      <c r="I311" s="316">
        <v>209.89</v>
      </c>
      <c r="J311" s="77">
        <v>2</v>
      </c>
      <c r="K311" s="92"/>
    </row>
    <row r="312" spans="1:11" ht="12.5" x14ac:dyDescent="0.25">
      <c r="A312" s="14"/>
      <c r="B312" s="14"/>
      <c r="C312" s="14"/>
      <c r="D312" s="314"/>
      <c r="E312" s="16"/>
      <c r="F312" s="315"/>
      <c r="G312" s="14"/>
      <c r="H312" s="315"/>
      <c r="I312" s="316"/>
      <c r="J312" s="77"/>
      <c r="K312" s="92"/>
    </row>
    <row r="313" spans="1:11" ht="12.5" x14ac:dyDescent="0.25">
      <c r="A313" s="14"/>
      <c r="B313" s="14"/>
      <c r="C313" s="14"/>
      <c r="D313" s="314"/>
      <c r="E313" s="16"/>
      <c r="F313" s="315"/>
      <c r="G313" s="14"/>
      <c r="H313" s="315"/>
      <c r="I313" s="316"/>
      <c r="J313" s="77"/>
      <c r="K313" s="92"/>
    </row>
    <row r="314" spans="1:11" ht="12.5" x14ac:dyDescent="0.25">
      <c r="A314" s="14"/>
      <c r="B314" s="14"/>
      <c r="C314" s="14"/>
      <c r="D314" s="314"/>
      <c r="E314" s="16"/>
      <c r="F314" s="315"/>
      <c r="G314" s="14"/>
      <c r="H314" s="315"/>
      <c r="I314" s="316"/>
      <c r="J314" s="77"/>
      <c r="K314" s="92"/>
    </row>
    <row r="315" spans="1:11" ht="12.5" x14ac:dyDescent="0.25">
      <c r="A315" s="14"/>
      <c r="B315" s="14"/>
      <c r="C315" s="14"/>
      <c r="D315" s="314"/>
      <c r="E315" s="16"/>
      <c r="F315" s="315"/>
      <c r="G315" s="14"/>
      <c r="H315" s="315"/>
      <c r="I315" s="316"/>
      <c r="J315" s="77"/>
      <c r="K315" s="92"/>
    </row>
    <row r="316" spans="1:11" ht="12.5" x14ac:dyDescent="0.25">
      <c r="A316" s="14"/>
      <c r="B316" s="14"/>
      <c r="C316" s="14"/>
      <c r="D316" s="314"/>
      <c r="E316" s="16"/>
      <c r="F316" s="315"/>
      <c r="G316" s="14"/>
      <c r="H316" s="315"/>
      <c r="I316" s="316"/>
      <c r="J316" s="77"/>
      <c r="K316" s="92"/>
    </row>
    <row r="317" spans="1:11" ht="12.5" x14ac:dyDescent="0.25">
      <c r="A317" s="14"/>
      <c r="B317" s="14"/>
      <c r="C317" s="14"/>
      <c r="D317" s="314"/>
      <c r="E317" s="16"/>
      <c r="F317" s="315"/>
      <c r="G317" s="14"/>
      <c r="H317" s="315"/>
      <c r="I317" s="316"/>
      <c r="J317" s="77"/>
      <c r="K317" s="92"/>
    </row>
    <row r="318" spans="1:11" ht="12.5" x14ac:dyDescent="0.25">
      <c r="A318" s="14"/>
      <c r="B318" s="14"/>
      <c r="C318" s="14"/>
      <c r="D318" s="314"/>
      <c r="E318" s="16"/>
      <c r="F318" s="315"/>
      <c r="G318" s="14"/>
      <c r="H318" s="315"/>
      <c r="I318" s="316"/>
      <c r="J318" s="77"/>
      <c r="K318" s="92"/>
    </row>
    <row r="319" spans="1:11" ht="12.5" x14ac:dyDescent="0.25">
      <c r="A319" s="14"/>
      <c r="B319" s="14"/>
      <c r="C319" s="14"/>
      <c r="D319" s="314"/>
      <c r="E319" s="16"/>
      <c r="F319" s="315"/>
      <c r="G319" s="14"/>
      <c r="H319" s="315"/>
      <c r="I319" s="316"/>
      <c r="J319" s="77"/>
      <c r="K319" s="92"/>
    </row>
    <row r="320" spans="1:11" ht="12.5" x14ac:dyDescent="0.25">
      <c r="A320" s="14"/>
      <c r="B320" s="14"/>
      <c r="C320" s="14"/>
      <c r="D320" s="314"/>
      <c r="E320" s="16"/>
      <c r="F320" s="315"/>
      <c r="G320" s="14"/>
      <c r="H320" s="315"/>
      <c r="I320" s="316"/>
      <c r="J320" s="77"/>
      <c r="K320" s="92"/>
    </row>
    <row r="321" spans="1:11" ht="12.5" x14ac:dyDescent="0.25">
      <c r="A321" s="14"/>
      <c r="B321" s="14"/>
      <c r="C321" s="14"/>
      <c r="D321" s="314"/>
      <c r="E321" s="16"/>
      <c r="F321" s="315"/>
      <c r="G321" s="14"/>
      <c r="H321" s="315"/>
      <c r="I321" s="316"/>
      <c r="J321" s="77"/>
      <c r="K321" s="92"/>
    </row>
    <row r="322" spans="1:11" ht="12.5" x14ac:dyDescent="0.25">
      <c r="A322" s="14"/>
      <c r="B322" s="14"/>
      <c r="C322" s="14"/>
      <c r="D322" s="314"/>
      <c r="E322" s="16"/>
      <c r="F322" s="315"/>
      <c r="G322" s="14"/>
      <c r="H322" s="315"/>
      <c r="I322" s="316"/>
      <c r="J322" s="77"/>
      <c r="K322" s="92"/>
    </row>
    <row r="323" spans="1:11" ht="12.5" x14ac:dyDescent="0.25">
      <c r="A323" s="14"/>
      <c r="B323" s="14"/>
      <c r="C323" s="14"/>
      <c r="D323" s="314"/>
      <c r="E323" s="16"/>
      <c r="F323" s="315"/>
      <c r="G323" s="14"/>
      <c r="H323" s="315"/>
      <c r="I323" s="316"/>
      <c r="J323" s="77"/>
      <c r="K323" s="92"/>
    </row>
    <row r="324" spans="1:11" ht="12.5" x14ac:dyDescent="0.25">
      <c r="A324" s="14"/>
      <c r="B324" s="14"/>
      <c r="C324" s="14"/>
      <c r="D324" s="314"/>
      <c r="E324" s="16"/>
      <c r="F324" s="315"/>
      <c r="G324" s="14"/>
      <c r="H324" s="315"/>
      <c r="I324" s="316"/>
      <c r="J324" s="77"/>
      <c r="K324" s="92"/>
    </row>
    <row r="325" spans="1:11" ht="12.5" x14ac:dyDescent="0.25">
      <c r="A325" s="14"/>
      <c r="B325" s="14"/>
      <c r="C325" s="14"/>
      <c r="D325" s="314"/>
      <c r="E325" s="16"/>
      <c r="F325" s="315"/>
      <c r="G325" s="14"/>
      <c r="H325" s="315"/>
      <c r="I325" s="316"/>
      <c r="J325" s="77"/>
      <c r="K325" s="92"/>
    </row>
    <row r="326" spans="1:11" ht="12.5" x14ac:dyDescent="0.25">
      <c r="A326" s="14"/>
      <c r="B326" s="14"/>
      <c r="C326" s="14"/>
      <c r="D326" s="314"/>
      <c r="E326" s="16"/>
      <c r="F326" s="315"/>
      <c r="G326" s="14"/>
      <c r="H326" s="315"/>
      <c r="I326" s="316"/>
      <c r="J326" s="77"/>
      <c r="K326" s="92"/>
    </row>
    <row r="327" spans="1:11" ht="12.5" x14ac:dyDescent="0.25">
      <c r="A327" s="14"/>
      <c r="B327" s="14"/>
      <c r="C327" s="14"/>
      <c r="D327" s="314"/>
      <c r="E327" s="16"/>
      <c r="F327" s="315"/>
      <c r="G327" s="14"/>
      <c r="H327" s="315"/>
      <c r="I327" s="316"/>
      <c r="J327" s="77"/>
      <c r="K327" s="92"/>
    </row>
    <row r="328" spans="1:11" ht="12.5" x14ac:dyDescent="0.25">
      <c r="A328" s="14"/>
      <c r="B328" s="14"/>
      <c r="C328" s="14"/>
      <c r="D328" s="314"/>
      <c r="E328" s="16"/>
      <c r="F328" s="315"/>
      <c r="G328" s="14"/>
      <c r="H328" s="315"/>
      <c r="I328" s="316"/>
      <c r="J328" s="77"/>
      <c r="K328" s="92"/>
    </row>
    <row r="329" spans="1:11" ht="12.5" x14ac:dyDescent="0.25">
      <c r="A329" s="14"/>
      <c r="B329" s="14"/>
      <c r="C329" s="14"/>
      <c r="D329" s="314"/>
      <c r="E329" s="16"/>
      <c r="F329" s="315"/>
      <c r="G329" s="14"/>
      <c r="H329" s="315"/>
      <c r="I329" s="316"/>
      <c r="J329" s="77"/>
      <c r="K329" s="92"/>
    </row>
    <row r="330" spans="1:11" ht="12.5" x14ac:dyDescent="0.25">
      <c r="A330" s="14"/>
      <c r="B330" s="14"/>
      <c r="C330" s="14"/>
      <c r="D330" s="314"/>
      <c r="E330" s="16"/>
      <c r="F330" s="315"/>
      <c r="G330" s="14"/>
      <c r="H330" s="315"/>
      <c r="I330" s="316"/>
      <c r="J330" s="77"/>
      <c r="K330" s="92"/>
    </row>
    <row r="331" spans="1:11" ht="12.5" x14ac:dyDescent="0.25">
      <c r="A331" s="14"/>
      <c r="B331" s="14"/>
      <c r="C331" s="14"/>
      <c r="D331" s="314"/>
      <c r="E331" s="16"/>
      <c r="F331" s="315"/>
      <c r="G331" s="14"/>
      <c r="H331" s="315"/>
      <c r="I331" s="316"/>
      <c r="J331" s="77"/>
      <c r="K331" s="92"/>
    </row>
    <row r="332" spans="1:11" ht="12.5" x14ac:dyDescent="0.25">
      <c r="A332" s="14"/>
      <c r="B332" s="14"/>
      <c r="C332" s="14"/>
      <c r="D332" s="314"/>
      <c r="E332" s="16"/>
      <c r="F332" s="315"/>
      <c r="G332" s="14"/>
      <c r="H332" s="315"/>
      <c r="I332" s="316"/>
      <c r="J332" s="77"/>
      <c r="K332" s="92"/>
    </row>
    <row r="333" spans="1:11" ht="12.5" x14ac:dyDescent="0.25">
      <c r="A333" s="14"/>
      <c r="B333" s="14"/>
      <c r="C333" s="14"/>
      <c r="D333" s="314"/>
      <c r="E333" s="16"/>
      <c r="F333" s="315"/>
      <c r="G333" s="14"/>
      <c r="H333" s="315"/>
      <c r="I333" s="316"/>
      <c r="J333" s="77"/>
      <c r="K333" s="92"/>
    </row>
    <row r="334" spans="1:11" ht="12.5" x14ac:dyDescent="0.25">
      <c r="A334" s="14"/>
      <c r="B334" s="14"/>
      <c r="C334" s="14"/>
      <c r="D334" s="314"/>
      <c r="E334" s="16"/>
      <c r="F334" s="315"/>
      <c r="G334" s="14"/>
      <c r="H334" s="315"/>
      <c r="I334" s="316"/>
      <c r="J334" s="77"/>
      <c r="K334" s="92"/>
    </row>
    <row r="335" spans="1:11" ht="12.5" x14ac:dyDescent="0.25">
      <c r="A335" s="14"/>
      <c r="B335" s="14"/>
      <c r="C335" s="14"/>
      <c r="D335" s="314"/>
      <c r="E335" s="16"/>
      <c r="F335" s="315"/>
      <c r="G335" s="14"/>
      <c r="H335" s="315"/>
      <c r="I335" s="316"/>
      <c r="J335" s="77"/>
      <c r="K335" s="92"/>
    </row>
    <row r="336" spans="1:11" ht="12.5" x14ac:dyDescent="0.25">
      <c r="A336" s="14"/>
      <c r="B336" s="14"/>
      <c r="C336" s="14"/>
      <c r="D336" s="314"/>
      <c r="E336" s="16"/>
      <c r="F336" s="315"/>
      <c r="G336" s="14"/>
      <c r="H336" s="315"/>
      <c r="I336" s="316"/>
      <c r="J336" s="77"/>
      <c r="K336" s="92"/>
    </row>
    <row r="337" spans="1:11" ht="12.5" x14ac:dyDescent="0.25">
      <c r="A337" s="14"/>
      <c r="B337" s="14"/>
      <c r="C337" s="14"/>
      <c r="D337" s="314"/>
      <c r="E337" s="16"/>
      <c r="F337" s="315"/>
      <c r="G337" s="14"/>
      <c r="H337" s="315"/>
      <c r="I337" s="316"/>
      <c r="J337" s="77"/>
      <c r="K337" s="92"/>
    </row>
    <row r="338" spans="1:11" ht="12.5" x14ac:dyDescent="0.25">
      <c r="A338" s="14"/>
      <c r="B338" s="14"/>
      <c r="C338" s="14"/>
      <c r="D338" s="314"/>
      <c r="E338" s="16"/>
      <c r="F338" s="315"/>
      <c r="G338" s="14"/>
      <c r="H338" s="315"/>
      <c r="I338" s="316"/>
      <c r="J338" s="77"/>
      <c r="K338" s="92"/>
    </row>
    <row r="339" spans="1:11" ht="12.5" x14ac:dyDescent="0.25">
      <c r="A339" s="14"/>
      <c r="B339" s="14"/>
      <c r="C339" s="14"/>
      <c r="D339" s="314"/>
      <c r="E339" s="16"/>
      <c r="F339" s="315"/>
      <c r="G339" s="14"/>
      <c r="H339" s="315"/>
      <c r="I339" s="316"/>
      <c r="J339" s="77"/>
      <c r="K339" s="92"/>
    </row>
    <row r="340" spans="1:11" ht="12.5" x14ac:dyDescent="0.25">
      <c r="A340" s="14"/>
      <c r="B340" s="14"/>
      <c r="C340" s="14"/>
      <c r="D340" s="314"/>
      <c r="E340" s="16"/>
      <c r="F340" s="315"/>
      <c r="G340" s="14"/>
      <c r="H340" s="315"/>
      <c r="I340" s="316"/>
      <c r="J340" s="77"/>
      <c r="K340" s="92"/>
    </row>
    <row r="341" spans="1:11" ht="12.5" x14ac:dyDescent="0.25">
      <c r="A341" s="14"/>
      <c r="B341" s="14"/>
      <c r="C341" s="14"/>
      <c r="D341" s="314"/>
      <c r="E341" s="16"/>
      <c r="F341" s="315"/>
      <c r="G341" s="14"/>
      <c r="H341" s="315"/>
      <c r="I341" s="316"/>
      <c r="J341" s="77"/>
      <c r="K341" s="92"/>
    </row>
    <row r="342" spans="1:11" ht="12.5" x14ac:dyDescent="0.25">
      <c r="A342" s="14"/>
      <c r="B342" s="14"/>
      <c r="C342" s="14"/>
      <c r="D342" s="314"/>
      <c r="E342" s="16"/>
      <c r="F342" s="315"/>
      <c r="G342" s="14"/>
      <c r="H342" s="315"/>
      <c r="I342" s="316"/>
      <c r="J342" s="77"/>
      <c r="K342" s="92"/>
    </row>
    <row r="343" spans="1:11" ht="12.5" x14ac:dyDescent="0.25">
      <c r="A343" s="14"/>
      <c r="B343" s="14"/>
      <c r="C343" s="14"/>
      <c r="D343" s="314"/>
      <c r="E343" s="16"/>
      <c r="F343" s="315"/>
      <c r="G343" s="14"/>
      <c r="H343" s="315"/>
      <c r="I343" s="316"/>
      <c r="J343" s="77"/>
      <c r="K343" s="92"/>
    </row>
    <row r="344" spans="1:11" ht="12.5" x14ac:dyDescent="0.25">
      <c r="A344" s="14"/>
      <c r="B344" s="14"/>
      <c r="C344" s="14"/>
      <c r="D344" s="314"/>
      <c r="E344" s="16"/>
      <c r="F344" s="315"/>
      <c r="G344" s="14"/>
      <c r="H344" s="315"/>
      <c r="I344" s="316"/>
      <c r="J344" s="77"/>
      <c r="K344" s="92"/>
    </row>
    <row r="345" spans="1:11" ht="12.5" x14ac:dyDescent="0.25">
      <c r="A345" s="14"/>
      <c r="B345" s="14"/>
      <c r="C345" s="14"/>
      <c r="D345" s="314"/>
      <c r="E345" s="16"/>
      <c r="F345" s="315"/>
      <c r="G345" s="14"/>
      <c r="H345" s="315"/>
      <c r="I345" s="316"/>
      <c r="J345" s="77"/>
      <c r="K345" s="92"/>
    </row>
    <row r="346" spans="1:11" ht="12.5" x14ac:dyDescent="0.25">
      <c r="A346" s="14"/>
      <c r="B346" s="14"/>
      <c r="C346" s="14"/>
      <c r="D346" s="314"/>
      <c r="E346" s="16"/>
      <c r="F346" s="315"/>
      <c r="G346" s="14"/>
      <c r="H346" s="315"/>
      <c r="I346" s="316"/>
      <c r="J346" s="77"/>
      <c r="K346" s="92"/>
    </row>
    <row r="347" spans="1:11" ht="12.5" x14ac:dyDescent="0.25">
      <c r="A347" s="14"/>
      <c r="B347" s="14"/>
      <c r="C347" s="14"/>
      <c r="D347" s="314"/>
      <c r="E347" s="16"/>
      <c r="F347" s="315"/>
      <c r="G347" s="14"/>
      <c r="H347" s="315"/>
      <c r="I347" s="316"/>
      <c r="J347" s="77"/>
      <c r="K347" s="92"/>
    </row>
    <row r="348" spans="1:11" ht="12.5" x14ac:dyDescent="0.25">
      <c r="A348" s="14"/>
      <c r="B348" s="14"/>
      <c r="C348" s="14"/>
      <c r="D348" s="314"/>
      <c r="E348" s="16"/>
      <c r="F348" s="315"/>
      <c r="G348" s="14"/>
      <c r="H348" s="315"/>
      <c r="I348" s="316"/>
      <c r="J348" s="77"/>
      <c r="K348" s="92"/>
    </row>
    <row r="349" spans="1:11" ht="12.5" x14ac:dyDescent="0.25">
      <c r="A349" s="14"/>
      <c r="B349" s="14"/>
      <c r="C349" s="14"/>
      <c r="D349" s="314"/>
      <c r="E349" s="16"/>
      <c r="F349" s="315"/>
      <c r="G349" s="14"/>
      <c r="H349" s="315"/>
      <c r="I349" s="316"/>
      <c r="J349" s="77"/>
      <c r="K349" s="92"/>
    </row>
    <row r="350" spans="1:11" ht="12.5" x14ac:dyDescent="0.25">
      <c r="A350" s="14"/>
      <c r="B350" s="14"/>
      <c r="C350" s="14"/>
      <c r="D350" s="314"/>
      <c r="E350" s="16"/>
      <c r="F350" s="315"/>
      <c r="G350" s="14"/>
      <c r="H350" s="315"/>
      <c r="I350" s="316"/>
      <c r="J350" s="77"/>
      <c r="K350" s="92"/>
    </row>
    <row r="351" spans="1:11" ht="12.5" x14ac:dyDescent="0.25">
      <c r="A351" s="14"/>
      <c r="B351" s="14"/>
      <c r="C351" s="14"/>
      <c r="D351" s="314"/>
      <c r="E351" s="16"/>
      <c r="F351" s="315"/>
      <c r="G351" s="14"/>
      <c r="H351" s="315"/>
      <c r="I351" s="316"/>
      <c r="J351" s="77"/>
      <c r="K351" s="92"/>
    </row>
    <row r="352" spans="1:11" ht="12.5" x14ac:dyDescent="0.25">
      <c r="A352" s="14"/>
      <c r="B352" s="14"/>
      <c r="C352" s="14"/>
      <c r="D352" s="314"/>
      <c r="E352" s="16"/>
      <c r="F352" s="315"/>
      <c r="G352" s="14"/>
      <c r="H352" s="315"/>
      <c r="I352" s="316"/>
      <c r="J352" s="77"/>
      <c r="K352" s="92"/>
    </row>
    <row r="353" spans="1:11" ht="12.5" x14ac:dyDescent="0.25">
      <c r="A353" s="14"/>
      <c r="B353" s="14"/>
      <c r="C353" s="14"/>
      <c r="D353" s="314"/>
      <c r="E353" s="16"/>
      <c r="F353" s="315"/>
      <c r="G353" s="14"/>
      <c r="H353" s="315"/>
      <c r="I353" s="316"/>
      <c r="J353" s="77"/>
      <c r="K353" s="92"/>
    </row>
    <row r="354" spans="1:11" ht="12.5" x14ac:dyDescent="0.25">
      <c r="A354" s="14"/>
      <c r="B354" s="14"/>
      <c r="C354" s="14"/>
      <c r="D354" s="314"/>
      <c r="E354" s="16"/>
      <c r="F354" s="315"/>
      <c r="G354" s="14"/>
      <c r="H354" s="315"/>
      <c r="I354" s="316"/>
      <c r="J354" s="77"/>
      <c r="K354" s="92"/>
    </row>
    <row r="355" spans="1:11" ht="12.5" x14ac:dyDescent="0.25">
      <c r="A355" s="14"/>
      <c r="B355" s="14"/>
      <c r="C355" s="14"/>
      <c r="D355" s="314"/>
      <c r="E355" s="16"/>
      <c r="F355" s="315"/>
      <c r="G355" s="14"/>
      <c r="H355" s="315"/>
      <c r="I355" s="316"/>
      <c r="J355" s="77"/>
      <c r="K355" s="92"/>
    </row>
    <row r="356" spans="1:11" ht="12.5" x14ac:dyDescent="0.25">
      <c r="A356" s="14"/>
      <c r="B356" s="14"/>
      <c r="C356" s="14"/>
      <c r="D356" s="314"/>
      <c r="E356" s="16"/>
      <c r="F356" s="315"/>
      <c r="G356" s="14"/>
      <c r="H356" s="315"/>
      <c r="I356" s="316"/>
      <c r="J356" s="77"/>
      <c r="K356" s="92"/>
    </row>
    <row r="357" spans="1:11" ht="12.5" x14ac:dyDescent="0.25">
      <c r="A357" s="14"/>
      <c r="B357" s="14"/>
      <c r="C357" s="14"/>
      <c r="D357" s="314"/>
      <c r="E357" s="16"/>
      <c r="F357" s="315"/>
      <c r="G357" s="14"/>
      <c r="H357" s="315"/>
      <c r="I357" s="316"/>
      <c r="J357" s="77"/>
      <c r="K357" s="92"/>
    </row>
    <row r="358" spans="1:11" ht="12.5" x14ac:dyDescent="0.25">
      <c r="A358" s="14"/>
      <c r="B358" s="14"/>
      <c r="C358" s="14"/>
      <c r="D358" s="314"/>
      <c r="E358" s="16"/>
      <c r="F358" s="315"/>
      <c r="G358" s="14"/>
      <c r="H358" s="315"/>
      <c r="I358" s="316"/>
      <c r="J358" s="77"/>
      <c r="K358" s="92"/>
    </row>
    <row r="359" spans="1:11" ht="12.5" x14ac:dyDescent="0.25">
      <c r="A359" s="14"/>
      <c r="B359" s="14"/>
      <c r="C359" s="14"/>
      <c r="D359" s="314"/>
      <c r="E359" s="16"/>
      <c r="F359" s="315"/>
      <c r="G359" s="14"/>
      <c r="H359" s="315"/>
      <c r="I359" s="316"/>
      <c r="J359" s="77"/>
      <c r="K359" s="92"/>
    </row>
    <row r="360" spans="1:11" ht="12.5" x14ac:dyDescent="0.25">
      <c r="A360" s="14"/>
      <c r="B360" s="14"/>
      <c r="C360" s="14"/>
      <c r="D360" s="314"/>
      <c r="E360" s="16"/>
      <c r="F360" s="315"/>
      <c r="G360" s="14"/>
      <c r="H360" s="315"/>
      <c r="I360" s="316"/>
      <c r="J360" s="77"/>
      <c r="K360" s="92"/>
    </row>
    <row r="361" spans="1:11" ht="12.5" x14ac:dyDescent="0.25">
      <c r="A361" s="14"/>
      <c r="B361" s="14"/>
      <c r="C361" s="14"/>
      <c r="D361" s="314"/>
      <c r="E361" s="16"/>
      <c r="F361" s="315"/>
      <c r="G361" s="14"/>
      <c r="H361" s="315"/>
      <c r="I361" s="316"/>
      <c r="J361" s="77"/>
      <c r="K361" s="92"/>
    </row>
    <row r="362" spans="1:11" ht="12.5" x14ac:dyDescent="0.25">
      <c r="A362" s="14"/>
      <c r="B362" s="14"/>
      <c r="C362" s="14"/>
      <c r="D362" s="314"/>
      <c r="E362" s="16"/>
      <c r="F362" s="315"/>
      <c r="G362" s="14"/>
      <c r="H362" s="315"/>
      <c r="I362" s="316"/>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x14ac:dyDescent="0.2">
      <c r="A4309" s="14"/>
      <c r="B4309" s="14"/>
      <c r="C4309" s="14"/>
      <c r="D4309" s="16"/>
      <c r="E4309" s="16"/>
      <c r="F4309" s="14"/>
      <c r="G4309" s="14"/>
      <c r="H4309" s="14"/>
      <c r="I4309" s="15"/>
      <c r="J4309" s="77"/>
    </row>
    <row r="4310" spans="1:11" x14ac:dyDescent="0.2">
      <c r="A4310" s="14"/>
      <c r="B4310" s="14"/>
      <c r="C4310" s="14"/>
      <c r="D4310" s="16"/>
      <c r="E4310" s="16"/>
      <c r="F4310" s="14"/>
      <c r="G4310" s="14"/>
      <c r="H4310" s="14"/>
      <c r="I4310" s="15"/>
      <c r="J4310" s="77"/>
    </row>
    <row r="4311" spans="1:11" x14ac:dyDescent="0.2">
      <c r="A4311" s="14"/>
      <c r="B4311" s="14"/>
      <c r="C4311" s="14"/>
      <c r="D4311" s="16"/>
      <c r="E4311" s="16"/>
      <c r="F4311" s="14"/>
      <c r="G4311" s="14"/>
      <c r="H4311" s="14"/>
      <c r="I4311" s="15"/>
      <c r="J4311" s="77"/>
    </row>
    <row r="4312" spans="1:11" x14ac:dyDescent="0.2">
      <c r="A4312" s="14"/>
      <c r="B4312" s="14"/>
      <c r="C4312" s="14"/>
      <c r="D4312" s="16"/>
      <c r="E4312" s="16"/>
      <c r="F4312" s="14"/>
      <c r="G4312" s="14"/>
      <c r="H4312" s="14"/>
      <c r="I4312" s="15"/>
      <c r="J4312" s="77"/>
    </row>
    <row r="4313" spans="1:11" x14ac:dyDescent="0.2">
      <c r="A4313" s="14"/>
      <c r="B4313" s="14"/>
      <c r="C4313" s="14"/>
      <c r="D4313" s="16"/>
      <c r="E4313" s="16"/>
      <c r="F4313" s="14"/>
      <c r="G4313" s="14"/>
      <c r="H4313" s="14"/>
      <c r="I4313" s="15"/>
      <c r="J4313" s="77"/>
    </row>
    <row r="4314" spans="1:11" x14ac:dyDescent="0.2">
      <c r="A4314" s="14"/>
      <c r="B4314" s="14"/>
      <c r="C4314" s="14"/>
      <c r="D4314" s="16"/>
      <c r="E4314" s="16"/>
      <c r="F4314" s="14"/>
      <c r="G4314" s="14"/>
      <c r="H4314" s="14"/>
      <c r="I4314" s="15"/>
      <c r="J4314" s="77"/>
    </row>
    <row r="4315" spans="1:11" x14ac:dyDescent="0.2">
      <c r="A4315" s="14"/>
      <c r="B4315" s="14"/>
      <c r="C4315" s="14"/>
      <c r="D4315" s="16"/>
      <c r="E4315" s="16"/>
      <c r="F4315" s="14"/>
      <c r="G4315" s="14"/>
      <c r="H4315" s="14"/>
      <c r="I4315" s="15"/>
      <c r="J4315" s="77"/>
    </row>
    <row r="4316" spans="1:11" x14ac:dyDescent="0.2">
      <c r="A4316" s="14"/>
      <c r="B4316" s="14"/>
      <c r="C4316" s="14"/>
      <c r="D4316" s="16"/>
      <c r="E4316" s="16"/>
      <c r="F4316" s="14"/>
      <c r="G4316" s="14"/>
      <c r="H4316" s="14"/>
      <c r="I4316" s="15"/>
      <c r="J4316" s="77"/>
    </row>
    <row r="4317" spans="1:11" x14ac:dyDescent="0.2">
      <c r="A4317" s="14"/>
      <c r="B4317" s="14"/>
      <c r="C4317" s="14"/>
      <c r="D4317" s="16"/>
      <c r="E4317" s="16"/>
      <c r="F4317" s="14"/>
      <c r="G4317" s="14"/>
      <c r="H4317" s="14"/>
      <c r="I4317" s="15"/>
      <c r="J4317" s="77"/>
    </row>
    <row r="4318" spans="1:11" x14ac:dyDescent="0.2">
      <c r="A4318" s="14"/>
      <c r="B4318" s="14"/>
      <c r="C4318" s="14"/>
      <c r="D4318" s="16"/>
      <c r="E4318" s="16"/>
      <c r="F4318" s="14"/>
      <c r="G4318" s="14"/>
      <c r="H4318" s="14"/>
      <c r="I4318" s="15"/>
      <c r="J4318" s="77"/>
    </row>
    <row r="4319" spans="1:11" x14ac:dyDescent="0.2">
      <c r="A4319" s="14"/>
      <c r="B4319" s="14"/>
      <c r="C4319" s="14"/>
      <c r="D4319" s="16"/>
      <c r="E4319" s="16"/>
      <c r="F4319" s="14"/>
      <c r="G4319" s="14"/>
      <c r="H4319" s="14"/>
      <c r="I4319" s="15"/>
      <c r="J4319" s="77"/>
    </row>
    <row r="4320" spans="1:11" x14ac:dyDescent="0.2">
      <c r="A4320" s="14"/>
      <c r="B4320" s="14"/>
      <c r="C4320" s="14"/>
      <c r="D4320" s="16"/>
      <c r="E4320" s="16"/>
      <c r="F4320" s="14"/>
      <c r="G4320" s="14"/>
      <c r="H4320" s="14"/>
      <c r="I4320" s="15"/>
      <c r="J4320" s="77"/>
    </row>
    <row r="4321" spans="1:10" x14ac:dyDescent="0.2">
      <c r="A4321" s="14"/>
      <c r="B4321" s="14"/>
      <c r="C4321" s="14"/>
      <c r="D4321" s="16"/>
      <c r="E4321" s="16"/>
      <c r="F4321" s="14"/>
      <c r="G4321" s="14"/>
      <c r="H4321" s="14"/>
      <c r="I4321" s="15"/>
      <c r="J4321" s="77"/>
    </row>
    <row r="4322" spans="1:10" x14ac:dyDescent="0.2">
      <c r="A4322" s="14"/>
      <c r="B4322" s="14"/>
      <c r="C4322" s="14"/>
      <c r="D4322" s="16"/>
      <c r="E4322" s="16"/>
      <c r="F4322" s="14"/>
      <c r="G4322" s="14"/>
      <c r="H4322" s="14"/>
      <c r="I4322" s="15"/>
      <c r="J4322" s="77"/>
    </row>
    <row r="4323" spans="1:10" x14ac:dyDescent="0.2">
      <c r="A4323" s="14"/>
      <c r="B4323" s="14"/>
      <c r="C4323" s="14"/>
      <c r="D4323" s="16"/>
      <c r="E4323" s="16"/>
      <c r="F4323" s="14"/>
      <c r="G4323" s="14"/>
      <c r="H4323" s="14"/>
      <c r="I4323" s="15"/>
      <c r="J4323" s="77"/>
    </row>
    <row r="4324" spans="1:10" x14ac:dyDescent="0.2">
      <c r="A4324" s="14"/>
      <c r="B4324" s="14"/>
      <c r="C4324" s="14"/>
      <c r="D4324" s="16"/>
      <c r="E4324" s="16"/>
      <c r="F4324" s="14"/>
      <c r="G4324" s="14"/>
      <c r="H4324" s="14"/>
      <c r="I4324" s="15"/>
      <c r="J4324" s="77"/>
    </row>
    <row r="4325" spans="1:10" x14ac:dyDescent="0.2">
      <c r="A4325" s="14"/>
      <c r="B4325" s="14"/>
      <c r="C4325" s="14"/>
      <c r="D4325" s="16"/>
      <c r="E4325" s="16"/>
      <c r="F4325" s="14"/>
      <c r="G4325" s="14"/>
      <c r="H4325" s="14"/>
      <c r="I4325" s="15"/>
      <c r="J4325" s="77"/>
    </row>
    <row r="4326" spans="1:10" x14ac:dyDescent="0.2">
      <c r="A4326" s="14"/>
      <c r="B4326" s="14"/>
      <c r="C4326" s="14"/>
      <c r="D4326" s="16"/>
      <c r="E4326" s="16"/>
      <c r="F4326" s="14"/>
      <c r="G4326" s="14"/>
      <c r="H4326" s="14"/>
      <c r="I4326" s="15"/>
      <c r="J4326" s="77"/>
    </row>
    <row r="4327" spans="1:10" x14ac:dyDescent="0.2">
      <c r="A4327" s="14"/>
      <c r="B4327" s="14"/>
      <c r="C4327" s="14"/>
      <c r="D4327" s="16"/>
      <c r="E4327" s="16"/>
      <c r="F4327" s="14"/>
      <c r="G4327" s="14"/>
      <c r="H4327" s="14"/>
      <c r="I4327" s="15"/>
      <c r="J4327" s="77"/>
    </row>
    <row r="4328" spans="1:10" x14ac:dyDescent="0.2">
      <c r="A4328" s="14"/>
      <c r="B4328" s="14"/>
      <c r="C4328" s="14"/>
      <c r="D4328" s="16"/>
      <c r="E4328" s="16"/>
      <c r="F4328" s="14"/>
      <c r="G4328" s="14"/>
      <c r="H4328" s="14"/>
      <c r="I4328" s="15"/>
      <c r="J4328" s="77"/>
    </row>
    <row r="4329" spans="1:10" x14ac:dyDescent="0.2">
      <c r="A4329" s="14"/>
      <c r="B4329" s="14"/>
      <c r="C4329" s="14"/>
      <c r="D4329" s="16"/>
      <c r="E4329" s="16"/>
      <c r="F4329" s="14"/>
      <c r="G4329" s="14"/>
      <c r="H4329" s="14"/>
      <c r="I4329" s="15"/>
      <c r="J4329" s="77"/>
    </row>
    <row r="4330" spans="1:10" x14ac:dyDescent="0.2">
      <c r="A4330" s="14"/>
      <c r="B4330" s="14"/>
      <c r="C4330" s="14"/>
      <c r="D4330" s="16"/>
      <c r="E4330" s="16"/>
      <c r="F4330" s="14"/>
      <c r="G4330" s="14"/>
      <c r="H4330" s="14"/>
      <c r="I4330" s="15"/>
      <c r="J4330" s="77"/>
    </row>
    <row r="4331" spans="1:10" x14ac:dyDescent="0.2">
      <c r="A4331" s="14"/>
      <c r="B4331" s="14"/>
      <c r="C4331" s="14"/>
      <c r="D4331" s="16"/>
      <c r="E4331" s="16"/>
      <c r="F4331" s="14"/>
      <c r="G4331" s="14"/>
      <c r="H4331" s="14"/>
      <c r="I4331" s="15"/>
      <c r="J4331" s="77"/>
    </row>
    <row r="4332" spans="1:10" x14ac:dyDescent="0.2">
      <c r="A4332" s="14"/>
      <c r="B4332" s="14"/>
      <c r="C4332" s="14"/>
      <c r="D4332" s="16"/>
      <c r="E4332" s="16"/>
      <c r="F4332" s="14"/>
      <c r="G4332" s="14"/>
      <c r="H4332" s="14"/>
      <c r="I4332" s="15"/>
      <c r="J4332" s="77"/>
    </row>
    <row r="4333" spans="1:10" x14ac:dyDescent="0.2">
      <c r="A4333" s="14"/>
      <c r="B4333" s="14"/>
      <c r="C4333" s="14"/>
      <c r="D4333" s="16"/>
      <c r="E4333" s="16"/>
      <c r="F4333" s="14"/>
      <c r="G4333" s="14"/>
      <c r="H4333" s="14"/>
      <c r="I4333" s="15"/>
      <c r="J4333" s="77"/>
    </row>
    <row r="4334" spans="1:10" x14ac:dyDescent="0.2">
      <c r="A4334" s="14"/>
      <c r="B4334" s="14"/>
      <c r="C4334" s="14"/>
      <c r="D4334" s="16"/>
      <c r="E4334" s="16"/>
      <c r="F4334" s="14"/>
      <c r="G4334" s="14"/>
      <c r="H4334" s="14"/>
      <c r="I4334" s="15"/>
      <c r="J4334" s="77"/>
    </row>
    <row r="4335" spans="1:10" x14ac:dyDescent="0.2">
      <c r="A4335" s="14"/>
      <c r="B4335" s="14"/>
      <c r="C4335" s="14"/>
      <c r="D4335" s="16"/>
      <c r="E4335" s="16"/>
      <c r="F4335" s="14"/>
      <c r="G4335" s="14"/>
      <c r="H4335" s="14"/>
      <c r="I4335" s="15"/>
      <c r="J4335" s="77"/>
    </row>
    <row r="4336" spans="1:10" x14ac:dyDescent="0.2">
      <c r="A4336" s="14"/>
      <c r="B4336" s="14"/>
      <c r="C4336" s="14"/>
      <c r="D4336" s="16"/>
      <c r="E4336" s="16"/>
      <c r="F4336" s="14"/>
      <c r="G4336" s="14"/>
      <c r="H4336" s="14"/>
      <c r="I4336" s="15"/>
      <c r="J4336" s="77"/>
    </row>
    <row r="4337" spans="1:10" x14ac:dyDescent="0.2">
      <c r="A4337" s="14"/>
      <c r="B4337" s="14"/>
      <c r="C4337" s="14"/>
      <c r="D4337" s="16"/>
      <c r="E4337" s="16"/>
      <c r="F4337" s="14"/>
      <c r="G4337" s="14"/>
      <c r="H4337" s="14"/>
      <c r="I4337" s="15"/>
      <c r="J4337" s="77"/>
    </row>
    <row r="4338" spans="1:10" x14ac:dyDescent="0.2">
      <c r="A4338" s="14"/>
      <c r="B4338" s="14"/>
      <c r="C4338" s="14"/>
      <c r="D4338" s="16"/>
      <c r="E4338" s="16"/>
      <c r="F4338" s="14"/>
      <c r="G4338" s="14"/>
      <c r="H4338" s="14"/>
      <c r="I4338" s="15"/>
      <c r="J4338" s="77"/>
    </row>
    <row r="4339" spans="1:10" x14ac:dyDescent="0.2">
      <c r="A4339" s="14"/>
      <c r="B4339" s="14"/>
      <c r="C4339" s="14"/>
      <c r="D4339" s="16"/>
      <c r="E4339" s="16"/>
      <c r="F4339" s="14"/>
      <c r="G4339" s="14"/>
      <c r="H4339" s="14"/>
      <c r="I4339" s="15"/>
      <c r="J4339" s="77"/>
    </row>
    <row r="4340" spans="1:10" x14ac:dyDescent="0.2">
      <c r="A4340" s="14"/>
      <c r="B4340" s="14"/>
      <c r="C4340" s="14"/>
      <c r="D4340" s="16"/>
      <c r="E4340" s="16"/>
      <c r="F4340" s="14"/>
      <c r="G4340" s="14"/>
      <c r="H4340" s="14"/>
      <c r="I4340" s="15"/>
      <c r="J4340" s="77"/>
    </row>
    <row r="4341" spans="1:10" x14ac:dyDescent="0.2">
      <c r="A4341" s="14"/>
      <c r="B4341" s="14"/>
      <c r="C4341" s="14"/>
      <c r="D4341" s="16"/>
      <c r="E4341" s="16"/>
      <c r="F4341" s="14"/>
      <c r="G4341" s="14"/>
      <c r="H4341" s="14"/>
      <c r="I4341" s="15"/>
      <c r="J4341" s="77"/>
    </row>
    <row r="4342" spans="1:10" x14ac:dyDescent="0.2">
      <c r="A4342" s="14"/>
      <c r="B4342" s="14"/>
      <c r="C4342" s="14"/>
      <c r="D4342" s="16"/>
      <c r="E4342" s="16"/>
      <c r="F4342" s="14"/>
      <c r="G4342" s="14"/>
      <c r="H4342" s="14"/>
      <c r="I4342" s="15"/>
      <c r="J4342" s="77"/>
    </row>
    <row r="4343" spans="1:10" x14ac:dyDescent="0.2">
      <c r="A4343" s="14"/>
      <c r="B4343" s="14"/>
      <c r="C4343" s="14"/>
      <c r="D4343" s="16"/>
      <c r="E4343" s="16"/>
      <c r="F4343" s="14"/>
      <c r="G4343" s="14"/>
      <c r="H4343" s="14"/>
      <c r="I4343" s="15"/>
      <c r="J4343" s="77"/>
    </row>
    <row r="4344" spans="1:10" x14ac:dyDescent="0.2">
      <c r="A4344" s="14"/>
      <c r="B4344" s="14"/>
      <c r="C4344" s="14"/>
      <c r="D4344" s="16"/>
      <c r="E4344" s="16"/>
      <c r="F4344" s="14"/>
      <c r="G4344" s="14"/>
      <c r="H4344" s="14"/>
      <c r="I4344" s="15"/>
      <c r="J4344" s="77"/>
    </row>
    <row r="4345" spans="1:10" x14ac:dyDescent="0.2">
      <c r="A4345" s="14"/>
      <c r="B4345" s="14"/>
      <c r="C4345" s="14"/>
      <c r="D4345" s="16"/>
      <c r="E4345" s="16"/>
      <c r="F4345" s="14"/>
      <c r="G4345" s="14"/>
      <c r="H4345" s="14"/>
      <c r="I4345" s="15"/>
      <c r="J4345" s="77"/>
    </row>
    <row r="4346" spans="1:10" x14ac:dyDescent="0.2">
      <c r="A4346" s="14"/>
      <c r="B4346" s="14"/>
      <c r="C4346" s="14"/>
      <c r="D4346" s="16"/>
      <c r="E4346" s="16"/>
      <c r="F4346" s="14"/>
      <c r="G4346" s="14"/>
      <c r="H4346" s="14"/>
      <c r="I4346" s="15"/>
      <c r="J4346" s="77"/>
    </row>
    <row r="4347" spans="1:10" x14ac:dyDescent="0.2">
      <c r="A4347" s="14"/>
      <c r="B4347" s="14"/>
      <c r="C4347" s="14"/>
      <c r="D4347" s="16"/>
      <c r="E4347" s="16"/>
      <c r="F4347" s="14"/>
      <c r="G4347" s="14"/>
      <c r="H4347" s="14"/>
      <c r="I4347" s="15"/>
      <c r="J4347" s="77"/>
    </row>
    <row r="4348" spans="1:10" x14ac:dyDescent="0.2">
      <c r="A4348" s="14"/>
      <c r="B4348" s="14"/>
      <c r="C4348" s="14"/>
      <c r="D4348" s="16"/>
      <c r="E4348" s="16"/>
      <c r="F4348" s="14"/>
      <c r="G4348" s="14"/>
      <c r="H4348" s="14"/>
      <c r="I4348" s="15"/>
      <c r="J4348" s="77"/>
    </row>
    <row r="4349" spans="1:10" x14ac:dyDescent="0.2">
      <c r="A4349" s="14"/>
      <c r="B4349" s="14"/>
      <c r="C4349" s="14"/>
      <c r="D4349" s="16"/>
      <c r="E4349" s="16"/>
      <c r="F4349" s="14"/>
      <c r="G4349" s="14"/>
      <c r="H4349" s="14"/>
      <c r="I4349" s="15"/>
      <c r="J4349" s="77"/>
    </row>
    <row r="4350" spans="1:10" x14ac:dyDescent="0.2">
      <c r="A4350" s="14"/>
      <c r="B4350" s="14"/>
      <c r="C4350" s="14"/>
      <c r="D4350" s="16"/>
      <c r="E4350" s="16"/>
      <c r="F4350" s="14"/>
      <c r="G4350" s="14"/>
      <c r="H4350" s="14"/>
      <c r="I4350" s="15"/>
      <c r="J4350" s="77"/>
    </row>
    <row r="4351" spans="1:10" x14ac:dyDescent="0.2">
      <c r="A4351" s="14"/>
      <c r="B4351" s="14"/>
      <c r="C4351" s="14"/>
      <c r="D4351" s="16"/>
      <c r="E4351" s="16"/>
      <c r="F4351" s="14"/>
      <c r="G4351" s="14"/>
      <c r="H4351" s="14"/>
      <c r="I4351" s="15"/>
      <c r="J4351" s="77"/>
    </row>
    <row r="4352" spans="1:10" x14ac:dyDescent="0.2">
      <c r="A4352" s="14"/>
      <c r="B4352" s="14"/>
      <c r="C4352" s="14"/>
      <c r="D4352" s="16"/>
      <c r="E4352" s="16"/>
      <c r="F4352" s="14"/>
      <c r="G4352" s="14"/>
      <c r="H4352" s="14"/>
      <c r="I4352" s="15"/>
      <c r="J4352" s="77"/>
    </row>
    <row r="4353" spans="1:10" x14ac:dyDescent="0.2">
      <c r="A4353" s="14"/>
      <c r="B4353" s="14"/>
      <c r="C4353" s="14"/>
      <c r="D4353" s="16"/>
      <c r="E4353" s="16"/>
      <c r="F4353" s="14"/>
      <c r="G4353" s="14"/>
      <c r="H4353" s="14"/>
      <c r="I4353" s="15"/>
      <c r="J4353" s="77"/>
    </row>
    <row r="4354" spans="1:10" x14ac:dyDescent="0.2">
      <c r="A4354" s="14"/>
      <c r="B4354" s="14"/>
      <c r="C4354" s="14"/>
      <c r="D4354" s="16"/>
      <c r="E4354" s="16"/>
      <c r="F4354" s="14"/>
      <c r="G4354" s="14"/>
      <c r="H4354" s="14"/>
      <c r="I4354" s="15"/>
      <c r="J4354" s="77"/>
    </row>
    <row r="4355" spans="1:10" x14ac:dyDescent="0.2">
      <c r="A4355" s="14"/>
      <c r="B4355" s="14"/>
      <c r="C4355" s="14"/>
      <c r="D4355" s="16"/>
      <c r="E4355" s="16"/>
      <c r="F4355" s="14"/>
      <c r="G4355" s="14"/>
      <c r="H4355" s="14"/>
      <c r="I4355" s="15"/>
      <c r="J4355" s="77"/>
    </row>
    <row r="4356" spans="1:10" x14ac:dyDescent="0.2">
      <c r="A4356" s="14"/>
      <c r="B4356" s="14"/>
      <c r="C4356" s="14"/>
      <c r="D4356" s="16"/>
      <c r="E4356" s="16"/>
      <c r="F4356" s="14"/>
      <c r="G4356" s="14"/>
      <c r="H4356" s="14"/>
      <c r="I4356" s="15"/>
      <c r="J4356" s="77"/>
    </row>
    <row r="4357" spans="1:10" x14ac:dyDescent="0.2">
      <c r="A4357" s="14"/>
      <c r="B4357" s="14"/>
      <c r="C4357" s="14"/>
      <c r="D4357" s="16"/>
      <c r="E4357" s="16"/>
      <c r="F4357" s="14"/>
      <c r="G4357" s="14"/>
      <c r="H4357" s="14"/>
      <c r="I4357" s="15"/>
      <c r="J4357" s="77"/>
    </row>
    <row r="4358" spans="1:10" x14ac:dyDescent="0.2">
      <c r="A4358" s="14"/>
      <c r="B4358" s="14"/>
      <c r="C4358" s="14"/>
      <c r="D4358" s="16"/>
      <c r="E4358" s="16"/>
      <c r="F4358" s="14"/>
      <c r="G4358" s="14"/>
      <c r="H4358" s="14"/>
      <c r="I4358" s="15"/>
      <c r="J4358" s="77"/>
    </row>
    <row r="4359" spans="1:10" x14ac:dyDescent="0.2">
      <c r="A4359" s="14"/>
      <c r="B4359" s="14"/>
      <c r="C4359" s="14"/>
      <c r="D4359" s="16"/>
      <c r="E4359" s="16"/>
      <c r="F4359" s="14"/>
      <c r="G4359" s="14"/>
      <c r="H4359" s="14"/>
      <c r="I4359" s="15"/>
      <c r="J4359" s="77"/>
    </row>
    <row r="4360" spans="1:10" x14ac:dyDescent="0.2">
      <c r="A4360" s="14"/>
      <c r="B4360" s="14"/>
      <c r="C4360" s="14"/>
      <c r="D4360" s="16"/>
      <c r="E4360" s="16"/>
      <c r="F4360" s="14"/>
      <c r="G4360" s="14"/>
      <c r="H4360" s="14"/>
      <c r="I4360" s="15"/>
      <c r="J4360" s="77"/>
    </row>
    <row r="4361" spans="1:10" x14ac:dyDescent="0.2">
      <c r="A4361" s="14"/>
      <c r="B4361" s="14"/>
      <c r="C4361" s="14"/>
      <c r="D4361" s="16"/>
      <c r="E4361" s="16"/>
      <c r="F4361" s="14"/>
      <c r="G4361" s="14"/>
      <c r="H4361" s="14"/>
      <c r="I4361" s="15"/>
      <c r="J4361" s="77"/>
    </row>
    <row r="4362" spans="1:10" x14ac:dyDescent="0.2">
      <c r="A4362" s="14"/>
      <c r="B4362" s="14"/>
      <c r="C4362" s="14"/>
      <c r="D4362" s="16"/>
      <c r="E4362" s="16"/>
      <c r="F4362" s="14"/>
      <c r="G4362" s="14"/>
      <c r="H4362" s="14"/>
      <c r="I4362" s="15"/>
      <c r="J4362" s="77"/>
    </row>
    <row r="4363" spans="1:10" x14ac:dyDescent="0.2">
      <c r="A4363" s="14"/>
      <c r="B4363" s="14"/>
      <c r="C4363" s="14"/>
      <c r="D4363" s="16"/>
      <c r="E4363" s="16"/>
      <c r="F4363" s="14"/>
      <c r="G4363" s="14"/>
      <c r="H4363" s="14"/>
      <c r="I4363" s="15"/>
      <c r="J4363" s="77"/>
    </row>
    <row r="4364" spans="1:10" x14ac:dyDescent="0.2">
      <c r="A4364" s="14"/>
      <c r="B4364" s="14"/>
      <c r="C4364" s="14"/>
      <c r="D4364" s="16"/>
      <c r="E4364" s="16"/>
      <c r="F4364" s="14"/>
      <c r="G4364" s="14"/>
      <c r="H4364" s="14"/>
      <c r="I4364" s="15"/>
      <c r="J4364" s="77"/>
    </row>
    <row r="4365" spans="1:10" x14ac:dyDescent="0.2">
      <c r="A4365" s="14"/>
      <c r="B4365" s="14"/>
      <c r="C4365" s="14"/>
      <c r="D4365" s="16"/>
      <c r="E4365" s="16"/>
      <c r="F4365" s="14"/>
      <c r="G4365" s="14"/>
      <c r="H4365" s="14"/>
      <c r="I4365" s="15"/>
      <c r="J4365" s="77"/>
    </row>
    <row r="4366" spans="1:10" x14ac:dyDescent="0.2">
      <c r="A4366" s="14"/>
      <c r="B4366" s="14"/>
      <c r="C4366" s="14"/>
      <c r="D4366" s="16"/>
      <c r="E4366" s="16"/>
      <c r="F4366" s="14"/>
      <c r="G4366" s="14"/>
      <c r="H4366" s="14"/>
      <c r="I4366" s="15"/>
      <c r="J4366" s="77"/>
    </row>
    <row r="4367" spans="1:10" x14ac:dyDescent="0.2">
      <c r="A4367" s="14"/>
      <c r="B4367" s="14"/>
      <c r="C4367" s="14"/>
      <c r="D4367" s="16"/>
      <c r="E4367" s="16"/>
      <c r="F4367" s="14"/>
      <c r="G4367" s="14"/>
      <c r="H4367" s="14"/>
      <c r="I4367" s="15"/>
      <c r="J4367" s="77"/>
    </row>
    <row r="4368" spans="1:10" x14ac:dyDescent="0.2">
      <c r="A4368" s="14"/>
      <c r="B4368" s="14"/>
      <c r="C4368" s="14"/>
      <c r="D4368" s="16"/>
      <c r="E4368" s="16"/>
      <c r="F4368" s="14"/>
      <c r="G4368" s="14"/>
      <c r="H4368" s="14"/>
      <c r="I4368" s="15"/>
      <c r="J4368" s="77"/>
    </row>
    <row r="4369" spans="1:10" x14ac:dyDescent="0.2">
      <c r="A4369" s="14"/>
      <c r="B4369" s="14"/>
      <c r="C4369" s="14"/>
      <c r="D4369" s="16"/>
      <c r="E4369" s="16"/>
      <c r="F4369" s="14"/>
      <c r="G4369" s="14"/>
      <c r="H4369" s="14"/>
      <c r="I4369" s="15"/>
      <c r="J4369" s="77"/>
    </row>
    <row r="4370" spans="1:10" x14ac:dyDescent="0.2">
      <c r="A4370" s="14"/>
      <c r="B4370" s="14"/>
      <c r="C4370" s="14"/>
      <c r="D4370" s="16"/>
      <c r="E4370" s="16"/>
      <c r="F4370" s="14"/>
      <c r="G4370" s="14"/>
      <c r="H4370" s="14"/>
      <c r="I4370" s="15"/>
      <c r="J4370" s="77"/>
    </row>
    <row r="4371" spans="1:10" x14ac:dyDescent="0.2">
      <c r="A4371" s="14"/>
      <c r="B4371" s="14"/>
      <c r="C4371" s="14"/>
      <c r="D4371" s="16"/>
      <c r="E4371" s="16"/>
      <c r="F4371" s="14"/>
      <c r="G4371" s="14"/>
      <c r="H4371" s="14"/>
      <c r="I4371" s="15"/>
      <c r="J4371" s="77"/>
    </row>
    <row r="4372" spans="1:10" x14ac:dyDescent="0.2">
      <c r="A4372" s="14"/>
      <c r="B4372" s="14"/>
      <c r="C4372" s="14"/>
      <c r="D4372" s="16"/>
      <c r="E4372" s="16"/>
      <c r="F4372" s="14"/>
      <c r="G4372" s="14"/>
      <c r="H4372" s="14"/>
      <c r="I4372" s="15"/>
      <c r="J4372" s="77"/>
    </row>
    <row r="4373" spans="1:10" x14ac:dyDescent="0.2">
      <c r="A4373" s="14"/>
      <c r="B4373" s="14"/>
      <c r="C4373" s="14"/>
      <c r="D4373" s="16"/>
      <c r="E4373" s="16"/>
      <c r="F4373" s="14"/>
      <c r="G4373" s="14"/>
      <c r="H4373" s="14"/>
      <c r="I4373" s="15"/>
      <c r="J4373" s="77"/>
    </row>
    <row r="4374" spans="1:10" x14ac:dyDescent="0.2">
      <c r="A4374" s="14"/>
      <c r="B4374" s="14"/>
      <c r="C4374" s="14"/>
      <c r="D4374" s="16"/>
      <c r="E4374" s="16"/>
      <c r="F4374" s="14"/>
      <c r="G4374" s="14"/>
      <c r="H4374" s="14"/>
      <c r="I4374" s="15"/>
      <c r="J4374" s="77"/>
    </row>
    <row r="4375" spans="1:10" x14ac:dyDescent="0.2">
      <c r="A4375" s="14"/>
      <c r="B4375" s="14"/>
      <c r="C4375" s="14"/>
      <c r="D4375" s="16"/>
      <c r="E4375" s="16"/>
      <c r="F4375" s="14"/>
      <c r="G4375" s="14"/>
      <c r="H4375" s="14"/>
      <c r="I4375" s="15"/>
      <c r="J4375" s="77"/>
    </row>
    <row r="4376" spans="1:10" x14ac:dyDescent="0.2">
      <c r="A4376" s="14"/>
      <c r="B4376" s="14"/>
      <c r="C4376" s="14"/>
      <c r="D4376" s="16"/>
      <c r="E4376" s="16"/>
      <c r="F4376" s="14"/>
      <c r="G4376" s="14"/>
      <c r="H4376" s="14"/>
      <c r="I4376" s="15"/>
      <c r="J4376" s="77"/>
    </row>
    <row r="4377" spans="1:10" x14ac:dyDescent="0.2">
      <c r="A4377" s="14"/>
      <c r="B4377" s="14"/>
      <c r="C4377" s="14"/>
      <c r="D4377" s="16"/>
      <c r="E4377" s="16"/>
      <c r="F4377" s="14"/>
      <c r="G4377" s="14"/>
      <c r="H4377" s="14"/>
      <c r="I4377" s="15"/>
      <c r="J4377" s="77"/>
    </row>
    <row r="4378" spans="1:10" x14ac:dyDescent="0.2">
      <c r="A4378" s="14"/>
      <c r="B4378" s="14"/>
      <c r="C4378" s="14"/>
      <c r="D4378" s="16"/>
      <c r="E4378" s="16"/>
      <c r="F4378" s="14"/>
      <c r="G4378" s="14"/>
      <c r="H4378" s="14"/>
      <c r="I4378" s="15"/>
      <c r="J4378" s="77"/>
    </row>
    <row r="4379" spans="1:10" x14ac:dyDescent="0.2">
      <c r="A4379" s="14"/>
      <c r="B4379" s="14"/>
      <c r="C4379" s="14"/>
      <c r="D4379" s="16"/>
      <c r="E4379" s="16"/>
      <c r="F4379" s="14"/>
      <c r="G4379" s="14"/>
      <c r="H4379" s="14"/>
      <c r="I4379" s="15"/>
      <c r="J4379" s="77"/>
    </row>
    <row r="4380" spans="1:10" x14ac:dyDescent="0.2">
      <c r="A4380" s="14"/>
      <c r="B4380" s="14"/>
      <c r="C4380" s="14"/>
      <c r="D4380" s="16"/>
      <c r="E4380" s="16"/>
      <c r="F4380" s="14"/>
      <c r="G4380" s="14"/>
      <c r="H4380" s="14"/>
      <c r="I4380" s="15"/>
      <c r="J4380" s="77"/>
    </row>
    <row r="4381" spans="1:10" x14ac:dyDescent="0.2">
      <c r="A4381" s="14"/>
      <c r="B4381" s="14"/>
      <c r="C4381" s="14"/>
      <c r="D4381" s="16"/>
      <c r="E4381" s="16"/>
      <c r="F4381" s="14"/>
      <c r="G4381" s="14"/>
      <c r="H4381" s="14"/>
      <c r="I4381" s="15"/>
      <c r="J4381" s="77"/>
    </row>
    <row r="4382" spans="1:10" x14ac:dyDescent="0.2">
      <c r="A4382" s="14"/>
      <c r="B4382" s="14"/>
      <c r="C4382" s="14"/>
      <c r="D4382" s="16"/>
      <c r="E4382" s="16"/>
      <c r="F4382" s="14"/>
      <c r="G4382" s="14"/>
      <c r="H4382" s="14"/>
      <c r="I4382" s="15"/>
      <c r="J4382" s="77"/>
    </row>
    <row r="4383" spans="1:10" x14ac:dyDescent="0.2">
      <c r="A4383" s="14"/>
      <c r="B4383" s="14"/>
      <c r="C4383" s="14"/>
      <c r="D4383" s="16"/>
      <c r="E4383" s="16"/>
      <c r="F4383" s="14"/>
      <c r="G4383" s="14"/>
      <c r="H4383" s="14"/>
      <c r="I4383" s="15"/>
      <c r="J4383" s="77"/>
    </row>
    <row r="4384" spans="1:10" x14ac:dyDescent="0.2">
      <c r="A4384" s="14"/>
      <c r="B4384" s="14"/>
      <c r="C4384" s="14"/>
      <c r="D4384" s="16"/>
      <c r="E4384" s="16"/>
      <c r="F4384" s="14"/>
      <c r="G4384" s="14"/>
      <c r="H4384" s="14"/>
      <c r="I4384" s="15"/>
      <c r="J4384" s="77"/>
    </row>
    <row r="4385" spans="1:10" x14ac:dyDescent="0.2">
      <c r="A4385" s="14"/>
      <c r="B4385" s="14"/>
      <c r="C4385" s="14"/>
      <c r="D4385" s="16"/>
      <c r="E4385" s="16"/>
      <c r="F4385" s="14"/>
      <c r="G4385" s="14"/>
      <c r="H4385" s="14"/>
      <c r="I4385" s="15"/>
      <c r="J4385" s="77"/>
    </row>
    <row r="4386" spans="1:10" x14ac:dyDescent="0.2">
      <c r="A4386" s="14"/>
      <c r="B4386" s="14"/>
      <c r="C4386" s="14"/>
      <c r="D4386" s="16"/>
      <c r="E4386" s="16"/>
      <c r="F4386" s="14"/>
      <c r="G4386" s="14"/>
      <c r="H4386" s="14"/>
      <c r="I4386" s="15"/>
      <c r="J4386" s="77"/>
    </row>
    <row r="4387" spans="1:10" x14ac:dyDescent="0.2">
      <c r="A4387" s="14"/>
      <c r="B4387" s="14"/>
      <c r="C4387" s="14"/>
      <c r="D4387" s="16"/>
      <c r="E4387" s="16"/>
      <c r="F4387" s="14"/>
      <c r="G4387" s="14"/>
      <c r="H4387" s="14"/>
      <c r="I4387" s="15"/>
      <c r="J4387" s="77"/>
    </row>
    <row r="4388" spans="1:10" x14ac:dyDescent="0.2">
      <c r="A4388" s="14"/>
      <c r="B4388" s="14"/>
      <c r="C4388" s="14"/>
      <c r="D4388" s="16"/>
      <c r="E4388" s="16"/>
      <c r="F4388" s="14"/>
      <c r="G4388" s="14"/>
      <c r="H4388" s="14"/>
      <c r="I4388" s="15"/>
      <c r="J4388" s="77"/>
    </row>
    <row r="4389" spans="1:10" x14ac:dyDescent="0.2">
      <c r="A4389" s="14"/>
      <c r="B4389" s="14"/>
      <c r="C4389" s="14"/>
      <c r="D4389" s="16"/>
      <c r="E4389" s="16"/>
      <c r="F4389" s="14"/>
      <c r="G4389" s="14"/>
      <c r="H4389" s="14"/>
      <c r="I4389" s="15"/>
      <c r="J4389" s="77"/>
    </row>
    <row r="4390" spans="1:10" x14ac:dyDescent="0.2">
      <c r="A4390" s="14"/>
      <c r="B4390" s="14"/>
      <c r="C4390" s="14"/>
      <c r="D4390" s="16"/>
      <c r="E4390" s="16"/>
      <c r="F4390" s="14"/>
      <c r="G4390" s="14"/>
      <c r="H4390" s="14"/>
      <c r="I4390" s="15"/>
      <c r="J4390" s="77"/>
    </row>
    <row r="4391" spans="1:10" x14ac:dyDescent="0.2">
      <c r="A4391" s="14"/>
      <c r="B4391" s="14"/>
      <c r="C4391" s="14"/>
      <c r="D4391" s="16"/>
      <c r="E4391" s="16"/>
      <c r="F4391" s="14"/>
      <c r="G4391" s="14"/>
      <c r="H4391" s="14"/>
      <c r="I4391" s="15"/>
      <c r="J4391" s="77"/>
    </row>
    <row r="4392" spans="1:10" x14ac:dyDescent="0.2">
      <c r="A4392" s="14"/>
      <c r="B4392" s="14"/>
      <c r="C4392" s="14"/>
      <c r="D4392" s="16"/>
      <c r="E4392" s="16"/>
      <c r="F4392" s="14"/>
      <c r="G4392" s="14"/>
      <c r="H4392" s="14"/>
      <c r="I4392" s="15"/>
      <c r="J4392" s="77"/>
    </row>
    <row r="4393" spans="1:10" x14ac:dyDescent="0.2">
      <c r="A4393" s="14"/>
      <c r="B4393" s="14"/>
      <c r="C4393" s="14"/>
      <c r="D4393" s="16"/>
      <c r="E4393" s="16"/>
      <c r="F4393" s="14"/>
      <c r="G4393" s="14"/>
      <c r="H4393" s="14"/>
      <c r="I4393" s="15"/>
      <c r="J4393" s="77"/>
    </row>
    <row r="4394" spans="1:10" x14ac:dyDescent="0.2">
      <c r="A4394" s="14"/>
      <c r="B4394" s="14"/>
      <c r="C4394" s="14"/>
      <c r="D4394" s="16"/>
      <c r="E4394" s="16"/>
      <c r="F4394" s="14"/>
      <c r="G4394" s="14"/>
      <c r="H4394" s="14"/>
      <c r="I4394" s="15"/>
      <c r="J4394" s="77"/>
    </row>
    <row r="4395" spans="1:10" x14ac:dyDescent="0.2">
      <c r="A4395" s="14"/>
      <c r="B4395" s="14"/>
      <c r="C4395" s="14"/>
      <c r="D4395" s="16"/>
      <c r="E4395" s="16"/>
      <c r="F4395" s="14"/>
      <c r="G4395" s="14"/>
      <c r="H4395" s="14"/>
      <c r="I4395" s="15"/>
      <c r="J4395" s="77"/>
    </row>
    <row r="4396" spans="1:10" x14ac:dyDescent="0.2">
      <c r="A4396" s="14"/>
      <c r="B4396" s="14"/>
      <c r="C4396" s="14"/>
      <c r="D4396" s="16"/>
      <c r="E4396" s="16"/>
      <c r="F4396" s="14"/>
      <c r="G4396" s="14"/>
      <c r="H4396" s="14"/>
      <c r="I4396" s="15"/>
      <c r="J4396" s="77"/>
    </row>
    <row r="4397" spans="1:10" x14ac:dyDescent="0.2">
      <c r="A4397" s="14"/>
      <c r="B4397" s="14"/>
      <c r="C4397" s="14"/>
      <c r="D4397" s="16"/>
      <c r="E4397" s="16"/>
      <c r="F4397" s="14"/>
      <c r="G4397" s="14"/>
      <c r="H4397" s="14"/>
      <c r="I4397" s="15"/>
      <c r="J4397" s="77"/>
    </row>
    <row r="4398" spans="1:10" x14ac:dyDescent="0.2">
      <c r="A4398" s="14"/>
      <c r="B4398" s="14"/>
      <c r="C4398" s="14"/>
      <c r="D4398" s="16"/>
      <c r="E4398" s="16"/>
      <c r="F4398" s="14"/>
      <c r="G4398" s="14"/>
      <c r="H4398" s="14"/>
      <c r="I4398" s="15"/>
      <c r="J4398" s="77"/>
    </row>
    <row r="4399" spans="1:10" x14ac:dyDescent="0.2">
      <c r="A4399" s="14"/>
      <c r="B4399" s="14"/>
      <c r="C4399" s="14"/>
      <c r="D4399" s="16"/>
      <c r="E4399" s="16"/>
      <c r="F4399" s="14"/>
      <c r="G4399" s="14"/>
      <c r="H4399" s="14"/>
      <c r="I4399" s="15"/>
      <c r="J4399" s="77"/>
    </row>
    <row r="4400" spans="1:10" x14ac:dyDescent="0.2">
      <c r="A4400" s="14"/>
      <c r="B4400" s="14"/>
      <c r="C4400" s="14"/>
      <c r="D4400" s="16"/>
      <c r="E4400" s="16"/>
      <c r="F4400" s="14"/>
      <c r="G4400" s="14"/>
      <c r="H4400" s="14"/>
      <c r="I4400" s="15"/>
      <c r="J4400" s="77"/>
    </row>
    <row r="4401" spans="1:10" x14ac:dyDescent="0.2">
      <c r="A4401" s="14"/>
      <c r="B4401" s="14"/>
      <c r="C4401" s="14"/>
      <c r="D4401" s="16"/>
      <c r="E4401" s="16"/>
      <c r="F4401" s="14"/>
      <c r="G4401" s="14"/>
      <c r="H4401" s="14"/>
      <c r="I4401" s="15"/>
      <c r="J4401" s="77"/>
    </row>
    <row r="4402" spans="1:10" x14ac:dyDescent="0.2">
      <c r="A4402" s="14"/>
      <c r="B4402" s="14"/>
      <c r="C4402" s="14"/>
      <c r="D4402" s="16"/>
      <c r="E4402" s="16"/>
      <c r="F4402" s="14"/>
      <c r="G4402" s="14"/>
      <c r="H4402" s="14"/>
      <c r="I4402" s="15"/>
      <c r="J4402" s="77"/>
    </row>
    <row r="4403" spans="1:10" x14ac:dyDescent="0.2">
      <c r="A4403" s="14"/>
      <c r="B4403" s="14"/>
      <c r="C4403" s="14"/>
      <c r="D4403" s="16"/>
      <c r="E4403" s="16"/>
      <c r="F4403" s="14"/>
      <c r="G4403" s="14"/>
      <c r="H4403" s="14"/>
      <c r="I4403" s="15"/>
      <c r="J4403" s="77"/>
    </row>
    <row r="4404" spans="1:10" x14ac:dyDescent="0.2">
      <c r="A4404" s="14"/>
      <c r="B4404" s="14"/>
      <c r="C4404" s="14"/>
      <c r="D4404" s="16"/>
      <c r="E4404" s="16"/>
      <c r="F4404" s="14"/>
      <c r="G4404" s="14"/>
      <c r="H4404" s="14"/>
      <c r="I4404" s="15"/>
      <c r="J4404" s="77"/>
    </row>
    <row r="4405" spans="1:10" x14ac:dyDescent="0.2">
      <c r="A4405" s="14"/>
      <c r="B4405" s="14"/>
      <c r="C4405" s="14"/>
      <c r="D4405" s="16"/>
      <c r="E4405" s="16"/>
      <c r="F4405" s="14"/>
      <c r="G4405" s="14"/>
      <c r="H4405" s="14"/>
      <c r="I4405" s="15"/>
      <c r="J4405" s="77"/>
    </row>
    <row r="4406" spans="1:10" x14ac:dyDescent="0.2">
      <c r="A4406" s="14"/>
      <c r="B4406" s="14"/>
      <c r="C4406" s="14"/>
      <c r="D4406" s="16"/>
      <c r="E4406" s="16"/>
      <c r="F4406" s="14"/>
      <c r="G4406" s="14"/>
      <c r="H4406" s="14"/>
      <c r="I4406" s="15"/>
      <c r="J4406" s="77"/>
    </row>
    <row r="4407" spans="1:10" x14ac:dyDescent="0.2">
      <c r="A4407" s="14"/>
      <c r="B4407" s="14"/>
      <c r="C4407" s="14"/>
      <c r="D4407" s="16"/>
      <c r="E4407" s="16"/>
      <c r="F4407" s="14"/>
      <c r="G4407" s="14"/>
      <c r="H4407" s="14"/>
      <c r="I4407" s="15"/>
      <c r="J4407" s="77"/>
    </row>
    <row r="4408" spans="1:10" x14ac:dyDescent="0.2">
      <c r="A4408" s="14"/>
      <c r="B4408" s="14"/>
      <c r="C4408" s="14"/>
      <c r="D4408" s="16"/>
      <c r="E4408" s="16"/>
      <c r="F4408" s="14"/>
      <c r="G4408" s="14"/>
      <c r="H4408" s="14"/>
      <c r="I4408" s="15"/>
      <c r="J4408" s="77"/>
    </row>
    <row r="4409" spans="1:10" x14ac:dyDescent="0.2">
      <c r="A4409" s="14"/>
      <c r="B4409" s="14"/>
      <c r="C4409" s="14"/>
      <c r="D4409" s="16"/>
      <c r="E4409" s="16"/>
      <c r="F4409" s="14"/>
      <c r="G4409" s="14"/>
      <c r="H4409" s="14"/>
      <c r="I4409" s="15"/>
      <c r="J4409" s="77"/>
    </row>
    <row r="4410" spans="1:10" x14ac:dyDescent="0.2">
      <c r="A4410" s="14"/>
      <c r="B4410" s="14"/>
      <c r="C4410" s="14"/>
      <c r="D4410" s="16"/>
      <c r="E4410" s="16"/>
      <c r="F4410" s="14"/>
      <c r="G4410" s="14"/>
      <c r="H4410" s="14"/>
      <c r="I4410" s="15"/>
      <c r="J4410" s="77"/>
    </row>
    <row r="4411" spans="1:10" x14ac:dyDescent="0.2">
      <c r="A4411" s="14"/>
      <c r="B4411" s="14"/>
      <c r="C4411" s="14"/>
      <c r="D4411" s="16"/>
      <c r="E4411" s="16"/>
      <c r="F4411" s="14"/>
      <c r="G4411" s="14"/>
      <c r="H4411" s="14"/>
      <c r="I4411" s="15"/>
      <c r="J4411" s="77"/>
    </row>
    <row r="4412" spans="1:10" x14ac:dyDescent="0.2">
      <c r="A4412" s="14"/>
      <c r="B4412" s="14"/>
      <c r="C4412" s="14"/>
      <c r="D4412" s="16"/>
      <c r="E4412" s="16"/>
      <c r="F4412" s="14"/>
      <c r="G4412" s="14"/>
      <c r="H4412" s="14"/>
      <c r="I4412" s="15"/>
      <c r="J4412" s="77"/>
    </row>
    <row r="4413" spans="1:10" x14ac:dyDescent="0.2">
      <c r="A4413" s="14"/>
      <c r="B4413" s="14"/>
      <c r="C4413" s="14"/>
      <c r="D4413" s="16"/>
      <c r="E4413" s="16"/>
      <c r="F4413" s="14"/>
      <c r="G4413" s="14"/>
      <c r="H4413" s="14"/>
      <c r="I4413" s="15"/>
      <c r="J4413" s="77"/>
    </row>
    <row r="4414" spans="1:10" x14ac:dyDescent="0.2">
      <c r="A4414" s="14"/>
      <c r="B4414" s="14"/>
      <c r="C4414" s="14"/>
      <c r="D4414" s="16"/>
      <c r="E4414" s="16"/>
      <c r="F4414" s="14"/>
      <c r="G4414" s="14"/>
      <c r="H4414" s="14"/>
      <c r="I4414" s="15"/>
      <c r="J4414" s="77"/>
    </row>
    <row r="4415" spans="1:10" x14ac:dyDescent="0.2">
      <c r="A4415" s="14"/>
      <c r="B4415" s="14"/>
      <c r="C4415" s="14"/>
      <c r="D4415" s="16"/>
      <c r="E4415" s="16"/>
      <c r="F4415" s="14"/>
      <c r="G4415" s="14"/>
      <c r="H4415" s="14"/>
      <c r="I4415" s="15"/>
      <c r="J4415" s="77"/>
    </row>
    <row r="4416" spans="1:10" x14ac:dyDescent="0.2">
      <c r="A4416" s="14"/>
      <c r="B4416" s="14"/>
      <c r="C4416" s="14"/>
      <c r="D4416" s="16"/>
      <c r="E4416" s="16"/>
      <c r="F4416" s="14"/>
      <c r="G4416" s="14"/>
      <c r="H4416" s="14"/>
      <c r="I4416" s="15"/>
      <c r="J4416" s="77"/>
    </row>
    <row r="4417" spans="1:10" x14ac:dyDescent="0.2">
      <c r="A4417" s="14"/>
      <c r="B4417" s="14"/>
      <c r="C4417" s="14"/>
      <c r="D4417" s="16"/>
      <c r="E4417" s="16"/>
      <c r="F4417" s="14"/>
      <c r="G4417" s="14"/>
      <c r="H4417" s="14"/>
      <c r="I4417" s="15"/>
      <c r="J4417" s="77"/>
    </row>
    <row r="4418" spans="1:10" x14ac:dyDescent="0.2">
      <c r="A4418" s="14"/>
      <c r="B4418" s="14"/>
      <c r="C4418" s="14"/>
      <c r="D4418" s="16"/>
      <c r="E4418" s="16"/>
      <c r="F4418" s="14"/>
      <c r="G4418" s="14"/>
      <c r="H4418" s="14"/>
      <c r="I4418" s="15"/>
      <c r="J4418" s="77"/>
    </row>
    <row r="4419" spans="1:10" x14ac:dyDescent="0.2">
      <c r="A4419" s="14"/>
      <c r="B4419" s="14"/>
      <c r="C4419" s="14"/>
      <c r="D4419" s="16"/>
      <c r="E4419" s="16"/>
      <c r="F4419" s="14"/>
      <c r="G4419" s="14"/>
      <c r="H4419" s="14"/>
      <c r="I4419" s="15"/>
      <c r="J4419" s="77"/>
    </row>
    <row r="4420" spans="1:10" x14ac:dyDescent="0.2">
      <c r="A4420" s="14"/>
      <c r="B4420" s="14"/>
      <c r="C4420" s="14"/>
      <c r="D4420" s="16"/>
      <c r="E4420" s="16"/>
      <c r="F4420" s="14"/>
      <c r="G4420" s="14"/>
      <c r="H4420" s="14"/>
      <c r="I4420" s="15"/>
      <c r="J4420" s="77"/>
    </row>
    <row r="4421" spans="1:10" x14ac:dyDescent="0.2">
      <c r="A4421" s="14"/>
      <c r="B4421" s="14"/>
      <c r="C4421" s="14"/>
      <c r="D4421" s="16"/>
      <c r="E4421" s="16"/>
      <c r="F4421" s="14"/>
      <c r="G4421" s="14"/>
      <c r="H4421" s="14"/>
      <c r="I4421" s="15"/>
      <c r="J4421" s="77"/>
    </row>
    <row r="4422" spans="1:10" x14ac:dyDescent="0.2">
      <c r="A4422" s="14"/>
      <c r="B4422" s="14"/>
      <c r="C4422" s="14"/>
      <c r="D4422" s="16"/>
      <c r="E4422" s="16"/>
      <c r="F4422" s="14"/>
      <c r="G4422" s="14"/>
      <c r="H4422" s="14"/>
      <c r="I4422" s="15"/>
      <c r="J4422" s="77"/>
    </row>
    <row r="4423" spans="1:10" x14ac:dyDescent="0.2">
      <c r="A4423" s="14"/>
      <c r="B4423" s="14"/>
      <c r="C4423" s="14"/>
      <c r="D4423" s="16"/>
      <c r="E4423" s="16"/>
      <c r="F4423" s="14"/>
      <c r="G4423" s="14"/>
      <c r="H4423" s="14"/>
      <c r="I4423" s="15"/>
      <c r="J4423" s="77"/>
    </row>
    <row r="4424" spans="1:10" x14ac:dyDescent="0.2">
      <c r="A4424" s="14"/>
      <c r="B4424" s="14"/>
      <c r="C4424" s="14"/>
      <c r="D4424" s="16"/>
      <c r="E4424" s="16"/>
      <c r="F4424" s="14"/>
      <c r="G4424" s="14"/>
      <c r="H4424" s="14"/>
      <c r="I4424" s="15"/>
      <c r="J4424" s="77"/>
    </row>
    <row r="4425" spans="1:10" x14ac:dyDescent="0.2">
      <c r="A4425" s="14"/>
      <c r="B4425" s="14"/>
      <c r="C4425" s="14"/>
      <c r="D4425" s="16"/>
      <c r="E4425" s="16"/>
      <c r="F4425" s="14"/>
      <c r="G4425" s="14"/>
      <c r="H4425" s="14"/>
      <c r="I4425" s="15"/>
      <c r="J4425" s="77"/>
    </row>
    <row r="4426" spans="1:10" x14ac:dyDescent="0.2">
      <c r="A4426" s="14"/>
      <c r="B4426" s="14"/>
      <c r="C4426" s="14"/>
      <c r="D4426" s="16"/>
      <c r="E4426" s="16"/>
      <c r="F4426" s="14"/>
      <c r="G4426" s="14"/>
      <c r="H4426" s="14"/>
      <c r="I4426" s="15"/>
      <c r="J4426" s="77"/>
    </row>
    <row r="4427" spans="1:10" x14ac:dyDescent="0.2">
      <c r="A4427" s="14"/>
      <c r="B4427" s="14"/>
      <c r="C4427" s="14"/>
      <c r="D4427" s="16"/>
      <c r="E4427" s="16"/>
      <c r="F4427" s="14"/>
      <c r="G4427" s="14"/>
      <c r="H4427" s="14"/>
      <c r="I4427" s="15"/>
      <c r="J4427" s="77"/>
    </row>
    <row r="4428" spans="1:10" x14ac:dyDescent="0.2">
      <c r="A4428" s="14"/>
      <c r="B4428" s="14"/>
      <c r="C4428" s="14"/>
      <c r="D4428" s="16"/>
      <c r="E4428" s="16"/>
      <c r="F4428" s="14"/>
      <c r="G4428" s="14"/>
      <c r="H4428" s="14"/>
      <c r="I4428" s="15"/>
      <c r="J4428" s="77"/>
    </row>
    <row r="4429" spans="1:10" x14ac:dyDescent="0.2">
      <c r="A4429" s="14"/>
      <c r="B4429" s="14"/>
      <c r="C4429" s="14"/>
      <c r="D4429" s="16"/>
      <c r="E4429" s="16"/>
      <c r="F4429" s="14"/>
      <c r="G4429" s="14"/>
      <c r="H4429" s="14"/>
      <c r="I4429" s="15"/>
      <c r="J4429" s="77"/>
    </row>
    <row r="4430" spans="1:10" x14ac:dyDescent="0.2">
      <c r="A4430" s="14"/>
      <c r="B4430" s="14"/>
      <c r="C4430" s="14"/>
      <c r="D4430" s="16"/>
      <c r="E4430" s="16"/>
      <c r="F4430" s="14"/>
      <c r="G4430" s="14"/>
      <c r="H4430" s="14"/>
      <c r="I4430" s="15"/>
      <c r="J4430" s="77"/>
    </row>
    <row r="4431" spans="1:10" x14ac:dyDescent="0.2">
      <c r="A4431" s="14"/>
      <c r="B4431" s="14"/>
      <c r="C4431" s="14"/>
      <c r="D4431" s="16"/>
      <c r="E4431" s="16"/>
      <c r="F4431" s="14"/>
      <c r="G4431" s="14"/>
      <c r="H4431" s="14"/>
      <c r="I4431" s="15"/>
      <c r="J4431" s="77"/>
    </row>
    <row r="4432" spans="1:10" x14ac:dyDescent="0.2">
      <c r="A4432" s="14"/>
      <c r="B4432" s="14"/>
      <c r="C4432" s="14"/>
      <c r="D4432" s="16"/>
      <c r="E4432" s="16"/>
      <c r="F4432" s="14"/>
      <c r="G4432" s="14"/>
      <c r="H4432" s="14"/>
      <c r="I4432" s="15"/>
      <c r="J4432" s="77"/>
    </row>
    <row r="4433" spans="1:10" x14ac:dyDescent="0.2">
      <c r="A4433" s="14"/>
      <c r="B4433" s="14"/>
      <c r="C4433" s="14"/>
      <c r="D4433" s="16"/>
      <c r="E4433" s="16"/>
      <c r="F4433" s="14"/>
      <c r="G4433" s="14"/>
      <c r="H4433" s="14"/>
      <c r="I4433" s="15"/>
      <c r="J4433" s="77"/>
    </row>
    <row r="4434" spans="1:10" x14ac:dyDescent="0.2">
      <c r="A4434" s="14"/>
      <c r="B4434" s="14"/>
      <c r="C4434" s="14"/>
      <c r="D4434" s="16"/>
      <c r="E4434" s="16"/>
      <c r="F4434" s="14"/>
      <c r="G4434" s="14"/>
      <c r="H4434" s="14"/>
      <c r="I4434" s="15"/>
      <c r="J4434" s="77"/>
    </row>
    <row r="4435" spans="1:10" x14ac:dyDescent="0.2">
      <c r="A4435" s="14"/>
      <c r="B4435" s="14"/>
      <c r="C4435" s="14"/>
      <c r="D4435" s="16"/>
      <c r="E4435" s="16"/>
      <c r="F4435" s="14"/>
      <c r="G4435" s="14"/>
      <c r="H4435" s="14"/>
      <c r="I4435" s="15"/>
      <c r="J4435" s="77"/>
    </row>
    <row r="4436" spans="1:10" x14ac:dyDescent="0.2">
      <c r="A4436" s="14"/>
      <c r="B4436" s="14"/>
      <c r="C4436" s="14"/>
      <c r="D4436" s="16"/>
      <c r="E4436" s="16"/>
      <c r="F4436" s="14"/>
      <c r="G4436" s="14"/>
      <c r="H4436" s="14"/>
      <c r="I4436" s="15"/>
      <c r="J4436" s="77"/>
    </row>
    <row r="4437" spans="1:10" x14ac:dyDescent="0.2">
      <c r="A4437" s="14"/>
      <c r="B4437" s="14"/>
      <c r="C4437" s="14"/>
      <c r="D4437" s="16"/>
      <c r="E4437" s="16"/>
      <c r="F4437" s="14"/>
      <c r="G4437" s="14"/>
      <c r="H4437" s="14"/>
      <c r="I4437" s="15"/>
      <c r="J4437" s="77"/>
    </row>
    <row r="4438" spans="1:10" x14ac:dyDescent="0.2">
      <c r="A4438" s="14"/>
      <c r="B4438" s="14"/>
      <c r="C4438" s="14"/>
      <c r="D4438" s="16"/>
      <c r="E4438" s="16"/>
      <c r="F4438" s="14"/>
      <c r="G4438" s="14"/>
      <c r="H4438" s="14"/>
      <c r="I4438" s="15"/>
      <c r="J4438" s="77"/>
    </row>
    <row r="4439" spans="1:10" x14ac:dyDescent="0.2">
      <c r="A4439" s="14"/>
      <c r="B4439" s="14"/>
      <c r="C4439" s="14"/>
      <c r="D4439" s="16"/>
      <c r="E4439" s="16"/>
      <c r="F4439" s="14"/>
      <c r="G4439" s="14"/>
      <c r="H4439" s="14"/>
      <c r="I4439" s="15"/>
      <c r="J4439" s="77"/>
    </row>
    <row r="4440" spans="1:10" x14ac:dyDescent="0.2">
      <c r="A4440" s="14"/>
      <c r="B4440" s="14"/>
      <c r="C4440" s="14"/>
      <c r="D4440" s="16"/>
      <c r="E4440" s="16"/>
      <c r="F4440" s="14"/>
      <c r="G4440" s="14"/>
      <c r="H4440" s="14"/>
      <c r="I4440" s="15"/>
      <c r="J4440" s="77"/>
    </row>
    <row r="4441" spans="1:10" x14ac:dyDescent="0.2">
      <c r="A4441" s="14"/>
      <c r="B4441" s="14"/>
      <c r="C4441" s="14"/>
      <c r="D4441" s="16"/>
      <c r="E4441" s="16"/>
      <c r="F4441" s="14"/>
      <c r="G4441" s="14"/>
      <c r="H4441" s="14"/>
      <c r="I4441" s="15"/>
      <c r="J4441" s="77"/>
    </row>
    <row r="4442" spans="1:10" x14ac:dyDescent="0.2">
      <c r="A4442" s="14"/>
      <c r="B4442" s="14"/>
      <c r="C4442" s="14"/>
      <c r="D4442" s="16"/>
      <c r="E4442" s="16"/>
      <c r="F4442" s="14"/>
      <c r="G4442" s="14"/>
      <c r="H4442" s="14"/>
      <c r="I4442" s="15"/>
      <c r="J4442" s="77"/>
    </row>
    <row r="4443" spans="1:10" x14ac:dyDescent="0.2">
      <c r="A4443" s="14"/>
      <c r="B4443" s="14"/>
      <c r="C4443" s="14"/>
      <c r="D4443" s="16"/>
      <c r="E4443" s="16"/>
      <c r="F4443" s="14"/>
      <c r="G4443" s="14"/>
      <c r="H4443" s="14"/>
      <c r="I4443" s="15"/>
      <c r="J4443" s="77"/>
    </row>
    <row r="4444" spans="1:10" x14ac:dyDescent="0.2">
      <c r="A4444" s="14"/>
      <c r="B4444" s="14"/>
      <c r="C4444" s="14"/>
      <c r="D4444" s="16"/>
      <c r="E4444" s="16"/>
      <c r="F4444" s="14"/>
      <c r="G4444" s="14"/>
      <c r="H4444" s="14"/>
      <c r="I4444" s="15"/>
      <c r="J4444" s="77"/>
    </row>
    <row r="4445" spans="1:10" x14ac:dyDescent="0.2">
      <c r="A4445" s="14"/>
      <c r="B4445" s="14"/>
      <c r="C4445" s="14"/>
      <c r="D4445" s="16"/>
      <c r="E4445" s="16"/>
      <c r="F4445" s="14"/>
      <c r="G4445" s="14"/>
      <c r="H4445" s="14"/>
      <c r="I4445" s="15"/>
      <c r="J4445" s="77"/>
    </row>
    <row r="4446" spans="1:10" x14ac:dyDescent="0.2">
      <c r="A4446" s="14"/>
      <c r="B4446" s="14"/>
      <c r="C4446" s="14"/>
      <c r="D4446" s="16"/>
      <c r="E4446" s="16"/>
      <c r="F4446" s="14"/>
      <c r="G4446" s="14"/>
      <c r="H4446" s="14"/>
      <c r="I4446" s="15"/>
      <c r="J4446" s="77"/>
    </row>
    <row r="4447" spans="1:10" x14ac:dyDescent="0.2">
      <c r="A4447" s="14"/>
      <c r="B4447" s="14"/>
      <c r="C4447" s="14"/>
      <c r="D4447" s="16"/>
      <c r="E4447" s="16"/>
      <c r="F4447" s="14"/>
      <c r="G4447" s="14"/>
      <c r="H4447" s="14"/>
      <c r="I4447" s="15"/>
      <c r="J4447" s="77"/>
    </row>
    <row r="4448" spans="1:10" x14ac:dyDescent="0.2">
      <c r="A4448" s="14"/>
      <c r="B4448" s="14"/>
      <c r="C4448" s="14"/>
      <c r="D4448" s="16"/>
      <c r="E4448" s="16"/>
      <c r="F4448" s="14"/>
      <c r="G4448" s="14"/>
      <c r="H4448" s="14"/>
      <c r="I4448" s="15"/>
      <c r="J4448" s="77"/>
    </row>
    <row r="4449" spans="1:10" x14ac:dyDescent="0.2">
      <c r="A4449" s="14"/>
      <c r="B4449" s="14"/>
      <c r="C4449" s="14"/>
      <c r="D4449" s="16"/>
      <c r="E4449" s="16"/>
      <c r="F4449" s="14"/>
      <c r="G4449" s="14"/>
      <c r="H4449" s="14"/>
      <c r="I4449" s="15"/>
      <c r="J4449" s="77"/>
    </row>
    <row r="4450" spans="1:10" x14ac:dyDescent="0.2">
      <c r="A4450" s="14"/>
      <c r="B4450" s="14"/>
      <c r="C4450" s="14"/>
      <c r="D4450" s="16"/>
      <c r="E4450" s="16"/>
      <c r="F4450" s="14"/>
      <c r="G4450" s="14"/>
      <c r="H4450" s="14"/>
      <c r="I4450" s="15"/>
      <c r="J4450" s="77"/>
    </row>
    <row r="4451" spans="1:10" x14ac:dyDescent="0.2">
      <c r="A4451" s="14"/>
      <c r="B4451" s="14"/>
      <c r="C4451" s="14"/>
      <c r="D4451" s="16"/>
      <c r="E4451" s="16"/>
      <c r="F4451" s="14"/>
      <c r="G4451" s="14"/>
      <c r="H4451" s="14"/>
      <c r="I4451" s="15"/>
      <c r="J4451" s="77"/>
    </row>
    <row r="4452" spans="1:10" x14ac:dyDescent="0.2">
      <c r="A4452" s="14"/>
      <c r="B4452" s="14"/>
      <c r="C4452" s="14"/>
      <c r="D4452" s="16"/>
      <c r="E4452" s="16"/>
      <c r="F4452" s="14"/>
      <c r="G4452" s="14"/>
      <c r="H4452" s="14"/>
      <c r="I4452" s="15"/>
      <c r="J4452" s="77"/>
    </row>
    <row r="4453" spans="1:10" x14ac:dyDescent="0.2">
      <c r="A4453" s="14"/>
      <c r="B4453" s="14"/>
      <c r="C4453" s="14"/>
      <c r="D4453" s="16"/>
      <c r="E4453" s="16"/>
      <c r="F4453" s="14"/>
      <c r="G4453" s="14"/>
      <c r="H4453" s="14"/>
      <c r="I4453" s="15"/>
      <c r="J4453" s="77"/>
    </row>
    <row r="4454" spans="1:10" x14ac:dyDescent="0.2">
      <c r="A4454" s="14"/>
      <c r="B4454" s="14"/>
      <c r="C4454" s="14"/>
      <c r="D4454" s="16"/>
      <c r="E4454" s="16"/>
      <c r="F4454" s="14"/>
      <c r="G4454" s="14"/>
      <c r="H4454" s="14"/>
      <c r="I4454" s="15"/>
      <c r="J4454" s="77"/>
    </row>
    <row r="4455" spans="1:10" x14ac:dyDescent="0.2">
      <c r="A4455" s="14"/>
      <c r="B4455" s="14"/>
      <c r="C4455" s="14"/>
      <c r="D4455" s="16"/>
      <c r="E4455" s="16"/>
      <c r="F4455" s="14"/>
      <c r="G4455" s="14"/>
      <c r="H4455" s="14"/>
      <c r="I4455" s="15"/>
      <c r="J4455" s="77"/>
    </row>
    <row r="4456" spans="1:10" x14ac:dyDescent="0.2">
      <c r="A4456" s="14"/>
      <c r="B4456" s="14"/>
      <c r="C4456" s="14"/>
      <c r="D4456" s="16"/>
      <c r="E4456" s="16"/>
      <c r="F4456" s="14"/>
      <c r="G4456" s="14"/>
      <c r="H4456" s="14"/>
      <c r="I4456" s="15"/>
      <c r="J4456" s="77"/>
    </row>
    <row r="4457" spans="1:10" x14ac:dyDescent="0.2">
      <c r="A4457" s="14"/>
      <c r="B4457" s="14"/>
      <c r="C4457" s="14"/>
      <c r="D4457" s="16"/>
      <c r="E4457" s="16"/>
      <c r="F4457" s="14"/>
      <c r="G4457" s="14"/>
      <c r="H4457" s="14"/>
      <c r="I4457" s="15"/>
      <c r="J4457" s="77"/>
    </row>
    <row r="4458" spans="1:10" x14ac:dyDescent="0.2">
      <c r="A4458" s="14"/>
      <c r="B4458" s="14"/>
      <c r="C4458" s="14"/>
      <c r="D4458" s="16"/>
      <c r="E4458" s="16"/>
      <c r="F4458" s="14"/>
      <c r="G4458" s="14"/>
      <c r="H4458" s="14"/>
      <c r="I4458" s="15"/>
      <c r="J4458" s="77"/>
    </row>
    <row r="4459" spans="1:10" x14ac:dyDescent="0.2">
      <c r="A4459" s="14"/>
      <c r="B4459" s="14"/>
      <c r="C4459" s="14"/>
      <c r="D4459" s="16"/>
      <c r="E4459" s="16"/>
      <c r="F4459" s="14"/>
      <c r="G4459" s="14"/>
      <c r="H4459" s="14"/>
      <c r="I4459" s="15"/>
      <c r="J4459" s="77"/>
    </row>
    <row r="4460" spans="1:10" x14ac:dyDescent="0.2">
      <c r="A4460" s="14"/>
      <c r="B4460" s="14"/>
      <c r="C4460" s="14"/>
      <c r="D4460" s="16"/>
      <c r="E4460" s="16"/>
      <c r="F4460" s="14"/>
      <c r="G4460" s="14"/>
      <c r="H4460" s="14"/>
      <c r="I4460" s="15"/>
      <c r="J4460" s="77"/>
    </row>
    <row r="4461" spans="1:10" x14ac:dyDescent="0.2">
      <c r="A4461" s="14"/>
      <c r="B4461" s="14"/>
      <c r="C4461" s="14"/>
      <c r="D4461" s="16"/>
      <c r="E4461" s="16"/>
      <c r="F4461" s="14"/>
      <c r="G4461" s="14"/>
      <c r="H4461" s="14"/>
      <c r="I4461" s="15"/>
      <c r="J4461" s="77"/>
    </row>
    <row r="4462" spans="1:10" x14ac:dyDescent="0.2">
      <c r="A4462" s="14"/>
      <c r="B4462" s="14"/>
      <c r="C4462" s="14"/>
      <c r="D4462" s="16"/>
      <c r="E4462" s="16"/>
      <c r="F4462" s="14"/>
      <c r="G4462" s="14"/>
      <c r="H4462" s="14"/>
      <c r="I4462" s="15"/>
      <c r="J4462" s="77"/>
    </row>
    <row r="4463" spans="1:10" x14ac:dyDescent="0.2">
      <c r="A4463" s="14"/>
      <c r="B4463" s="14"/>
      <c r="C4463" s="14"/>
      <c r="D4463" s="16"/>
      <c r="E4463" s="16"/>
      <c r="F4463" s="14"/>
      <c r="G4463" s="14"/>
      <c r="H4463" s="14"/>
      <c r="I4463" s="15"/>
      <c r="J4463" s="77"/>
    </row>
    <row r="4464" spans="1:10" x14ac:dyDescent="0.2">
      <c r="A4464" s="14"/>
      <c r="B4464" s="14"/>
      <c r="C4464" s="14"/>
      <c r="D4464" s="16"/>
      <c r="E4464" s="16"/>
      <c r="F4464" s="14"/>
      <c r="G4464" s="14"/>
      <c r="H4464" s="14"/>
      <c r="I4464" s="15"/>
      <c r="J4464" s="77"/>
    </row>
    <row r="4465" spans="1:10" x14ac:dyDescent="0.2">
      <c r="A4465" s="14"/>
      <c r="B4465" s="14"/>
      <c r="C4465" s="14"/>
      <c r="D4465" s="16"/>
      <c r="E4465" s="16"/>
      <c r="F4465" s="14"/>
      <c r="G4465" s="14"/>
      <c r="H4465" s="14"/>
      <c r="I4465" s="15"/>
      <c r="J4465" s="77"/>
    </row>
    <row r="4466" spans="1:10" x14ac:dyDescent="0.2">
      <c r="A4466" s="14"/>
      <c r="B4466" s="14"/>
      <c r="C4466" s="14"/>
      <c r="D4466" s="16"/>
      <c r="E4466" s="16"/>
      <c r="F4466" s="14"/>
      <c r="G4466" s="14"/>
      <c r="H4466" s="14"/>
      <c r="I4466" s="15"/>
      <c r="J4466" s="77"/>
    </row>
    <row r="4467" spans="1:10" x14ac:dyDescent="0.2">
      <c r="A4467" s="14"/>
      <c r="B4467" s="14"/>
      <c r="C4467" s="14"/>
      <c r="D4467" s="16"/>
      <c r="E4467" s="16"/>
      <c r="F4467" s="14"/>
      <c r="G4467" s="14"/>
      <c r="H4467" s="14"/>
      <c r="I4467" s="15"/>
      <c r="J4467" s="77"/>
    </row>
    <row r="4468" spans="1:10" x14ac:dyDescent="0.2">
      <c r="A4468" s="14"/>
      <c r="B4468" s="14"/>
      <c r="C4468" s="14"/>
      <c r="D4468" s="16"/>
      <c r="E4468" s="16"/>
      <c r="F4468" s="14"/>
      <c r="G4468" s="14"/>
      <c r="H4468" s="14"/>
      <c r="I4468" s="15"/>
      <c r="J4468" s="77"/>
    </row>
    <row r="4469" spans="1:10" x14ac:dyDescent="0.2">
      <c r="A4469" s="14"/>
      <c r="B4469" s="14"/>
      <c r="C4469" s="14"/>
      <c r="D4469" s="16"/>
      <c r="E4469" s="16"/>
      <c r="F4469" s="14"/>
      <c r="G4469" s="14"/>
      <c r="H4469" s="14"/>
      <c r="I4469" s="15"/>
      <c r="J4469" s="77"/>
    </row>
    <row r="4470" spans="1:10" x14ac:dyDescent="0.2">
      <c r="A4470" s="14"/>
      <c r="B4470" s="14"/>
      <c r="C4470" s="14"/>
      <c r="D4470" s="16"/>
      <c r="E4470" s="16"/>
      <c r="F4470" s="14"/>
      <c r="G4470" s="14"/>
      <c r="H4470" s="14"/>
      <c r="I4470" s="15"/>
      <c r="J4470" s="77"/>
    </row>
    <row r="4471" spans="1:10" x14ac:dyDescent="0.2">
      <c r="A4471" s="14"/>
      <c r="B4471" s="14"/>
      <c r="C4471" s="14"/>
      <c r="D4471" s="16"/>
      <c r="E4471" s="16"/>
      <c r="F4471" s="14"/>
      <c r="G4471" s="14"/>
      <c r="H4471" s="14"/>
      <c r="I4471" s="15"/>
      <c r="J4471" s="77"/>
    </row>
    <row r="4472" spans="1:10" x14ac:dyDescent="0.2">
      <c r="A4472" s="14"/>
      <c r="B4472" s="14"/>
      <c r="C4472" s="14"/>
      <c r="D4472" s="16"/>
      <c r="E4472" s="16"/>
      <c r="F4472" s="14"/>
      <c r="G4472" s="14"/>
      <c r="H4472" s="14"/>
      <c r="I4472" s="15"/>
      <c r="J4472" s="77"/>
    </row>
    <row r="4473" spans="1:10" x14ac:dyDescent="0.2">
      <c r="A4473" s="14"/>
      <c r="B4473" s="14"/>
      <c r="C4473" s="14"/>
      <c r="D4473" s="16"/>
      <c r="E4473" s="16"/>
      <c r="F4473" s="14"/>
      <c r="G4473" s="14"/>
      <c r="H4473" s="14"/>
      <c r="I4473" s="15"/>
      <c r="J4473" s="77"/>
    </row>
    <row r="4474" spans="1:10" x14ac:dyDescent="0.2">
      <c r="A4474" s="14"/>
      <c r="B4474" s="14"/>
      <c r="C4474" s="14"/>
      <c r="D4474" s="16"/>
      <c r="E4474" s="16"/>
      <c r="F4474" s="14"/>
      <c r="G4474" s="14"/>
      <c r="H4474" s="14"/>
      <c r="I4474" s="15"/>
      <c r="J4474" s="77"/>
    </row>
    <row r="4475" spans="1:10" x14ac:dyDescent="0.2">
      <c r="A4475" s="14"/>
      <c r="B4475" s="14"/>
      <c r="C4475" s="14"/>
      <c r="D4475" s="16"/>
      <c r="E4475" s="16"/>
      <c r="F4475" s="14"/>
      <c r="G4475" s="14"/>
      <c r="H4475" s="14"/>
      <c r="I4475" s="15"/>
      <c r="J4475" s="77"/>
    </row>
    <row r="4476" spans="1:10" x14ac:dyDescent="0.2">
      <c r="A4476" s="14"/>
      <c r="B4476" s="14"/>
      <c r="C4476" s="14"/>
      <c r="D4476" s="16"/>
      <c r="E4476" s="16"/>
      <c r="F4476" s="14"/>
      <c r="G4476" s="14"/>
      <c r="H4476" s="14"/>
      <c r="I4476" s="15"/>
      <c r="J4476" s="77"/>
    </row>
    <row r="4477" spans="1:10" x14ac:dyDescent="0.2">
      <c r="A4477" s="14"/>
      <c r="B4477" s="14"/>
      <c r="C4477" s="14"/>
      <c r="D4477" s="16"/>
      <c r="E4477" s="16"/>
      <c r="F4477" s="14"/>
      <c r="G4477" s="14"/>
      <c r="H4477" s="14"/>
      <c r="I4477" s="15"/>
      <c r="J4477" s="77"/>
    </row>
    <row r="4478" spans="1:10" x14ac:dyDescent="0.2">
      <c r="A4478" s="14"/>
      <c r="B4478" s="14"/>
      <c r="C4478" s="14"/>
      <c r="D4478" s="16"/>
      <c r="E4478" s="16"/>
      <c r="F4478" s="14"/>
      <c r="G4478" s="14"/>
      <c r="H4478" s="14"/>
      <c r="I4478" s="15"/>
      <c r="J4478" s="77"/>
    </row>
    <row r="4479" spans="1:10" x14ac:dyDescent="0.2">
      <c r="A4479" s="14"/>
      <c r="B4479" s="14"/>
      <c r="C4479" s="14"/>
      <c r="D4479" s="16"/>
      <c r="E4479" s="16"/>
      <c r="F4479" s="14"/>
      <c r="G4479" s="14"/>
      <c r="H4479" s="14"/>
      <c r="I4479" s="15"/>
      <c r="J4479" s="77"/>
    </row>
    <row r="4480" spans="1:10"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sheetData>
  <autoFilter ref="A106:K362" xr:uid="{E96EF3C8-47E9-4D00-BAE9-FD921A4859DD}">
    <sortState xmlns:xlrd2="http://schemas.microsoft.com/office/spreadsheetml/2017/richdata2" ref="A107:K362">
      <sortCondition ref="D106:D362"/>
    </sortState>
  </autoFilter>
  <dataConsolidate/>
  <mergeCells count="5">
    <mergeCell ref="A100:H100"/>
    <mergeCell ref="I101:J101"/>
    <mergeCell ref="I100:J100"/>
    <mergeCell ref="A101:H101"/>
    <mergeCell ref="A105:J105"/>
  </mergeCells>
  <phoneticPr fontId="1" type="noConversion"/>
  <conditionalFormatting sqref="A196:G196">
    <cfRule type="expression" dxfId="85" priority="39" stopIfTrue="1">
      <formula>$A196&lt;&gt;""</formula>
    </cfRule>
  </conditionalFormatting>
  <conditionalFormatting sqref="A198:G198">
    <cfRule type="expression" dxfId="84" priority="31" stopIfTrue="1">
      <formula>$A198&lt;&gt;""</formula>
    </cfRule>
  </conditionalFormatting>
  <conditionalFormatting sqref="A200:G200">
    <cfRule type="expression" dxfId="83" priority="23" stopIfTrue="1">
      <formula>$A200&lt;&gt;""</formula>
    </cfRule>
  </conditionalFormatting>
  <conditionalFormatting sqref="A107:J195 I196:J196 A197:J197 I198:J200 A199:J199 A218:F218 H218:J218">
    <cfRule type="expression" dxfId="82" priority="48" stopIfTrue="1">
      <formula>$A107&lt;&gt;""</formula>
    </cfRule>
  </conditionalFormatting>
  <conditionalFormatting sqref="A201:J217">
    <cfRule type="expression" dxfId="81" priority="10" stopIfTrue="1">
      <formula>$A201&lt;&gt;""</formula>
    </cfRule>
  </conditionalFormatting>
  <conditionalFormatting sqref="A219:J4822">
    <cfRule type="expression" dxfId="80" priority="1" stopIfTrue="1">
      <formula>$A219&lt;&gt;""</formula>
    </cfRule>
  </conditionalFormatting>
  <conditionalFormatting sqref="B162:B163">
    <cfRule type="expression" dxfId="79" priority="47" stopIfTrue="1">
      <formula>$A162&lt;&gt;""</formula>
    </cfRule>
  </conditionalFormatting>
  <conditionalFormatting sqref="B165:B166">
    <cfRule type="expression" dxfId="78" priority="46" stopIfTrue="1">
      <formula>$A165&lt;&gt;""</formula>
    </cfRule>
  </conditionalFormatting>
  <conditionalFormatting sqref="B168:B169">
    <cfRule type="expression" dxfId="77" priority="45" stopIfTrue="1">
      <formula>$A168&lt;&gt;""</formula>
    </cfRule>
  </conditionalFormatting>
  <conditionalFormatting sqref="B171">
    <cfRule type="expression" dxfId="76" priority="44" stopIfTrue="1">
      <formula>$A171&lt;&gt;""</formula>
    </cfRule>
  </conditionalFormatting>
  <conditionalFormatting sqref="B511:E511">
    <cfRule type="expression" dxfId="75" priority="169" stopIfTrue="1">
      <formula>$A511&lt;&gt;""</formula>
    </cfRule>
  </conditionalFormatting>
  <conditionalFormatting sqref="B513:E513 H513:I513 B514:I515 B516:E521 H516:I521">
    <cfRule type="expression" dxfId="74" priority="129" stopIfTrue="1">
      <formula>$A513&lt;&gt;""</formula>
    </cfRule>
  </conditionalFormatting>
  <conditionalFormatting sqref="B523:E523 H523:I523">
    <cfRule type="expression" dxfId="73" priority="120" stopIfTrue="1">
      <formula>$A523&lt;&gt;""</formula>
    </cfRule>
  </conditionalFormatting>
  <conditionalFormatting sqref="B641:E641">
    <cfRule type="expression" dxfId="72" priority="192" stopIfTrue="1">
      <formula>$A641&lt;&gt;""</formula>
    </cfRule>
  </conditionalFormatting>
  <conditionalFormatting sqref="B932:E932">
    <cfRule type="expression" dxfId="71" priority="238" stopIfTrue="1">
      <formula>$A932&lt;&gt;""</formula>
    </cfRule>
  </conditionalFormatting>
  <conditionalFormatting sqref="B936:E936">
    <cfRule type="expression" dxfId="70" priority="294" stopIfTrue="1">
      <formula>$A936&lt;&gt;""</formula>
    </cfRule>
  </conditionalFormatting>
  <conditionalFormatting sqref="B953:E958">
    <cfRule type="expression" dxfId="69" priority="284" stopIfTrue="1">
      <formula>$A953&lt;&gt;""</formula>
    </cfRule>
  </conditionalFormatting>
  <conditionalFormatting sqref="B960:E970">
    <cfRule type="expression" dxfId="68" priority="152" stopIfTrue="1">
      <formula>$A960&lt;&gt;""</formula>
    </cfRule>
  </conditionalFormatting>
  <conditionalFormatting sqref="B974:E974">
    <cfRule type="expression" dxfId="67" priority="178" stopIfTrue="1">
      <formula>$A974&lt;&gt;""</formula>
    </cfRule>
  </conditionalFormatting>
  <conditionalFormatting sqref="B1075:E1082 I1075:J1092">
    <cfRule type="expression" dxfId="66" priority="228" stopIfTrue="1">
      <formula>$A1075&lt;&gt;""</formula>
    </cfRule>
  </conditionalFormatting>
  <conditionalFormatting sqref="B1115:E1123">
    <cfRule type="expression" dxfId="65" priority="263" stopIfTrue="1">
      <formula>$A1115&lt;&gt;""</formula>
    </cfRule>
  </conditionalFormatting>
  <conditionalFormatting sqref="B1125:E1148">
    <cfRule type="expression" dxfId="64" priority="142" stopIfTrue="1">
      <formula>$A1125&lt;&gt;""</formula>
    </cfRule>
  </conditionalFormatting>
  <conditionalFormatting sqref="B1182:E1185">
    <cfRule type="expression" dxfId="63" priority="159" stopIfTrue="1">
      <formula>$A1182&lt;&gt;""</formula>
    </cfRule>
  </conditionalFormatting>
  <conditionalFormatting sqref="B1187:E1189">
    <cfRule type="expression" dxfId="62" priority="364" stopIfTrue="1">
      <formula>$A1187&lt;&gt;""</formula>
    </cfRule>
  </conditionalFormatting>
  <conditionalFormatting sqref="B1191:E1201">
    <cfRule type="expression" dxfId="61" priority="183" stopIfTrue="1">
      <formula>$A1191&lt;&gt;""</formula>
    </cfRule>
  </conditionalFormatting>
  <conditionalFormatting sqref="B1215:E1226">
    <cfRule type="expression" dxfId="60" priority="221" stopIfTrue="1">
      <formula>$A1215&lt;&gt;""</formula>
    </cfRule>
  </conditionalFormatting>
  <conditionalFormatting sqref="B1234:E1272">
    <cfRule type="expression" dxfId="59" priority="258" stopIfTrue="1">
      <formula>$A1234&lt;&gt;""</formula>
    </cfRule>
  </conditionalFormatting>
  <conditionalFormatting sqref="B1275:E1280">
    <cfRule type="expression" dxfId="58" priority="328" stopIfTrue="1">
      <formula>$A1275&lt;&gt;""</formula>
    </cfRule>
  </conditionalFormatting>
  <conditionalFormatting sqref="B312:H318">
    <cfRule type="expression" dxfId="57" priority="254" stopIfTrue="1">
      <formula>$A312&lt;&gt;""</formula>
    </cfRule>
  </conditionalFormatting>
  <conditionalFormatting sqref="B889:H904">
    <cfRule type="expression" dxfId="56" priority="324" stopIfTrue="1">
      <formula>$A889&lt;&gt;""</formula>
    </cfRule>
  </conditionalFormatting>
  <conditionalFormatting sqref="B1094:H1096 B1097:E1110 H1097:H1110">
    <cfRule type="expression" dxfId="55" priority="253" stopIfTrue="1">
      <formula>$A1094&lt;&gt;""</formula>
    </cfRule>
  </conditionalFormatting>
  <conditionalFormatting sqref="B1112:H1114">
    <cfRule type="expression" dxfId="54" priority="148" stopIfTrue="1">
      <formula>$A1112&lt;&gt;""</formula>
    </cfRule>
  </conditionalFormatting>
  <conditionalFormatting sqref="B1186:H1186">
    <cfRule type="expression" dxfId="53" priority="394" stopIfTrue="1">
      <formula>$A1186&lt;&gt;""</formula>
    </cfRule>
  </conditionalFormatting>
  <conditionalFormatting sqref="B1202:H1207">
    <cfRule type="expression" dxfId="52" priority="122" stopIfTrue="1">
      <formula>$A1202&lt;&gt;""</formula>
    </cfRule>
  </conditionalFormatting>
  <conditionalFormatting sqref="B1232:H1233">
    <cfRule type="expression" dxfId="51" priority="301" stopIfTrue="1">
      <formula>$A1232&lt;&gt;""</formula>
    </cfRule>
  </conditionalFormatting>
  <conditionalFormatting sqref="B146:I160 I161:I198">
    <cfRule type="expression" dxfId="50" priority="101" stopIfTrue="1">
      <formula>$A146&lt;&gt;""</formula>
    </cfRule>
  </conditionalFormatting>
  <conditionalFormatting sqref="B210:I210">
    <cfRule type="expression" dxfId="49" priority="104" stopIfTrue="1">
      <formula>$A210&lt;&gt;""</formula>
    </cfRule>
  </conditionalFormatting>
  <conditionalFormatting sqref="B227:I228">
    <cfRule type="expression" dxfId="48" priority="84" stopIfTrue="1">
      <formula>$A227&lt;&gt;""</formula>
    </cfRule>
  </conditionalFormatting>
  <conditionalFormatting sqref="B230:I230">
    <cfRule type="expression" dxfId="47" priority="7" stopIfTrue="1">
      <formula>$A230&lt;&gt;""</formula>
    </cfRule>
  </conditionalFormatting>
  <conditionalFormatting sqref="B319:I321">
    <cfRule type="expression" dxfId="46" priority="200" stopIfTrue="1">
      <formula>$A319&lt;&gt;""</formula>
    </cfRule>
  </conditionalFormatting>
  <conditionalFormatting sqref="B467:I510">
    <cfRule type="expression" dxfId="45" priority="361" stopIfTrue="1">
      <formula>$A467&lt;&gt;""</formula>
    </cfRule>
  </conditionalFormatting>
  <conditionalFormatting sqref="B512:I512">
    <cfRule type="expression" dxfId="44" priority="127" stopIfTrue="1">
      <formula>$A512&lt;&gt;""</formula>
    </cfRule>
  </conditionalFormatting>
  <conditionalFormatting sqref="B959:I959">
    <cfRule type="expression" dxfId="43" priority="252" stopIfTrue="1">
      <formula>$A959&lt;&gt;""</formula>
    </cfRule>
  </conditionalFormatting>
  <conditionalFormatting sqref="B971:I973">
    <cfRule type="expression" dxfId="42" priority="121" stopIfTrue="1">
      <formula>$A971&lt;&gt;""</formula>
    </cfRule>
  </conditionalFormatting>
  <conditionalFormatting sqref="B975:I979">
    <cfRule type="expression" dxfId="41" priority="123" stopIfTrue="1">
      <formula>$A975&lt;&gt;""</formula>
    </cfRule>
  </conditionalFormatting>
  <conditionalFormatting sqref="B1093:I1093 I1094:I1110">
    <cfRule type="expression" dxfId="40" priority="256" stopIfTrue="1">
      <formula>$A1093&lt;&gt;""</formula>
    </cfRule>
  </conditionalFormatting>
  <conditionalFormatting sqref="B1190:I1190">
    <cfRule type="expression" dxfId="39" priority="251" stopIfTrue="1">
      <formula>$A1190&lt;&gt;""</formula>
    </cfRule>
  </conditionalFormatting>
  <conditionalFormatting sqref="B231:J233">
    <cfRule type="expression" dxfId="38" priority="76" stopIfTrue="1">
      <formula>$A231&lt;&gt;""</formula>
    </cfRule>
  </conditionalFormatting>
  <conditionalFormatting sqref="B310:J310">
    <cfRule type="expression" dxfId="37" priority="50" stopIfTrue="1">
      <formula>$A310&lt;&gt;""</formula>
    </cfRule>
  </conditionalFormatting>
  <conditionalFormatting sqref="B421:J447">
    <cfRule type="expression" dxfId="36" priority="107" stopIfTrue="1">
      <formula>$A421&lt;&gt;""</formula>
    </cfRule>
  </conditionalFormatting>
  <conditionalFormatting sqref="B875:J876">
    <cfRule type="expression" dxfId="35" priority="322" stopIfTrue="1">
      <formula>$A875&lt;&gt;""</formula>
    </cfRule>
  </conditionalFormatting>
  <conditionalFormatting sqref="B949:J952">
    <cfRule type="expression" dxfId="34" priority="112" stopIfTrue="1">
      <formula>$A949&lt;&gt;""</formula>
    </cfRule>
  </conditionalFormatting>
  <conditionalFormatting sqref="B980:J1074">
    <cfRule type="expression" dxfId="33" priority="138" stopIfTrue="1">
      <formula>$A980&lt;&gt;""</formula>
    </cfRule>
  </conditionalFormatting>
  <conditionalFormatting sqref="B1228:J1228">
    <cfRule type="expression" dxfId="32" priority="303" stopIfTrue="1">
      <formula>$A1228&lt;&gt;""</formula>
    </cfRule>
  </conditionalFormatting>
  <conditionalFormatting sqref="B1283:J4196">
    <cfRule type="expression" dxfId="31" priority="147" stopIfTrue="1">
      <formula>$A1283&lt;&gt;""</formula>
    </cfRule>
  </conditionalFormatting>
  <conditionalFormatting sqref="F162:H166">
    <cfRule type="expression" dxfId="30" priority="97" stopIfTrue="1">
      <formula>$A162&lt;&gt;""</formula>
    </cfRule>
  </conditionalFormatting>
  <conditionalFormatting sqref="F169:H170">
    <cfRule type="expression" dxfId="29" priority="95" stopIfTrue="1">
      <formula>$A169&lt;&gt;""</formula>
    </cfRule>
  </conditionalFormatting>
  <conditionalFormatting sqref="F953:H953">
    <cfRule type="expression" dxfId="28" priority="385" stopIfTrue="1">
      <formula>$A953&lt;&gt;""</formula>
    </cfRule>
  </conditionalFormatting>
  <conditionalFormatting sqref="F1077:H1082">
    <cfRule type="expression" dxfId="27" priority="227" stopIfTrue="1">
      <formula>$A1077&lt;&gt;""</formula>
    </cfRule>
  </conditionalFormatting>
  <conditionalFormatting sqref="G217:G218">
    <cfRule type="expression" dxfId="26" priority="8" stopIfTrue="1">
      <formula>$A217&lt;&gt;""</formula>
    </cfRule>
  </conditionalFormatting>
  <conditionalFormatting sqref="G222:H222">
    <cfRule type="expression" dxfId="25" priority="43" stopIfTrue="1">
      <formula>$A222&lt;&gt;""</formula>
    </cfRule>
  </conditionalFormatting>
  <conditionalFormatting sqref="H161">
    <cfRule type="expression" dxfId="24" priority="99" stopIfTrue="1">
      <formula>$A161&lt;&gt;""</formula>
    </cfRule>
  </conditionalFormatting>
  <conditionalFormatting sqref="H167:H168">
    <cfRule type="expression" dxfId="23" priority="96" stopIfTrue="1">
      <formula>$A167&lt;&gt;""</formula>
    </cfRule>
  </conditionalFormatting>
  <conditionalFormatting sqref="H171:H200">
    <cfRule type="expression" dxfId="22" priority="25" stopIfTrue="1">
      <formula>$A171&lt;&gt;""</formula>
    </cfRule>
  </conditionalFormatting>
  <conditionalFormatting sqref="H309">
    <cfRule type="expression" dxfId="21" priority="276" stopIfTrue="1">
      <formula>$A309&lt;&gt;""</formula>
    </cfRule>
  </conditionalFormatting>
  <conditionalFormatting sqref="H954:H958">
    <cfRule type="expression" dxfId="20" priority="286" stopIfTrue="1">
      <formula>$A954&lt;&gt;""</formula>
    </cfRule>
  </conditionalFormatting>
  <conditionalFormatting sqref="H1076">
    <cfRule type="expression" dxfId="19" priority="297" stopIfTrue="1">
      <formula>$A1076&lt;&gt;""</formula>
    </cfRule>
  </conditionalFormatting>
  <conditionalFormatting sqref="H1115:H1123">
    <cfRule type="expression" dxfId="18" priority="265" stopIfTrue="1">
      <formula>$A1115&lt;&gt;""</formula>
    </cfRule>
  </conditionalFormatting>
  <conditionalFormatting sqref="H1125:H1148">
    <cfRule type="expression" dxfId="17" priority="144" stopIfTrue="1">
      <formula>$A1125&lt;&gt;""</formula>
    </cfRule>
  </conditionalFormatting>
  <conditionalFormatting sqref="H1187:H1189">
    <cfRule type="expression" dxfId="16" priority="363" stopIfTrue="1">
      <formula>$A1187&lt;&gt;""</formula>
    </cfRule>
  </conditionalFormatting>
  <conditionalFormatting sqref="H1191:H1201">
    <cfRule type="expression" dxfId="15" priority="124" stopIfTrue="1">
      <formula>$A1191&lt;&gt;""</formula>
    </cfRule>
  </conditionalFormatting>
  <conditionalFormatting sqref="H1234">
    <cfRule type="expression" dxfId="14" priority="260" stopIfTrue="1">
      <formula>$A1234&lt;&gt;""</formula>
    </cfRule>
  </conditionalFormatting>
  <conditionalFormatting sqref="H1275:H1280">
    <cfRule type="expression" dxfId="13" priority="330" stopIfTrue="1">
      <formula>$A1275&lt;&gt;""</formula>
    </cfRule>
  </conditionalFormatting>
  <conditionalFormatting sqref="H211:I216">
    <cfRule type="expression" dxfId="12" priority="98" stopIfTrue="1">
      <formula>$A211&lt;&gt;""</formula>
    </cfRule>
  </conditionalFormatting>
  <conditionalFormatting sqref="H511:I511">
    <cfRule type="expression" dxfId="11" priority="171" stopIfTrue="1">
      <formula>$A511&lt;&gt;""</formula>
    </cfRule>
  </conditionalFormatting>
  <conditionalFormatting sqref="H960:I970">
    <cfRule type="expression" dxfId="10" priority="155" stopIfTrue="1">
      <formula>$A960&lt;&gt;""</formula>
    </cfRule>
  </conditionalFormatting>
  <conditionalFormatting sqref="H974:I974">
    <cfRule type="expression" dxfId="9" priority="181" stopIfTrue="1">
      <formula>$A974&lt;&gt;""</formula>
    </cfRule>
  </conditionalFormatting>
  <conditionalFormatting sqref="H932:J932">
    <cfRule type="expression" dxfId="8" priority="237" stopIfTrue="1">
      <formula>$A932&lt;&gt;""</formula>
    </cfRule>
  </conditionalFormatting>
  <conditionalFormatting sqref="H1182:J1185">
    <cfRule type="expression" dxfId="7" priority="160" stopIfTrue="1">
      <formula>$A1182&lt;&gt;""</formula>
    </cfRule>
  </conditionalFormatting>
  <conditionalFormatting sqref="H1215:J1226">
    <cfRule type="expression" dxfId="6" priority="119" stopIfTrue="1">
      <formula>$A1215&lt;&gt;""</formula>
    </cfRule>
  </conditionalFormatting>
  <conditionalFormatting sqref="I1191:I1207">
    <cfRule type="expression" dxfId="5" priority="187" stopIfTrue="1">
      <formula>$A1191&lt;&gt;""</formula>
    </cfRule>
  </conditionalFormatting>
  <conditionalFormatting sqref="I1112:J1181">
    <cfRule type="expression" dxfId="4" priority="267" stopIfTrue="1">
      <formula>$A1112&lt;&gt;""</formula>
    </cfRule>
  </conditionalFormatting>
  <conditionalFormatting sqref="I1232:J1269">
    <cfRule type="expression" dxfId="3" priority="262" stopIfTrue="1">
      <formula>$A1232&lt;&gt;""</formula>
    </cfRule>
  </conditionalFormatting>
  <conditionalFormatting sqref="I1273:J1280">
    <cfRule type="expression" dxfId="2" priority="360" stopIfTrue="1">
      <formula>$A1273&lt;&gt;""</formula>
    </cfRule>
  </conditionalFormatting>
  <conditionalFormatting sqref="J467:J525 B522:I522 B524:I525 B633:E633 H633:J633 H641:J641 B648:E648 H648:J648 I877:J904 B933:H933 I933:J948 H936:H948 B937:G948 I953:J958 F1075:H1075 B1083:H1092 J1093:J1110 B1124:H1124 B1149:H1181 I1186:J1189 J1190:J1207 F1235:H1269 F1270:J1272 B1273:H1274">
    <cfRule type="expression" dxfId="1" priority="395" stopIfTrue="1">
      <formula>$A467&lt;&gt;""</formula>
    </cfRule>
  </conditionalFormatting>
  <conditionalFormatting sqref="J959:J979">
    <cfRule type="expression" dxfId="0" priority="387" stopIfTrue="1">
      <formula>$A959&lt;&gt;""</formula>
    </cfRule>
  </conditionalFormatting>
  <dataValidations count="5">
    <dataValidation type="date" allowBlank="1" showInputMessage="1" showErrorMessage="1" sqref="D102:E102 D4823:E65358 D106:E106" xr:uid="{F5059AEA-A0D8-4B20-9D3C-8B76D9C427E6}">
      <formula1>42370</formula1>
      <formula2>42735</formula2>
    </dataValidation>
    <dataValidation type="list" allowBlank="1" sqref="F107:F4822" xr:uid="{255B499D-B3E6-47A9-A857-DBFE56F071D9}">
      <formula1>$F$96:$F$99</formula1>
    </dataValidation>
    <dataValidation type="list" allowBlank="1" showInputMessage="1" showErrorMessage="1" sqref="A107:A4822" xr:uid="{540C0DA9-E9CD-4805-B659-E67C1C32B21C}">
      <formula1>OFFSET($A$1,0,0,$B$3,1)</formula1>
    </dataValidation>
    <dataValidation allowBlank="1" sqref="G107:G4822" xr:uid="{B36265DD-F5DD-4F0A-AD93-4A0388363C0B}"/>
    <dataValidation type="list" allowBlank="1" showInputMessage="1" showErrorMessage="1" errorTitle="Chyba !" error="zadajte (vyberte zo zoznamu) platný analytický kód podľa nápovedy k bunke I104" sqref="J107:J9822"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2" fitToHeight="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16384" width="9.17968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5" t="str">
        <f>Spolu!C3&amp;", "&amp;Spolu!C6</f>
        <v>Slovenský horolezecký spolok JAMES, Olympijské námestie 14290/1, Bratislava, 831 04</v>
      </c>
      <c r="B1" s="385"/>
      <c r="C1" s="385"/>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86" t="s">
        <v>1276</v>
      </c>
      <c r="F3" s="387"/>
      <c r="N3" s="137" t="str">
        <f t="shared" si="0"/>
        <v>c - príspevok Slovenskému paralympijskému výboru</v>
      </c>
      <c r="O3" s="137" t="s">
        <v>342</v>
      </c>
      <c r="P3" s="137" t="s">
        <v>343</v>
      </c>
    </row>
    <row r="4" spans="1:16" ht="45.75" customHeight="1" x14ac:dyDescent="0.25">
      <c r="E4" s="387"/>
      <c r="F4" s="387"/>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1"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8" t="s">
        <v>1289</v>
      </c>
      <c r="B12" s="388"/>
      <c r="C12" s="388"/>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89"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9"/>
      <c r="C14" s="389"/>
      <c r="F14" s="141"/>
      <c r="N14" s="137" t="str">
        <f t="shared" si="0"/>
        <v>n - organizovanie významnej súťaže podľa § 55 ods. 1 písm. b)</v>
      </c>
      <c r="O14" s="137" t="s">
        <v>364</v>
      </c>
      <c r="P14" s="137" t="s">
        <v>1291</v>
      </c>
    </row>
    <row r="15" spans="1:16" ht="32.15" customHeight="1" thickBot="1" x14ac:dyDescent="0.3">
      <c r="A15" s="139" t="s">
        <v>1292</v>
      </c>
      <c r="B15" s="390" t="s">
        <v>1293</v>
      </c>
      <c r="C15" s="391"/>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00586455</v>
      </c>
      <c r="E18" s="147" t="s">
        <v>1301</v>
      </c>
      <c r="F18" s="284">
        <v>421947749446</v>
      </c>
      <c r="N18" s="137" t="str">
        <f t="shared" si="0"/>
        <v xml:space="preserve">r - </v>
      </c>
      <c r="O18" s="137" t="s">
        <v>368</v>
      </c>
    </row>
    <row r="19" spans="1:16" x14ac:dyDescent="0.25">
      <c r="E19" s="147" t="s">
        <v>1302</v>
      </c>
      <c r="F19" s="284">
        <v>421947749756</v>
      </c>
    </row>
    <row r="20" spans="1:16" ht="16" thickBot="1" x14ac:dyDescent="0.3">
      <c r="A20" s="139" t="s">
        <v>396</v>
      </c>
      <c r="B20" s="143">
        <f>F6</f>
        <v>0</v>
      </c>
      <c r="E20" s="208"/>
      <c r="F20" s="285"/>
    </row>
    <row r="21" spans="1:16" ht="189" customHeight="1" x14ac:dyDescent="0.25">
      <c r="B21" s="211"/>
      <c r="C21" s="144"/>
    </row>
    <row r="22" spans="1:16" ht="39.75" customHeight="1" x14ac:dyDescent="0.25">
      <c r="B22" s="384" t="s">
        <v>1303</v>
      </c>
      <c r="C22" s="384"/>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2026-04-14T12:30:24Z</cp:lastPrinted>
  <dcterms:created xsi:type="dcterms:W3CDTF">2017-02-20T06:20:12Z</dcterms:created>
  <dcterms:modified xsi:type="dcterms:W3CDTF">2026-04-14T12:30:49Z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