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kgallo15\Desktop\SCZ vyúčtovanie\"/>
    </mc:Choice>
  </mc:AlternateContent>
  <xr:revisionPtr revIDLastSave="0" documentId="13_ncr:1_{AE26D9B2-9DB9-4C38-B577-D92F08E22E43}"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1" l="1"/>
  <c r="L57" i="1"/>
  <c r="M57" i="1"/>
  <c r="N57" i="1"/>
  <c r="I57" i="1"/>
  <c r="B57" i="1"/>
  <c r="J38" i="1" l="1"/>
  <c r="L38" i="1"/>
  <c r="I38" i="1"/>
  <c r="N38" i="1" s="1"/>
  <c r="B38" i="1"/>
  <c r="M38" i="1" s="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I95" i="1"/>
  <c r="N95" i="1" s="1"/>
  <c r="J95" i="1"/>
  <c r="B91" i="1"/>
  <c r="M91" i="1" s="1"/>
  <c r="B89" i="1"/>
  <c r="M89" i="1" s="1"/>
  <c r="B82" i="1"/>
  <c r="M82" i="1" s="1"/>
  <c r="B78" i="1"/>
  <c r="M78" i="1" s="1"/>
  <c r="B74" i="1"/>
  <c r="M74" i="1" s="1"/>
  <c r="B71" i="1"/>
  <c r="M71" i="1" s="1"/>
  <c r="B72" i="1"/>
  <c r="M72" i="1" s="1"/>
  <c r="B62" i="1"/>
  <c r="M62"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1" i="1"/>
  <c r="M41" i="1" s="1"/>
  <c r="B42" i="1"/>
  <c r="M42" i="1" s="1"/>
  <c r="B94" i="1"/>
  <c r="M94"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80" i="1"/>
  <c r="M80" i="1" s="1"/>
  <c r="B81" i="1"/>
  <c r="M81" i="1" s="1"/>
  <c r="B379" i="1"/>
  <c r="M379" i="1" s="1"/>
  <c r="B490" i="1"/>
  <c r="M490" i="1" s="1"/>
  <c r="B226" i="1"/>
  <c r="M226" i="1" s="1"/>
  <c r="B48" i="1"/>
  <c r="M48"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5" i="1"/>
  <c r="M65" i="1" s="1"/>
  <c r="B279" i="1"/>
  <c r="M279" i="1" s="1"/>
  <c r="B391" i="1"/>
  <c r="M391" i="1" s="1"/>
  <c r="B56" i="1"/>
  <c r="M56" i="1" s="1"/>
  <c r="B66" i="1"/>
  <c r="M66" i="1" s="1"/>
  <c r="B110" i="1"/>
  <c r="M110" i="1" s="1"/>
  <c r="B165" i="1"/>
  <c r="M165" i="1" s="1"/>
  <c r="B484" i="1"/>
  <c r="M484" i="1" s="1"/>
  <c r="B206" i="1"/>
  <c r="M206" i="1" s="1"/>
  <c r="B282" i="1"/>
  <c r="M282" i="1" s="1"/>
  <c r="B321" i="1"/>
  <c r="M321" i="1" s="1"/>
  <c r="B173" i="1"/>
  <c r="M173" i="1" s="1"/>
  <c r="B120" i="1"/>
  <c r="M120" i="1" s="1"/>
  <c r="B95" i="1"/>
  <c r="M95" i="1" s="1"/>
  <c r="B105" i="1"/>
  <c r="M105" i="1" s="1"/>
  <c r="B365" i="1"/>
  <c r="M365" i="1" s="1"/>
  <c r="B283" i="1"/>
  <c r="M283" i="1" s="1"/>
  <c r="B352" i="1"/>
  <c r="M352" i="1" s="1"/>
  <c r="B33" i="1"/>
  <c r="M33" i="1" s="1"/>
  <c r="B332" i="1"/>
  <c r="M332" i="1" s="1"/>
  <c r="B469" i="1"/>
  <c r="M469" i="1" s="1"/>
  <c r="B58" i="1"/>
  <c r="M58" i="1" s="1"/>
  <c r="B93" i="1"/>
  <c r="M93" i="1" s="1"/>
  <c r="B77" i="1"/>
  <c r="M77"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3" i="1"/>
  <c r="M73"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1" i="1"/>
  <c r="M61" i="1" s="1"/>
  <c r="B355" i="1"/>
  <c r="M355" i="1" s="1"/>
  <c r="L355" i="1"/>
  <c r="L316" i="1"/>
  <c r="L231" i="1"/>
  <c r="B175" i="1"/>
  <c r="M175" i="1" s="1"/>
  <c r="B183" i="1"/>
  <c r="M183" i="1" s="1"/>
  <c r="B376" i="1"/>
  <c r="M376" i="1" s="1"/>
  <c r="N376" i="1"/>
  <c r="L376" i="1"/>
  <c r="B252" i="1"/>
  <c r="M252" i="1" s="1"/>
  <c r="L252" i="1"/>
  <c r="B399" i="1"/>
  <c r="M399" i="1" s="1"/>
  <c r="L399" i="1"/>
  <c r="L505" i="1"/>
  <c r="B46" i="1"/>
  <c r="M46"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8" i="1"/>
  <c r="M68"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60" i="1"/>
  <c r="M60" i="1" s="1"/>
  <c r="B203" i="1"/>
  <c r="M203" i="1" s="1"/>
  <c r="B421" i="1"/>
  <c r="M421" i="1" s="1"/>
  <c r="L421" i="1"/>
  <c r="B166" i="1"/>
  <c r="M166" i="1" s="1"/>
  <c r="B185" i="1"/>
  <c r="M185" i="1" s="1"/>
  <c r="B70" i="1"/>
  <c r="M70"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7" i="1"/>
  <c r="M87" i="1" s="1"/>
  <c r="B161" i="1"/>
  <c r="M161" i="1" s="1"/>
  <c r="B92" i="1"/>
  <c r="M92"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3" i="1"/>
  <c r="M63" i="1" s="1"/>
  <c r="B79" i="1"/>
  <c r="M79" i="1" s="1"/>
  <c r="L282" i="1"/>
  <c r="B83" i="1"/>
  <c r="M83" i="1" s="1"/>
  <c r="B268" i="1"/>
  <c r="M268" i="1" s="1"/>
  <c r="L268" i="1"/>
  <c r="L269" i="1"/>
  <c r="B84" i="1"/>
  <c r="M84" i="1" s="1"/>
  <c r="B85" i="1"/>
  <c r="M85" i="1" s="1"/>
  <c r="L275" i="1"/>
  <c r="L321" i="1"/>
  <c r="L276" i="1"/>
  <c r="B90" i="1"/>
  <c r="M90"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6" i="1"/>
  <c r="M86" i="1" s="1"/>
  <c r="B88" i="1"/>
  <c r="M88" i="1" s="1"/>
  <c r="B160" i="1"/>
  <c r="M160" i="1" s="1"/>
  <c r="B374" i="1"/>
  <c r="M374" i="1" s="1"/>
  <c r="L374" i="1"/>
  <c r="B401" i="1"/>
  <c r="M401" i="1" s="1"/>
  <c r="L401" i="1"/>
  <c r="B403" i="1"/>
  <c r="M403" i="1" s="1"/>
  <c r="L403" i="1"/>
  <c r="B338" i="1"/>
  <c r="M338" i="1" s="1"/>
  <c r="L338" i="1"/>
  <c r="B360" i="1"/>
  <c r="M360" i="1" s="1"/>
  <c r="L360" i="1"/>
  <c r="B208" i="1"/>
  <c r="M208" i="1" s="1"/>
  <c r="B55" i="1"/>
  <c r="M55" i="1" s="1"/>
  <c r="B64" i="1"/>
  <c r="M64" i="1" s="1"/>
  <c r="B198" i="1"/>
  <c r="M198" i="1" s="1"/>
  <c r="B199" i="1"/>
  <c r="M199" i="1" s="1"/>
  <c r="B243" i="1"/>
  <c r="M243" i="1" s="1"/>
  <c r="L243" i="1"/>
  <c r="B255" i="1"/>
  <c r="M255" i="1" s="1"/>
  <c r="L255" i="1"/>
  <c r="B259" i="1"/>
  <c r="M259" i="1" s="1"/>
  <c r="L259" i="1"/>
  <c r="B296" i="1"/>
  <c r="M296" i="1" s="1"/>
  <c r="L296" i="1"/>
  <c r="B303" i="1"/>
  <c r="M303" i="1" s="1"/>
  <c r="L303" i="1"/>
  <c r="L2" i="1"/>
  <c r="B59" i="1"/>
  <c r="M59"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7" i="1"/>
  <c r="M67"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5" i="1"/>
  <c r="M75" i="1" s="1"/>
  <c r="B108" i="1"/>
  <c r="M108" i="1" s="1"/>
  <c r="B503" i="1"/>
  <c r="M503" i="1" s="1"/>
  <c r="L503" i="1"/>
  <c r="B495" i="1"/>
  <c r="M495" i="1" s="1"/>
  <c r="L495" i="1"/>
  <c r="B147" i="1"/>
  <c r="M147" i="1" s="1"/>
  <c r="B325" i="1"/>
  <c r="M325" i="1" s="1"/>
  <c r="L325" i="1"/>
  <c r="B76" i="1"/>
  <c r="M76"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9" i="1"/>
  <c r="M69"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7" i="1"/>
  <c r="M47" i="1" s="1"/>
  <c r="B192" i="1"/>
  <c r="M192" i="1" s="1"/>
  <c r="B171" i="1"/>
  <c r="M171" i="1" s="1"/>
  <c r="B119" i="1"/>
  <c r="M119" i="1" s="1"/>
  <c r="B272" i="1"/>
  <c r="M272" i="1" s="1"/>
  <c r="L272" i="1"/>
  <c r="B37" i="1"/>
  <c r="M37" i="1" s="1"/>
  <c r="B39" i="1"/>
  <c r="M39"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50" i="1"/>
  <c r="M50"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3" i="1"/>
  <c r="M43" i="1" s="1"/>
  <c r="B49" i="1"/>
  <c r="M49" i="1" s="1"/>
  <c r="B51" i="1"/>
  <c r="M51"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40" i="1"/>
  <c r="M40"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<sst xmlns="http://schemas.openxmlformats.org/spreadsheetml/2006/main" count="2905" uniqueCount="1628">
  <si>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</si>
  <si>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</si>
  <si>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</si>
  <si>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</si>
  <si>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</si>
  <si>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</si>
  <si>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</si>
  <si>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</si>
  <si>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</si>
  <si>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</si>
  <si>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</si>
  <si>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</si>
  <si>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</si>
  <si>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</si>
  <si>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</si>
  <si>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</si>
  <si>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</si>
  <si>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</si>
  <si>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</si>
  <si>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</si>
  <si>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</si>
  <si>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</si>
  <si>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</si>
  <si>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</si>
  <si>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</si>
  <si>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</si>
  <si>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</si>
  <si>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</si>
  <si>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</si>
  <si>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</si>
  <si>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</si>
  <si>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</si>
  <si>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</si>
  <si>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</si>
  <si>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</si>
  <si>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</si>
  <si>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</si>
  <si>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</si>
  <si>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</si>
  <si>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</si>
  <si>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</si>
  <si>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</si>
  <si>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</si>
  <si>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</si>
  <si>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</si>
  <si>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</si>
  <si>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</si>
  <si>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</si>
  <si>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</si>
  <si>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</si>
  <si>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</si>
  <si>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</si>
  <si>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</si>
  <si>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</si>
  <si>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</si>
  <si>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</si>
  <si>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</si>
  <si>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</si>
  <si>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</si>
  <si>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</si>
  <si>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</si>
  <si>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</si>
  <si>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</si>
  <si>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</si>
  <si>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</si>
  <si>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</si>
  <si>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</si>
  <si>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</si>
  <si>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</si>
  <si>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</si>
  <si>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</si>
  <si>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</si>
  <si>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</si>
  <si>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</si>
  <si>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</si>
  <si>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</si>
  <si>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</si>
  <si>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</si>
  <si>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</si>
  <si>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</si>
  <si>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</si>
  <si>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</si>
  <si>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</si>
  <si>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</si>
  <si>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</si>
  <si>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</si>
  <si>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</si>
  <si>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</si>
  <si>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</si>
  <si>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</si>
  <si>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</si>
  <si>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</si>
  <si>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</si>
  <si>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</si>
  <si>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</si>
  <si>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</si>
  <si>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</si>
  <si>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</si>
  <si>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</si>
  <si>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</si>
  <si>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</si>
  <si>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</si>
  <si>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</si>
  <si>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</si>
  <si>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</si>
  <si>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</si>
  <si>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</si>
  <si>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</si>
  <si>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</si>
  <si>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</si>
  <si>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</si>
  <si>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</si>
  <si>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</si>
  <si>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</si>
  <si>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</si>
  <si>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</si>
  <si>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</si>
  <si>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</si>
  <si>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</si>
  <si>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</si>
  <si>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</si>
  <si>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</si>
  <si>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</si>
  <si>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</si>
  <si>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</si>
  <si>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</si>
  <si>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</si>
  <si>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</si>
  <si>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</si>
  <si>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</si>
  <si>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</si>
  <si>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</si>
  <si>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</si>
  <si>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</si>
  <si>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</si>
  <si>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</si>
  <si>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</si>
  <si>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</si>
  <si>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</si>
  <si>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</si>
  <si>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</si>
  <si>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</si>
  <si>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</si>
  <si>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</si>
  <si>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</si>
  <si>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</si>
  <si>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</si>
  <si>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</si>
  <si>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</si>
  <si>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</si>
  <si>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</si>
  <si>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</si>
  <si>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</si>
  <si>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</si>
  <si>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</si>
  <si>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</si>
  <si>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</si>
  <si>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</si>
  <si>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</si>
  <si>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</si>
  <si>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</si>
  <si>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</si>
  <si>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</si>
  <si>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</si>
  <si>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</si>
  <si>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</si>
  <si>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</si>
  <si>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</si>
  <si>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</si>
  <si>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</si>
  <si>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</si>
  <si>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</si>
  <si>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</si>
  <si>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</si>
  <si>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</si>
  <si>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</si>
  <si>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</si>
  <si>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</si>
  <si>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</si>
  <si>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</si>
  <si>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</si>
  <si>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</si>
  <si>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</si>
  <si>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</si>
  <si>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</si>
  <si>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</si>
  <si>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</si>
  <si>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</si>
  <si>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</si>
  <si>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</si>
  <si>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</si>
  <si>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</si>
  <si>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</si>
  <si>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</si>
  <si>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</si>
  <si>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</si>
  <si>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</si>
  <si>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</si>
  <si>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</si>
  <si>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</si>
  <si>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</si>
  <si>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</si>
  <si>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</si>
  <si>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</si>
  <si>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</si>
  <si>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</si>
  <si>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</si>
  <si>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</si>
  <si>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</si>
  <si>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</si>
  <si>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</si>
  <si>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</si>
  <si>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</si>
  <si>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</si>
  <si>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</si>
  <si>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</si>
  <si>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</si>
  <si>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</si>
  <si>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</si>
  <si>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</si>
  <si>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</si>
  <si>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</si>
  <si>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</si>
  <si>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</si>
  <si>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</si>
  <si>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</si>
  <si>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</si>
  <si>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</si>
  <si>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</si>
  <si>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</si>
  <si>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</si>
  <si>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</si>
  <si>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</si>
  <si>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</si>
  <si>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</si>
  <si>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</si>
  <si>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</si>
  <si>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</si>
  <si>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</si>
  <si>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</si>
  <si>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</si>
  <si>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</si>
  <si>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</si>
  <si>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</si>
  <si>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</si>
  <si>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</si>
  <si>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</si>
  <si>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</si>
  <si>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</si>
  <si>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</si>
  <si>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</si>
  <si>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</si>
  <si>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</si>
  <si>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</si>
  <si>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</si>
  <si>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</si>
  <si>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</si>
  <si>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</si>
  <si>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</si>
  <si>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</si>
  <si>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</si>
  <si>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</si>
  <si>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</si>
  <si>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</si>
  <si>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</si>
  <si>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</si>
  <si>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</si>
  <si>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</si>
  <si>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</si>
  <si>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</si>
  <si>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</si>
  <si>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</si>
  <si>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</si>
  <si>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</si>
  <si>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</si>
  <si>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</si>
  <si>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</si>
  <si>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</si>
  <si>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</si>
  <si>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</si>
  <si>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</si>
  <si>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</si>
  <si>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</si>
  <si>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</si>
  <si>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</si>
  <si>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</si>
  <si>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</si>
  <si>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</si>
  <si>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</si>
  <si>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</si>
  <si>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</si>
  <si>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</si>
  <si>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</si>
  <si>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</si>
  <si>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</si>
  <si>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</si>
  <si>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</si>
  <si>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</si>
  <si>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</si>
  <si>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</si>
  <si>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</si>
  <si>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</si>
  <si>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</si>
  <si>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</si>
  <si>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</si>
  <si>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</si>
  <si>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</si>
  <si>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</si>
  <si>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</si>
  <si>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</si>
  <si>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</si>
  <si>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</si>
  <si>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</si>
  <si>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</si>
  <si>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</si>
  <si>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</si>
  <si>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</si>
  <si>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</si>
  <si>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</si>
  <si>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</si>
  <si>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</si>
  <si>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</si>
  <si>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</si>
  <si>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</si>
  <si>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</si>
  <si>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</si>
  <si>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</si>
  <si>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</si>
  <si>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</si>
  <si>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</si>
  <si>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</si>
  <si>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</si>
  <si>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</si>
  <si>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</si>
  <si>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</si>
  <si>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</si>
  <si>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</si>
  <si>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</si>
  <si>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</si>
  <si>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</si>
  <si>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</si>
  <si>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</si>
  <si>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</si>
  <si>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</si>
  <si>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</si>
  <si>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</si>
  <si>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</si>
  <si>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</si>
  <si>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</si>
  <si>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</si>
  <si>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</si>
  <si>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</si>
  <si>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</si>
  <si>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</si>
  <si>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</si>
  <si>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</si>
  <si>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</si>
  <si>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</si>
  <si>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</si>
  <si>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</si>
  <si>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</si>
  <si>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</si>
  <si>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</si>
  <si>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</si>
  <si>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</si>
  <si>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</si>
  <si>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</si>
  <si>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</si>
  <si>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</si>
  <si>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</si>
  <si>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</si>
  <si>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</si>
  <si>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</si>
  <si>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</si>
  <si>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</si>
  <si>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</si>
  <si>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</si>
  <si>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</si>
  <si>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</si>
  <si>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</si>
  <si>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</si>
  <si>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</si>
  <si>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</si>
  <si>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</si>
  <si>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</si>
  <si>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</si>
  <si>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</si>
  <si>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</si>
  <si>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</si>
  <si>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</si>
  <si>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</si>
  <si>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</si>
  <si>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</si>
  <si>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</si>
  <si>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</si>
  <si>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</si>
  <si>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</si>
  <si>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</si>
  <si>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</si>
  <si>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</si>
  <si>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</si>
  <si>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</si>
  <si>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</si>
  <si>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</si>
  <si>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</si>
  <si>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</si>
  <si>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</si>
  <si>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</si>
  <si>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</si>
  <si>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</si>
  <si>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</si>
  <si>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</si>
  <si>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</si>
  <si>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</si>
  <si>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</si>
  <si>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</si>
  <si>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</si>
  <si>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</si>
  <si>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</si>
  <si>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</si>
  <si>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</si>
  <si>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</si>
  <si>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</si>
  <si>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</si>
  <si>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</si>
  <si>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</si>
  <si>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</si>
  <si>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</si>
  <si>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</si>
  <si>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</si>
  <si>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</si>
  <si>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</si>
  <si>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</si>
  <si>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</si>
  <si>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</si>
  <si>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</si>
  <si>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</si>
  <si>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</si>
  <si>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</si>
  <si>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</si>
  <si>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</si>
  <si>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</si>
  <si>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</si>
  <si>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</si>
  <si>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</si>
  <si>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</si>
  <si>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</si>
  <si>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</si>
  <si>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</si>
  <si>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</si>
  <si>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</si>
  <si>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</si>
  <si>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</si>
  <si>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</si>
  <si>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</si>
  <si>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</si>
  <si>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</si>
  <si>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</si>
  <si>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</si>
  <si>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</si>
  <si>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</si>
  <si>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</si>
  <si>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</si>
  <si>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</si>
  <si>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</si>
  <si>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</si>
  <si>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</si>
  <si>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</si>
  <si>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</si>
  <si>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</si>
  <si>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</si>
  <si>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</si>
  <si>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</si>
  <si>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</si>
  <si>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</si>
  <si>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</si>
  <si>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</si>
  <si>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</si>
  <si>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</si>
  <si>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</si>
  <si>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</si>
  <si>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</si>
  <si>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</si>
  <si>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</si>
  <si>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</si>
  <si>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</si>
  <si>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</si>
  <si>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</si>
  <si>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</si>
  <si>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</si>
  <si>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</si>
  <si>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</si>
  <si>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</si>
  <si>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</si>
  <si>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</si>
  <si>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</si>
  <si>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</si>
  <si>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</si>
  <si>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</si>
  <si>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</si>
  <si>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</si>
  <si>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</si>
  <si>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</si>
  <si>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</si>
  <si>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</si>
  <si>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</si>
  <si>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</si>
  <si>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</si>
  <si>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</si>
  <si>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</si>
  <si>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</si>
  <si>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</si>
  <si>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</si>
  <si>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</si>
  <si>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</si>
  <si>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</si>
  <si>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</si>
  <si>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</si>
  <si>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</si>
  <si>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</si>
  <si>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</si>
  <si>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</si>
  <si>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</si>
  <si>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</si>
  <si>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</si>
  <si>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</si>
  <si>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</si>
  <si>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</si>
  <si>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</si>
  <si>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</si>
  <si>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</si>
  <si>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</si>
  <si>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</si>
  <si>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</si>
  <si>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</si>
  <si>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</si>
  <si>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</si>
  <si>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</si>
  <si>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</si>
  <si>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</si>
  <si>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</si>
  <si>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</si>
  <si>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</si>
  <si>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</si>
  <si>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</si>
  <si>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</si>
  <si>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</si>
  <si>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</si>
  <si>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</si>
  <si>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</si>
  <si>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</si>
  <si>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</si>
  <si>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</si>
  <si>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</si>
  <si>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</si>
  <si>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</si>
  <si>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</si>
  <si>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</si>
  <si>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</si>
  <si>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</si>
  <si>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</si>
  <si>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</si>
  <si>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</si>
  <si>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</si>
  <si>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</si>
  <si>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</si>
  <si>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</si>
  <si>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</si>
  <si>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</si>
  <si>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</si>
  <si>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</si>
  <si>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</si>
  <si>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</si>
  <si>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</si>
  <si>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</si>
  <si>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</si>
  <si>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</si>
  <si>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</si>
  <si>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</si>
  <si>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</si>
  <si>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</si>
  <si>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</si>
  <si>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</si>
  <si>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</si>
  <si>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</si>
  <si>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</si>
  <si>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</si>
  <si>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</si>
  <si>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</si>
  <si>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</si>
  <si>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</si>
  <si>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</si>
  <si>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</si>
  <si>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</si>
  <si>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</si>
  <si>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</si>
  <si>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</si>
  <si>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</si>
  <si>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</si>
  <si>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</si>
  <si>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</si>
  <si>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</si>
  <si>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</si>
  <si>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</si>
  <si>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</si>
  <si>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</si>
  <si>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</si>
  <si>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</si>
  <si>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</si>
  <si>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</si>
  <si>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</si>
  <si>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</si>
  <si>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</si>
  <si>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</si>
  <si>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</si>
  <si>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</si>
  <si>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</si>
  <si>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</si>
  <si>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</si>
  <si>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</si>
  <si>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</si>
  <si>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</si>
  <si>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</si>
  <si>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</si>
  <si>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</si>
  <si>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</si>
  <si>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</si>
  <si>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</si>
  <si>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</si>
  <si>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</si>
  <si>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</si>
  <si>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</si>
  <si>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</si>
  <si>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</si>
  <si>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</si>
  <si>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</si>
  <si>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</si>
  <si>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</si>
  <si>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</si>
  <si>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</si>
  <si>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</si>
  <si>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</si>
  <si>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</si>
  <si>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</si>
  <si>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</si>
  <si>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</si>
  <si>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</si>
  <si>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</si>
  <si>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</si>
  <si>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</si>
  <si>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</si>
  <si>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</si>
  <si>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</si>
  <si>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</si>
  <si>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</si>
  <si>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</si>
  <si>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</si>
  <si>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</si>
  <si>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</si>
  <si>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</si>
  <si>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</si>
  <si>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</si>
  <si>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</si>
  <si>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</si>
  <si>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</si>
  <si>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</si>
  <si>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</si>
  <si>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</si>
  <si>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</si>
  <si>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</si>
  <si>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</si>
  <si>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</si>
  <si>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</si>
  <si>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</si>
  <si>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</si>
  <si>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</si>
  <si>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</si>
  <si>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</si>
  <si>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</si>
  <si>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</si>
  <si>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</si>
  <si>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</si>
  <si>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</si>
  <si>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</si>
  <si>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</si>
  <si>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</si>
  <si>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</si>
  <si>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</si>
  <si>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</si>
  <si>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</si>
  <si>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</si>
  <si>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</si>
  <si>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</si>
  <si>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</si>
  <si>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</si>
  <si>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</si>
  <si>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</si>
  <si>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</si>
  <si>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</si>
  <si>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</si>
  <si>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</si>
  <si>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</si>
  <si>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</si>
  <si>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</si>
  <si>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</si>
  <si>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</si>
  <si>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</si>
  <si>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</si>
  <si>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</si>
  <si>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</si>
  <si>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</si>
  <si>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</si>
  <si>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</si>
  <si>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</si>
  <si>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</si>
  <si>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</si>
  <si>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</si>
  <si>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</si>
  <si>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</si>
  <si>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</si>
  <si>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</si>
  <si>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</si>
  <si>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</si>
  <si>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</si>
  <si>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</si>
  <si>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</si>
  <si>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</si>
  <si>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</si>
  <si>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</si>
  <si>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</si>
  <si>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</si>
  <si>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</si>
  <si>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</si>
  <si>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</si>
  <si>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</si>
  <si>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</si>
  <si>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</si>
  <si>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</si>
  <si>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</si>
  <si>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</si>
  <si>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</si>
  <si>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</si>
  <si>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</si>
  <si>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</si>
  <si>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</si>
  <si>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</si>
  <si>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</si>
  <si>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</si>
  <si>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</si>
  <si>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</si>
  <si>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</si>
  <si>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</si>
  <si>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</si>
  <si>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</si>
  <si>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</si>
  <si>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</si>
  <si>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</si>
  <si>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</si>
  <si>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</si>
  <si>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</si>
  <si>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</si>
  <si>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</si>
  <si>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</si>
  <si>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</si>
  <si>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</si>
  <si>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</si>
  <si>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</si>
  <si>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</si>
  <si>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</si>
  <si>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</si>
  <si>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</si>
  <si>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</si>
  <si>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</si>
  <si>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</si>
  <si>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</si>
  <si>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</si>
  <si>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</si>
  <si>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</si>
  <si>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</si>
  <si>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</si>
  <si>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</si>
  <si>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</si>
  <si>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</si>
  <si>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</si>
  <si>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</si>
  <si>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</si>
  <si>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</si>
  <si>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</si>
  <si>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</si>
  <si>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</si>
  <si>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</si>
  <si>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</si>
  <si>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</si>
  <si>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</si>
  <si>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</si>
  <si>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</si>
  <si>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</si>
  <si>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</si>
  <si>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</si>
  <si>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</si>
  <si>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</si>
  <si>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</si>
  <si>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</si>
  <si>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</si>
  <si>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</si>
  <si>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</si>
  <si>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</si>
  <si>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</si>
  <si>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</si>
  <si>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</si>
  <si>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</si>
  <si>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</si>
  <si>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</si>
  <si>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</si>
  <si>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</si>
  <si>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</si>
  <si>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</si>
  <si>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</si>
  <si>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</si>
  <si>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</si>
  <si>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</si>
  <si>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</si>
  <si>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</si>
  <si>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</si>
  <si>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</si>
  <si>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</si>
  <si>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</si>
  <si>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</si>
  <si>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</si>
  <si>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</si>
  <si>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</si>
  <si>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</si>
  <si>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</si>
  <si>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</si>
  <si>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</si>
  <si>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</si>
  <si>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</si>
  <si>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</si>
  <si>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</si>
  <si>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</si>
  <si>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</si>
  <si>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</si>
  <si>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</si>
  <si>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</si>
  <si>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</si>
  <si>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</si>
  <si>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</si>
  <si>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</si>
  <si>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</si>
  <si>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</si>
  <si>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</si>
  <si>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</si>
  <si>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</si>
  <si>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</si>
  <si>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</si>
  <si>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</si>
  <si>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</si>
  <si>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</si>
  <si>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</si>
  <si>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</si>
  <si>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</si>
  <si>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</si>
  <si>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</si>
  <si>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</si>
  <si>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</si>
  <si>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</si>
  <si>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</si>
  <si>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</si>
  <si>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</si>
  <si>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</si>
  <si>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</si>
  <si>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</si>
  <si>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</si>
  <si>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</si>
  <si>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</si>
  <si>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</si>
  <si>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</si>
  <si>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</si>
  <si>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</si>
  <si>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</si>
  <si>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</si>
  <si>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</si>
  <si>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</si>
  <si>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</si>
  <si>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</si>
  <si>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</si>
  <si>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</si>
  <si>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</si>
  <si>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</si>
  <si>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</si>
  <si>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</si>
  <si>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</si>
  <si>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</si>
  <si>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</si>
  <si>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</si>
  <si>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</si>
  <si>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</si>
  <si>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</si>
  <si>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</si>
  <si>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</si>
  <si>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</si>
  <si>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</si>
  <si>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</si>
  <si>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</si>
  <si>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</si>
  <si>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</si>
  <si>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</si>
  <si>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</si>
  <si>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</si>
  <si>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</si>
  <si>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</si>
  <si>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</si>
  <si>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</si>
  <si>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</si>
  <si>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</si>
  <si>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</si>
  <si>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</si>
  <si>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</si>
  <si>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</si>
  <si>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</si>
  <si>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</si>
  <si>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</si>
  <si>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</si>
  <si>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</si>
  <si>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</si>
  <si>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</si>
  <si>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</si>
  <si>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</si>
  <si>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</si>
  <si>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</si>
  <si>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</si>
  <si>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</si>
  <si>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</si>
  <si>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</si>
  <si>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</si>
  <si>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</si>
  <si>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</si>
  <si>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</si>
  <si>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</si>
  <si>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</si>
  <si>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</si>
  <si>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</si>
  <si>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</si>
  <si>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</si>
  <si>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</si>
  <si>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</si>
  <si>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</si>
  <si>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</si>
  <si>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</si>
  <si>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</si>
  <si>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</si>
  <si>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</si>
  <si>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</si>
  <si>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</si>
  <si>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</si>
  <si>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</si>
  <si>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</si>
  <si>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</si>
  <si>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</si>
  <si>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</si>
  <si>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</si>
  <si>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</si>
  <si>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</si>
  <si>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</si>
  <si>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</si>
  <si>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</si>
  <si>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</si>
  <si>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</si>
  <si>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</si>
  <si>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</si>
  <si>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</si>
  <si>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</si>
  <si>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</si>
  <si>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</si>
  <si>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</si>
  <si>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</si>
  <si>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</si>
  <si>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</si>
  <si>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</si>
  <si>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</si>
  <si>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</si>
  <si>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</si>
  <si>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</si>
  <si>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</si>
  <si>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</si>
  <si>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</si>
  <si>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</si>
  <si>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</si>
  <si>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</si>
  <si>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</si>
  <si>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</si>
  <si>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</si>
  <si>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</si>
  <si>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</si>
  <si>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</si>
  <si>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</si>
  <si>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</si>
  <si>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</si>
  <si>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</si>
  <si>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</si>
  <si>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</si>
  <si>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</si>
  <si>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</si>
  <si>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</si>
  <si>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</si>
  <si>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</si>
  <si>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</si>
  <si>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</si>
  <si>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</si>
  <si>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</si>
  <si>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</si>
  <si>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</si>
  <si>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</si>
  <si>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</si>
  <si>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</si>
  <si>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</si>
  <si>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</si>
  <si>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</si>
  <si>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</si>
  <si>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</si>
  <si>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</si>
  <si>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</si>
  <si>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</si>
  <si>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</si>
  <si>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</si>
  <si>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</si>
  <si>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</si>
  <si>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</si>
  <si>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</si>
  <si>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</si>
  <si>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</si>
  <si>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</si>
  <si>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</si>
  <si>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</si>
  <si>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</si>
  <si>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</si>
  <si>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</si>
  <si>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</si>
  <si>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</si>
  <si>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</si>
  <si>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</si>
  <si>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</si>
  <si>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</si>
  <si>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</si>
  <si>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</si>
  <si>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</si>
  <si>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</si>
  <si>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</si>
  <si>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</si>
  <si>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</si>
  <si>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</si>
  <si>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</si>
  <si>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</si>
  <si>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</si>
  <si>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</si>
  <si>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</si>
  <si>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</si>
  <si>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</si>
  <si>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</si>
  <si>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</si>
  <si>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</si>
  <si>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</si>
  <si>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</si>
  <si>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</si>
  <si>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</si>
  <si>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</si>
  <si>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</si>
  <si>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</si>
  <si>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</si>
  <si>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</si>
  <si>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</si>
  <si>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</si>
  <si>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</si>
  <si>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</si>
  <si>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</si>
  <si>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</si>
  <si>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</si>
  <si>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</si>
  <si>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</si>
  <si>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</si>
  <si>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</si>
  <si>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</si>
  <si>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</si>
  <si>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</si>
  <si>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</si>
  <si>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</si>
  <si>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</si>
  <si>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</si>
  <si>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</si>
  <si>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</si>
  <si>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</si>
  <si>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</si>
  <si>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</si>
  <si>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</si>
  <si>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</si>
  <si>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</si>
  <si>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</si>
  <si>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</si>
  <si>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</si>
  <si>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</si>
  <si>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</si>
  <si>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</si>
  <si>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</si>
  <si>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</si>
  <si>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</si>
  <si>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</si>
  <si>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</si>
  <si>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</si>
  <si>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</si>
  <si>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</si>
  <si>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</si>
  <si>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</si>
  <si>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</si>
  <si>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</si>
  <si>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</si>
  <si>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</si>
  <si>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</si>
  <si>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</si>
  <si>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</si>
  <si>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</si>
  <si>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</si>
  <si>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</si>
  <si>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</si>
  <si>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</si>
  <si>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</si>
  <si>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</si>
  <si>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</si>
  <si>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</si>
  <si>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</si>
  <si>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</si>
  <si>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</si>
  <si>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</si>
  <si>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</si>
  <si>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</si>
  <si>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</si>
  <si>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</si>
  <si>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</si>
  <si>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</si>
  <si>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</si>
  <si>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</si>
  <si>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</si>
  <si>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</si>
  <si>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</si>
  <si>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</si>
  <si>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</si>
  <si>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</si>
  <si>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</si>
  <si>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</si>
  <si>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</si>
  <si>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</si>
  <si>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</si>
  <si>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</si>
  <si>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</si>
  <si>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</si>
  <si>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</si>
  <si>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</si>
  <si>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</si>
  <si>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</si>
  <si>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</si>
  <si>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</si>
  <si>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</si>
  <si>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</si>
  <si>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</si>
  <si>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</si>
  <si>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</si>
  <si>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</si>
  <si>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</si>
  <si>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</si>
  <si>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</si>
  <si>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</si>
  <si>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</si>
  <si>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</si>
  <si>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</si>
  <si>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</si>
  <si>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</si>
  <si>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</si>
  <si>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</si>
  <si>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</si>
  <si>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</si>
  <si>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</si>
  <si>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</si>
  <si>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</si>
  <si>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</si>
  <si>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</si>
  <si>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</si>
  <si>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</si>
  <si>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</si>
  <si>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</si>
  <si>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</si>
  <si>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</si>
  <si>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</si>
  <si>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</si>
  <si>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</si>
  <si>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</si>
  <si>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</si>
  <si>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</si>
  <si>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</si>
  <si>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</si>
  <si>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</si>
  <si>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</si>
  <si>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</si>
  <si>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</si>
  <si>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</si>
  <si>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</si>
  <si>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</si>
  <si>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</si>
  <si>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</si>
  <si>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</si>
  <si>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</si>
  <si>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</si>
  <si>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</si>
  <si>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</si>
  <si>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</si>
  <si>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</si>
  <si>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</si>
  <si>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</si>
  <si>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</si>
  <si>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</si>
  <si>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</si>
  <si>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</si>
  <si>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</si>
  <si>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</si>
  <si>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</si>
  <si>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</si>
  <si>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</si>
  <si>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</si>
  <si>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</si>
  <si>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</si>
  <si>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</si>
  <si>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</si>
  <si>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</si>
  <si>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</si>
  <si>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</si>
  <si>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</si>
  <si>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</si>
  <si>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</si>
  <si>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</si>
  <si>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</si>
  <si>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</si>
  <si>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</si>
  <si>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</si>
  <si>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</si>
  <si>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</si>
  <si>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</si>
  <si>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</si>
  <si>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</si>
  <si>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</si>
  <si>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</si>
  <si>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</si>
  <si>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</si>
  <si>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</si>
  <si>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</si>
  <si>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</si>
  <si>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</si>
  <si>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</si>
  <si>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</si>
  <si>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</si>
  <si>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</si>
  <si>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</si>
  <si>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</si>
  <si>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</si>
  <si>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</si>
  <si>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</si>
  <si>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</si>
  <si>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</si>
  <si>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</si>
  <si>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</si>
  <si>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</si>
  <si>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</si>
  <si>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</si>
  <si>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</si>
  <si>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</si>
  <si>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</si>
  <si>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</si>
  <si>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</si>
  <si>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</si>
  <si>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</si>
  <si>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</si>
  <si>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</si>
  <si>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</si>
  <si>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</si>
  <si>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</si>
  <si>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</si>
  <si>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</si>
  <si>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</si>
  <si>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</si>
  <si>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</si>
  <si>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</si>
  <si>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</si>
  <si>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</si>
  <si>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</si>
  <si>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</si>
  <si>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</si>
  <si>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</si>
  <si>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</si>
  <si>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</si>
  <si>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</si>
  <si>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</si>
  <si>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</si>
  <si>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</si>
  <si>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</si>
  <si>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</si>
  <si>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</si>
  <si>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</si>
  <si>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</si>
  <si>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</si>
  <si>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</si>
  <si>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</si>
  <si>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</si>
  <si>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</si>
  <si>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</si>
  <si>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</si>
  <si>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</si>
  <si>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</si>
  <si>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</si>
  <si>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</si>
  <si>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</si>
  <si>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</si>
  <si>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</si>
  <si>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</si>
  <si>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</si>
  <si>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</si>
  <si>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</si>
  <si>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</si>
  <si>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</si>
  <si>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</si>
  <si>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</si>
  <si>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</si>
  <si>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</si>
  <si>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</si>
  <si>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</si>
  <si>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</si>
  <si>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</si>
  <si>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</si>
  <si>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</si>
  <si>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</si>
  <si>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</si>
  <si>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</si>
  <si>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</si>
  <si>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</si>
  <si>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</si>
  <si>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</si>
  <si>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</si>
  <si>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</si>
  <si>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</si>
  <si>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</si>
  <si>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</si>
  <si>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</si>
  <si>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</si>
  <si>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</si>
  <si>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</si>
  <si>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</si>
  <si>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</si>
  <si>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</si>
  <si>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</si>
  <si>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</si>
  <si>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</si>
  <si>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</si>
  <si>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</si>
  <si>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</si>
  <si>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</si>
  <si>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</si>
  <si>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</si>
  <si>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</si>
  <si>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</si>
  <si>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</si>
  <si>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</si>
  <si>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</si>
  <si>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</si>
  <si>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</si>
  <si>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</si>
  <si>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</si>
  <si>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</si>
  <si>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</si>
  <si>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</si>
  <si>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</si>
  <si>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</si>
  <si>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</si>
  <si>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</si>
  <si>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</si>
  <si>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</si>
  <si>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</si>
  <si>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</si>
  <si>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</si>
  <si>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</si>
  <si>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</si>
  <si>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</si>
  <si>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</si>
  <si>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</si>
  <si>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</si>
  <si>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</si>
  <si>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</si>
  <si>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</si>
  <si>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</si>
  <si>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</si>
  <si>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</si>
  <si>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</si>
  <si>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</si>
  <si>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</si>
  <si>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</si>
  <si>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</si>
  <si>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</si>
  <si>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</si>
  <si>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</si>
  <si>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</si>
  <si>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</si>
  <si>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</si>
  <si>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</si>
  <si>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</si>
  <si>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</si>
  <si>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</si>
  <si>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</si>
  <si>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</si>
  <si>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</si>
  <si>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</si>
  <si>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</si>
  <si>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</si>
  <si>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</si>
  <si>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</si>
  <si>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</si>
  <si>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</si>
  <si>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</si>
  <si>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</si>
  <si>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</si>
  <si>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</si>
  <si>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</si>
  <si>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</si>
  <si>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</si>
  <si>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</si>
  <si>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</si>
  <si>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</si>
  <si>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</si>
  <si>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</si>
  <si>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</si>
  <si>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</si>
  <si>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</si>
  <si>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</si>
  <si>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</si>
  <si>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</si>
  <si>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</si>
  <si>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</si>
  <si>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</si>
  <si>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</si>
  <si>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</si>
  <si>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</si>
  <si>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</si>
  <si>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</si>
  <si>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</si>
  <si>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</si>
  <si>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</si>
  <si>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</si>
  <si>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</si>
  <si>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</si>
  <si>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</si>
  <si>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</si>
  <si>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</si>
  <si>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</si>
  <si>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</si>
  <si>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</si>
  <si>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</si>
  <si>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</si>
  <si>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</si>
  <si>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</si>
  <si>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</si>
  <si>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</si>
  <si>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</si>
  <si>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</si>
  <si>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</si>
  <si>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</si>
  <si>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</si>
  <si>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</si>
  <si>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</si>
  <si>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</si>
  <si>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</si>
  <si>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</si>
  <si>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</si>
  <si>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</si>
  <si>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</si>
  <si>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</si>
  <si>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</si>
  <si>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</si>
  <si>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</si>
  <si>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</si>
  <si>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</si>
  <si>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</si>
  <si>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</si>
  <si>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</si>
  <si>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</si>
  <si>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</si>
  <si>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</si>
  <si>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</si>
  <si>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</si>
  <si>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</si>
  <si>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</si>
  <si>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</si>
  <si>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</si>
  <si>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</si>
  <si>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</si>
  <si>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</si>
  <si>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</si>
  <si>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</si>
  <si>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</si>
  <si>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</si>
  <si>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</si>
  <si>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</si>
  <si>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tenis - kapitálové transfery</t>
  </si>
  <si>
    <t>a - curling - bežné transfery</t>
  </si>
  <si>
    <t>12025</t>
  </si>
  <si>
    <t>3101IG0210181</t>
  </si>
  <si>
    <t>Poplatok poštovné</t>
  </si>
  <si>
    <t>313 20 155</t>
  </si>
  <si>
    <t>VÚB, a.s.</t>
  </si>
  <si>
    <t>22025</t>
  </si>
  <si>
    <t>3101IG0210182</t>
  </si>
  <si>
    <t>Vedenie účtu</t>
  </si>
  <si>
    <t>32025</t>
  </si>
  <si>
    <t>2802IG0207979</t>
  </si>
  <si>
    <t>42025</t>
  </si>
  <si>
    <t>2802IG0207980</t>
  </si>
  <si>
    <t>52025</t>
  </si>
  <si>
    <t>158</t>
  </si>
  <si>
    <t>prenájom ľadu 01/2025</t>
  </si>
  <si>
    <t>36066257</t>
  </si>
  <si>
    <t>Ružinosvský športový klub, p.o.</t>
  </si>
  <si>
    <t>62025</t>
  </si>
  <si>
    <t>159</t>
  </si>
  <si>
    <t>prenájom ľadu liga</t>
  </si>
  <si>
    <t>72025</t>
  </si>
  <si>
    <t>218</t>
  </si>
  <si>
    <t>prenájom ľadu 02/2025</t>
  </si>
  <si>
    <t>82025</t>
  </si>
  <si>
    <t>220</t>
  </si>
  <si>
    <t>92025</t>
  </si>
  <si>
    <t>2503229394181</t>
  </si>
  <si>
    <t>ubytovanie</t>
  </si>
  <si>
    <t>AIRBNB</t>
  </si>
  <si>
    <t>102025</t>
  </si>
  <si>
    <t>3103IG0229733</t>
  </si>
  <si>
    <t>112025</t>
  </si>
  <si>
    <t>3003229547032</t>
  </si>
  <si>
    <t>doprava</t>
  </si>
  <si>
    <t>556196-0315</t>
  </si>
  <si>
    <t>SJ.SE STOCKHOLM</t>
  </si>
  <si>
    <t>122025</t>
  </si>
  <si>
    <t>3103229419112</t>
  </si>
  <si>
    <t>letenky</t>
  </si>
  <si>
    <t>30811597</t>
  </si>
  <si>
    <t>AUSTRIAN AI 257</t>
  </si>
  <si>
    <t>132025</t>
  </si>
  <si>
    <t>3103IG0229734</t>
  </si>
  <si>
    <t>142025</t>
  </si>
  <si>
    <t>0104229386921</t>
  </si>
  <si>
    <t>35 821 019</t>
  </si>
  <si>
    <t>Slovak Lines, a.s</t>
  </si>
  <si>
    <t>152025</t>
  </si>
  <si>
    <t>0104229386920</t>
  </si>
  <si>
    <t>športové vybavenie</t>
  </si>
  <si>
    <t>HRB 130570</t>
  </si>
  <si>
    <t>SKEKI GMBH</t>
  </si>
  <si>
    <t>162025</t>
  </si>
  <si>
    <t>3004IG0234384</t>
  </si>
  <si>
    <t>172025</t>
  </si>
  <si>
    <t>3004IG0234385</t>
  </si>
  <si>
    <t>182025</t>
  </si>
  <si>
    <t>493</t>
  </si>
  <si>
    <t>dresy - slovenska reprezentácia</t>
  </si>
  <si>
    <t>431729010</t>
  </si>
  <si>
    <t>Foxglide Sportswear Ltd</t>
  </si>
  <si>
    <t>192025</t>
  </si>
  <si>
    <t>3005IG0227751</t>
  </si>
  <si>
    <t>202025</t>
  </si>
  <si>
    <t>3005IG0227752</t>
  </si>
  <si>
    <t>212025</t>
  </si>
  <si>
    <t>20250490</t>
  </si>
  <si>
    <t>vlajky pre reprezentáciu</t>
  </si>
  <si>
    <t>222025</t>
  </si>
  <si>
    <t>3006IG0229066</t>
  </si>
  <si>
    <t>232025</t>
  </si>
  <si>
    <t>3006IG0229067</t>
  </si>
  <si>
    <t>242025</t>
  </si>
  <si>
    <t>3004386</t>
  </si>
  <si>
    <t>kancelária SCZ</t>
  </si>
  <si>
    <t>17332397</t>
  </si>
  <si>
    <t>UTAR-Technologicke centrum s r.o.</t>
  </si>
  <si>
    <t>252025</t>
  </si>
  <si>
    <t>1207229627097</t>
  </si>
  <si>
    <t>EMIRATES 623</t>
  </si>
  <si>
    <t>262025</t>
  </si>
  <si>
    <t>320</t>
  </si>
  <si>
    <t>prenájom ľadu 03/2025</t>
  </si>
  <si>
    <t>272025</t>
  </si>
  <si>
    <t>3107IG0233856</t>
  </si>
  <si>
    <t>282025</t>
  </si>
  <si>
    <t>3107IG0233857</t>
  </si>
  <si>
    <t>292025</t>
  </si>
  <si>
    <t>3107IG0233858</t>
  </si>
  <si>
    <t>Poplatky za platby nad rámec konta</t>
  </si>
  <si>
    <t>302025</t>
  </si>
  <si>
    <t>IX002522500003249255</t>
  </si>
  <si>
    <t>poplatok za zahraničnú platbu</t>
  </si>
  <si>
    <t>312025</t>
  </si>
  <si>
    <t>2522515226170292</t>
  </si>
  <si>
    <t>poplatok za členstvo</t>
  </si>
  <si>
    <t>410.874.563</t>
  </si>
  <si>
    <t>World Curling Federation</t>
  </si>
  <si>
    <t>322025</t>
  </si>
  <si>
    <t>2808IG2808IG02262940226293</t>
  </si>
  <si>
    <t>332025</t>
  </si>
  <si>
    <t>342025</t>
  </si>
  <si>
    <t xml:space="preserve">štartovne </t>
  </si>
  <si>
    <t>48548227</t>
  </si>
  <si>
    <t>Czech Curling Association</t>
  </si>
  <si>
    <t>352025</t>
  </si>
  <si>
    <t>3009IG0226002</t>
  </si>
  <si>
    <t>362025</t>
  </si>
  <si>
    <t>3009IG0226003</t>
  </si>
  <si>
    <t>372025</t>
  </si>
  <si>
    <t>20250920</t>
  </si>
  <si>
    <t>účastnícky poplatok</t>
  </si>
  <si>
    <t>0000603677</t>
  </si>
  <si>
    <t>Curling Łodz Społka</t>
  </si>
  <si>
    <t>382025</t>
  </si>
  <si>
    <t>413</t>
  </si>
  <si>
    <t>392025</t>
  </si>
  <si>
    <t>0310229932282</t>
  </si>
  <si>
    <t>prenájom ľadu 04/2025 - čiastočná úhrada</t>
  </si>
  <si>
    <t>ESKO s.r.o</t>
  </si>
  <si>
    <t>30998646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</si>
</sst>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8" val="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47"/>
      <c r="D1" s="34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48"/>
      <c r="D21" s="348"/>
    </row>
    <row r="22" spans="1:4" x14ac:dyDescent="0.2">
      <c r="C22" s="349"/>
      <c r="D22" s="348"/>
    </row>
    <row r="23" spans="1:4" ht="63.75" x14ac:dyDescent="0.2">
      <c r="A23" s="23" t="s">
        <v>1380</v>
      </c>
      <c r="C23" s="255"/>
      <c r="D23" s="256"/>
    </row>
    <row r="24" spans="1:4" ht="12.75" customHeight="1" x14ac:dyDescent="0.2">
      <c r="C24" s="345"/>
      <c r="D24" s="34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curlingový zväz, Zahradnícka 27, Bratislava, 811 07</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37841866</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0" t="s">
        <v>57</v>
      </c>
      <c r="B1" s="350"/>
      <c r="C1" s="350"/>
      <c r="D1" s="350"/>
      <c r="E1" s="350"/>
      <c r="F1" s="350"/>
      <c r="G1" s="350"/>
      <c r="H1" s="350"/>
      <c r="I1" s="52"/>
      <c r="J1" s="37"/>
    </row>
    <row r="2" spans="1:11" ht="15.75" x14ac:dyDescent="0.25">
      <c r="A2" s="356" t="s">
        <v>58</v>
      </c>
      <c r="B2" s="356"/>
      <c r="C2" s="356"/>
      <c r="D2" s="356"/>
      <c r="E2" s="356"/>
      <c r="F2" s="356"/>
      <c r="G2" s="356"/>
      <c r="H2" s="354" t="str">
        <f>+Doklady!I100</f>
        <v>V2</v>
      </c>
      <c r="I2" s="354"/>
    </row>
    <row r="3" spans="1:11" ht="15" x14ac:dyDescent="0.25">
      <c r="A3" s="40"/>
      <c r="B3" s="40"/>
      <c r="C3" s="40"/>
      <c r="D3" s="40"/>
      <c r="E3" s="40"/>
      <c r="F3" s="40"/>
      <c r="G3" s="40"/>
      <c r="H3" s="355">
        <f>+Doklady!I101</f>
        <v>45887</v>
      </c>
      <c r="I3" s="355"/>
    </row>
    <row r="4" spans="1:11" ht="15.75" customHeight="1" x14ac:dyDescent="0.2">
      <c r="A4" s="41" t="s">
        <v>59</v>
      </c>
      <c r="B4" s="351" t="s">
        <v>60</v>
      </c>
      <c r="C4" s="352"/>
      <c r="D4" s="352"/>
      <c r="E4" s="35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59" t="s">
        <v>311</v>
      </c>
      <c r="B1" s="360"/>
      <c r="C1" s="174">
        <v>45688</v>
      </c>
      <c r="D1" s="26"/>
      <c r="G1" s="252">
        <v>45688</v>
      </c>
    </row>
    <row r="2" spans="1:7" ht="15" x14ac:dyDescent="0.25">
      <c r="A2" s="28"/>
      <c r="B2" s="28"/>
      <c r="G2" s="252">
        <v>45716</v>
      </c>
    </row>
    <row r="3" spans="1:7" ht="14.25" x14ac:dyDescent="0.2">
      <c r="A3" s="30" t="s">
        <v>312</v>
      </c>
      <c r="B3" s="357" t="str">
        <f>INDEX(Adr!B:B,Doklady!B102+1)</f>
        <v>Slovenský curlingový zväz</v>
      </c>
      <c r="C3" s="357"/>
      <c r="D3" s="357"/>
      <c r="G3" s="252">
        <v>45747</v>
      </c>
    </row>
    <row r="4" spans="1:7" ht="14.25" x14ac:dyDescent="0.2">
      <c r="A4" s="30" t="s">
        <v>313</v>
      </c>
      <c r="B4" s="29" t="str">
        <f>RIGHT("0000"&amp;INDEX(Adr!A:A,Doklady!B102+1),8)</f>
        <v>37841866</v>
      </c>
      <c r="G4" s="252">
        <v>45777</v>
      </c>
    </row>
    <row r="5" spans="1:7" ht="14.25" x14ac:dyDescent="0.2">
      <c r="A5" s="30" t="s">
        <v>314</v>
      </c>
      <c r="B5" s="29" t="str">
        <f>INDEX(Adr!D:D,Doklady!B102+1)&amp;", "&amp;INDEX(Adr!E:E,Doklady!B102+1)</f>
        <v>Zahradnícka 27,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20196</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20196</v>
      </c>
      <c r="G15" s="252"/>
    </row>
    <row r="16" spans="1:7" ht="14.25" x14ac:dyDescent="0.2">
      <c r="G16" s="252"/>
    </row>
    <row r="17" spans="1:5" ht="72" customHeight="1" x14ac:dyDescent="0.2">
      <c r="A17" s="358" t="s">
        <v>328</v>
      </c>
      <c r="B17" s="358"/>
      <c r="C17" s="358"/>
      <c r="D17" s="35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B1" zoomScaleNormal="100" workbookViewId="0">
      <selection activeCell="I12" sqref="I12"/>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33" t="s">
        <v>1502</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
      <c r="B3" s="160" t="s">
        <v>59</v>
      </c>
      <c r="C3" s="334" t="str">
        <f>INDEX(Adr!B2:B87,Doklady!B102)</f>
        <v>Slovenský curlingový zväz</v>
      </c>
      <c r="D3" s="334"/>
      <c r="E3" s="334"/>
      <c r="F3" s="334"/>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37841866</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Zahradnícka 27, Bratislava, 811 07</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5" t="s">
        <v>333</v>
      </c>
      <c r="F9" s="336"/>
      <c r="J9" s="8"/>
      <c r="L9" s="118"/>
      <c r="M9" s="118"/>
      <c r="N9" s="118"/>
      <c r="O9" s="118"/>
      <c r="P9" s="118"/>
      <c r="Q9" s="118"/>
      <c r="R9" s="118"/>
      <c r="S9" s="118"/>
    </row>
    <row r="10" spans="1:26" ht="18" x14ac:dyDescent="0.25">
      <c r="A10" s="69" t="s">
        <v>317</v>
      </c>
      <c r="B10" s="70" t="s">
        <v>318</v>
      </c>
      <c r="C10" s="126">
        <f>SUMIF(FP!J:J,Doklady!$B$1&amp;A10,FP!D:D)</f>
        <v>0</v>
      </c>
      <c r="D10" s="126">
        <f>C10-E10</f>
        <v>0</v>
      </c>
      <c r="E10" s="329">
        <f>SUMIF(K:K,A10,I:I)</f>
        <v>0</v>
      </c>
      <c r="F10" s="330"/>
      <c r="L10" s="120" t="s">
        <v>334</v>
      </c>
      <c r="M10" s="118"/>
      <c r="N10" s="118"/>
      <c r="O10" s="118"/>
      <c r="P10" s="118"/>
      <c r="Q10" s="118"/>
      <c r="R10" s="118"/>
      <c r="S10" s="118"/>
    </row>
    <row r="11" spans="1:26" ht="18" x14ac:dyDescent="0.25">
      <c r="A11" s="69" t="s">
        <v>319</v>
      </c>
      <c r="B11" s="70" t="s">
        <v>320</v>
      </c>
      <c r="C11" s="126">
        <f>SUMIF(FP!J:J,Doklady!$B$1&amp;A11,FP!D:D)</f>
        <v>20196</v>
      </c>
      <c r="D11" s="126">
        <f>+C11-E11</f>
        <v>20196</v>
      </c>
      <c r="E11" s="337">
        <f>+I39-I42+I44-I47</f>
        <v>0</v>
      </c>
      <c r="F11" s="338"/>
      <c r="J11" s="176"/>
      <c r="L11" s="161" t="str">
        <f>L41</f>
        <v>a - curling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29">
        <f>SUMIF(K:K,A12,I:I)</f>
        <v>0</v>
      </c>
      <c r="F12" s="330"/>
      <c r="J12" s="177"/>
      <c r="L12" s="161" t="str">
        <f>L42</f>
        <v>a - curling - kapitálové transfery</v>
      </c>
      <c r="N12" s="118"/>
      <c r="O12" s="118"/>
      <c r="P12" s="118"/>
      <c r="Q12" s="118"/>
      <c r="R12" s="118"/>
      <c r="S12" s="118"/>
    </row>
    <row r="13" spans="1:26" ht="18" x14ac:dyDescent="0.25">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21" t="s">
        <v>336</v>
      </c>
      <c r="C16" s="322"/>
      <c r="D16" s="322"/>
      <c r="E16" s="322"/>
      <c r="F16" s="322"/>
      <c r="G16" s="322"/>
      <c r="H16" s="32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24" t="s">
        <v>339</v>
      </c>
      <c r="C17" s="324"/>
      <c r="D17" s="324"/>
      <c r="E17" s="324"/>
      <c r="F17" s="324"/>
      <c r="G17" s="324"/>
      <c r="H17" s="324"/>
      <c r="I17" s="73">
        <f>SUMIF(FP!I:I,Doklady!$B$1&amp;A17,FP!D:D)</f>
        <v>20196</v>
      </c>
      <c r="T17" s="86"/>
    </row>
    <row r="18" spans="1:20" x14ac:dyDescent="0.2">
      <c r="A18" s="135" t="s">
        <v>340</v>
      </c>
      <c r="B18" s="324" t="s">
        <v>341</v>
      </c>
      <c r="C18" s="324"/>
      <c r="D18" s="324"/>
      <c r="E18" s="324"/>
      <c r="F18" s="324"/>
      <c r="G18" s="324"/>
      <c r="H18" s="324"/>
      <c r="I18" s="73">
        <f>SUMIF(FP!I:I,Doklady!$B$1&amp;A18,FP!D:D)</f>
        <v>0</v>
      </c>
    </row>
    <row r="19" spans="1:20" x14ac:dyDescent="0.2">
      <c r="A19" s="115" t="s">
        <v>342</v>
      </c>
      <c r="B19" s="324" t="s">
        <v>343</v>
      </c>
      <c r="C19" s="324"/>
      <c r="D19" s="324"/>
      <c r="E19" s="324"/>
      <c r="F19" s="324"/>
      <c r="G19" s="324"/>
      <c r="H19" s="324"/>
      <c r="I19" s="73">
        <f>SUMIF(FP!I:I,Doklady!$B$1&amp;A19,FP!D:D)</f>
        <v>0</v>
      </c>
    </row>
    <row r="20" spans="1:20" x14ac:dyDescent="0.2">
      <c r="A20" s="135" t="s">
        <v>344</v>
      </c>
      <c r="B20" s="318" t="s">
        <v>345</v>
      </c>
      <c r="C20" s="319"/>
      <c r="D20" s="319"/>
      <c r="E20" s="319"/>
      <c r="F20" s="319"/>
      <c r="G20" s="319"/>
      <c r="H20" s="320"/>
      <c r="I20" s="73">
        <f>SUMIF(FP!I:I,Doklady!$B$1&amp;A20,FP!D:D)</f>
        <v>0</v>
      </c>
      <c r="T20" s="86"/>
    </row>
    <row r="21" spans="1:20" x14ac:dyDescent="0.2">
      <c r="A21" s="115" t="s">
        <v>346</v>
      </c>
      <c r="B21" s="318" t="s">
        <v>347</v>
      </c>
      <c r="C21" s="319"/>
      <c r="D21" s="319"/>
      <c r="E21" s="319"/>
      <c r="F21" s="319"/>
      <c r="G21" s="319"/>
      <c r="H21" s="320"/>
      <c r="I21" s="73">
        <f>SUMIF(FP!I:I,Doklady!$B$1&amp;A21,FP!D:D)</f>
        <v>0</v>
      </c>
      <c r="T21" s="86"/>
    </row>
    <row r="22" spans="1:20" x14ac:dyDescent="0.2">
      <c r="A22" s="135" t="s">
        <v>348</v>
      </c>
      <c r="B22" s="325" t="s">
        <v>349</v>
      </c>
      <c r="C22" s="326"/>
      <c r="D22" s="326"/>
      <c r="E22" s="326"/>
      <c r="F22" s="326"/>
      <c r="G22" s="326"/>
      <c r="H22" s="327"/>
      <c r="I22" s="73">
        <f>SUMIF(FP!I:I,Doklady!$B$1&amp;A22,FP!D:D)</f>
        <v>0</v>
      </c>
      <c r="T22" s="86"/>
    </row>
    <row r="23" spans="1:20" x14ac:dyDescent="0.2">
      <c r="A23" s="115" t="s">
        <v>350</v>
      </c>
      <c r="B23" s="318" t="s">
        <v>351</v>
      </c>
      <c r="C23" s="319"/>
      <c r="D23" s="319"/>
      <c r="E23" s="319"/>
      <c r="F23" s="319"/>
      <c r="G23" s="319"/>
      <c r="H23" s="320"/>
      <c r="I23" s="73">
        <f>SUMIF(FP!I:I,Doklady!$B$1&amp;A23,FP!D:D)</f>
        <v>0</v>
      </c>
      <c r="T23" s="86"/>
    </row>
    <row r="24" spans="1:20" x14ac:dyDescent="0.2">
      <c r="A24" s="135" t="s">
        <v>352</v>
      </c>
      <c r="B24" s="318" t="s">
        <v>353</v>
      </c>
      <c r="C24" s="319"/>
      <c r="D24" s="319"/>
      <c r="E24" s="319"/>
      <c r="F24" s="319"/>
      <c r="G24" s="319"/>
      <c r="H24" s="320"/>
      <c r="I24" s="73">
        <f>SUMIF(FP!I:I,Doklady!$B$1&amp;A24,FP!D:D)</f>
        <v>0</v>
      </c>
      <c r="T24" s="86"/>
    </row>
    <row r="25" spans="1:20" x14ac:dyDescent="0.2">
      <c r="A25" s="115" t="s">
        <v>354</v>
      </c>
      <c r="B25" s="341" t="s">
        <v>355</v>
      </c>
      <c r="C25" s="342"/>
      <c r="D25" s="342"/>
      <c r="E25" s="342"/>
      <c r="F25" s="342"/>
      <c r="G25" s="342"/>
      <c r="H25" s="343"/>
      <c r="I25" s="73">
        <f>SUMIF(FP!I:I,Doklady!$B$1&amp;A25,FP!D:D)</f>
        <v>0</v>
      </c>
      <c r="T25" s="86"/>
    </row>
    <row r="26" spans="1:20" x14ac:dyDescent="0.2">
      <c r="A26" s="135" t="s">
        <v>356</v>
      </c>
      <c r="B26" s="318" t="s">
        <v>357</v>
      </c>
      <c r="C26" s="319"/>
      <c r="D26" s="319"/>
      <c r="E26" s="319"/>
      <c r="F26" s="319"/>
      <c r="G26" s="319"/>
      <c r="H26" s="320"/>
      <c r="I26" s="73">
        <f>SUMIF(FP!I:I,Doklady!$B$1&amp;A26,FP!D:D)</f>
        <v>0</v>
      </c>
      <c r="T26" s="86"/>
    </row>
    <row r="27" spans="1:20" x14ac:dyDescent="0.2">
      <c r="A27" s="115" t="s">
        <v>358</v>
      </c>
      <c r="B27" s="318" t="s">
        <v>359</v>
      </c>
      <c r="C27" s="319"/>
      <c r="D27" s="319"/>
      <c r="E27" s="319"/>
      <c r="F27" s="319"/>
      <c r="G27" s="319"/>
      <c r="H27" s="320"/>
      <c r="I27" s="73">
        <f>SUMIF(FP!I:I,Doklady!$B$1&amp;A27,FP!D:D)</f>
        <v>0</v>
      </c>
      <c r="T27" s="86"/>
    </row>
    <row r="28" spans="1:20" x14ac:dyDescent="0.2">
      <c r="A28" s="135" t="s">
        <v>360</v>
      </c>
      <c r="B28" s="318" t="s">
        <v>361</v>
      </c>
      <c r="C28" s="319"/>
      <c r="D28" s="319"/>
      <c r="E28" s="319"/>
      <c r="F28" s="319"/>
      <c r="G28" s="319"/>
      <c r="H28" s="320"/>
      <c r="I28" s="73">
        <f>SUMIF(FP!I:I,Doklady!$B$1&amp;A28,FP!D:D)</f>
        <v>0</v>
      </c>
      <c r="T28" s="86"/>
    </row>
    <row r="29" spans="1:20" x14ac:dyDescent="0.2">
      <c r="A29" s="115" t="s">
        <v>362</v>
      </c>
      <c r="B29" s="318" t="s">
        <v>363</v>
      </c>
      <c r="C29" s="319"/>
      <c r="D29" s="319"/>
      <c r="E29" s="319"/>
      <c r="F29" s="319"/>
      <c r="G29" s="319"/>
      <c r="H29" s="320"/>
      <c r="I29" s="73">
        <f>SUMIF(FP!I:I,Doklady!$B$1&amp;A29,FP!D:D)</f>
        <v>0</v>
      </c>
      <c r="T29" s="86"/>
    </row>
    <row r="30" spans="1:20" hidden="1" x14ac:dyDescent="0.2">
      <c r="A30" s="135" t="s">
        <v>364</v>
      </c>
      <c r="B30" s="318"/>
      <c r="C30" s="319"/>
      <c r="D30" s="319"/>
      <c r="E30" s="319"/>
      <c r="F30" s="319"/>
      <c r="G30" s="319"/>
      <c r="H30" s="320"/>
      <c r="I30" s="73">
        <f>SUMIF(FP!I:I,Doklady!$B$1&amp;A30,FP!D:D)</f>
        <v>0</v>
      </c>
      <c r="T30" s="86"/>
    </row>
    <row r="31" spans="1:20" hidden="1" x14ac:dyDescent="0.2">
      <c r="A31" s="115" t="s">
        <v>365</v>
      </c>
      <c r="B31" s="318"/>
      <c r="C31" s="319"/>
      <c r="D31" s="319"/>
      <c r="E31" s="319"/>
      <c r="F31" s="319"/>
      <c r="G31" s="319"/>
      <c r="H31" s="320"/>
      <c r="I31" s="73">
        <f>SUMIF(FP!I:I,Doklady!$B$1&amp;A31,FP!D:D)</f>
        <v>0</v>
      </c>
      <c r="T31" s="86"/>
    </row>
    <row r="32" spans="1:20" hidden="1" x14ac:dyDescent="0.2">
      <c r="A32" s="135" t="s">
        <v>366</v>
      </c>
      <c r="B32" s="314"/>
      <c r="C32" s="315"/>
      <c r="D32" s="315"/>
      <c r="E32" s="315"/>
      <c r="F32" s="315"/>
      <c r="G32" s="315"/>
      <c r="H32" s="316"/>
      <c r="I32" s="73">
        <f>SUMIF(FP!I:I,Doklady!$B$1&amp;A32,FP!D:D)</f>
        <v>0</v>
      </c>
      <c r="T32" s="86"/>
    </row>
    <row r="33" spans="1:21" hidden="1" x14ac:dyDescent="0.2">
      <c r="A33" s="115" t="s">
        <v>367</v>
      </c>
      <c r="B33" s="314"/>
      <c r="C33" s="315"/>
      <c r="D33" s="315"/>
      <c r="E33" s="315"/>
      <c r="F33" s="315"/>
      <c r="G33" s="315"/>
      <c r="H33" s="316"/>
      <c r="I33" s="73">
        <f>SUMIF(FP!I:I,Doklady!$B$1&amp;A33,FP!D:D)</f>
        <v>0</v>
      </c>
      <c r="T33" s="86"/>
    </row>
    <row r="34" spans="1:21" hidden="1" x14ac:dyDescent="0.2">
      <c r="A34" s="135" t="s">
        <v>368</v>
      </c>
      <c r="B34" s="317"/>
      <c r="C34" s="317"/>
      <c r="D34" s="317"/>
      <c r="E34" s="317"/>
      <c r="F34" s="317"/>
      <c r="G34" s="317"/>
      <c r="H34" s="317"/>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curling</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4039.2000000000003</v>
      </c>
      <c r="G39" s="78">
        <f>+MAX(I39-C39-D39-E39-F39-H39,0)</f>
        <v>16156.8</v>
      </c>
      <c r="H39" s="78">
        <f>+IFERROR(VLOOKUP(K40&amp;" - kapitálové transfery",B$53:C$90,2,0),0)</f>
        <v>0</v>
      </c>
      <c r="I39" s="73">
        <f>SUMIF(FP!K:K,K40,FP!D:D)</f>
        <v>20196</v>
      </c>
      <c r="L39" s="84">
        <f>COUNTIF(FP!N:N,Doklady!B1&amp;"aK")</f>
        <v>0</v>
      </c>
      <c r="T39" s="86"/>
    </row>
    <row r="40" spans="1:21" x14ac:dyDescent="0.2">
      <c r="A40" s="115" t="s">
        <v>338</v>
      </c>
      <c r="B40" s="116" t="s">
        <v>377</v>
      </c>
      <c r="C40" s="78">
        <f>DSUM(Doklady!A103:J10000,"GGG",Spolu!L40:M42)</f>
        <v>0</v>
      </c>
      <c r="D40" s="78">
        <f>DSUM(Doklady!A103:J10000,"GGG",Spolu!N40:O42)</f>
        <v>0</v>
      </c>
      <c r="E40" s="78">
        <f>DSUM(Doklady!A103:J10000,"GGG",Spolu!P40:Q42)</f>
        <v>0</v>
      </c>
      <c r="F40" s="78">
        <f>DSUM(Doklady!A103:J10000,"GGG",Spolu!R40:S42)</f>
        <v>471.35</v>
      </c>
      <c r="G40" s="78">
        <f>DSUM(Doklady!A103:J10000,"GGG",Spolu!T40:U42)-H40</f>
        <v>19724.650000000001</v>
      </c>
      <c r="H40" s="78">
        <f>+IFERROR(VLOOKUP(K40&amp;" - kapitálové transfery",B$53:D$90,3,0),0)</f>
        <v>0</v>
      </c>
      <c r="I40" s="73">
        <f>+C40+D40+E40+F40+G40+H40</f>
        <v>20196</v>
      </c>
      <c r="J40" s="218" t="str">
        <f>+K45</f>
        <v>.</v>
      </c>
      <c r="K40" s="218" t="str">
        <f>IF(L38&gt;0,INDEX(FP!K:K,Doklady!B2),".")</f>
        <v>curling</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1.8189894035458565E-12</v>
      </c>
      <c r="H41" s="78">
        <f>MAX(H39-H40,0)</f>
        <v>0</v>
      </c>
      <c r="I41" s="124">
        <f>+I39-I42</f>
        <v>0</v>
      </c>
      <c r="J41" s="219">
        <f>+K46</f>
        <v>0</v>
      </c>
      <c r="K41" s="219">
        <f>+I41-H41</f>
        <v>0</v>
      </c>
      <c r="L41" s="161" t="str">
        <f>IF(L38&gt;0,"a - "&amp;INDEX(FP!C:C,Doklady!B2),2)</f>
        <v>a - curling - bežné transfery</v>
      </c>
      <c r="M41" s="120">
        <v>1</v>
      </c>
      <c r="N41" s="161" t="str">
        <f>+L41</f>
        <v>a - curling - bežné transfery</v>
      </c>
      <c r="O41" s="120">
        <v>2</v>
      </c>
      <c r="P41" s="161" t="str">
        <f>+L41</f>
        <v>a - curling - bežné transfery</v>
      </c>
      <c r="Q41" s="120">
        <v>3</v>
      </c>
      <c r="R41" s="161" t="str">
        <f>+L41</f>
        <v>a - curling - bežné transfery</v>
      </c>
      <c r="S41" s="120">
        <v>4</v>
      </c>
      <c r="T41" s="161" t="str">
        <f>+L41</f>
        <v>a - curling - bežné transfery</v>
      </c>
      <c r="U41" s="120">
        <v>5</v>
      </c>
    </row>
    <row r="42" spans="1:21" ht="10.5" customHeight="1" x14ac:dyDescent="0.2">
      <c r="A42" s="115" t="s">
        <v>338</v>
      </c>
      <c r="B42" s="116" t="s">
        <v>380</v>
      </c>
      <c r="C42" s="73">
        <f>+C40</f>
        <v>0</v>
      </c>
      <c r="D42" s="216">
        <f>+D40</f>
        <v>0</v>
      </c>
      <c r="E42" s="216">
        <f>+E40</f>
        <v>0</v>
      </c>
      <c r="F42" s="216">
        <f>+MIN(F39:F40)</f>
        <v>471.35</v>
      </c>
      <c r="G42" s="216">
        <f>+MIN(G39+MAX(F39-F40,0)-MAX(E40-E39,0)-MAX(D40-D39,0)-MAX(C40-C39,0),G40)</f>
        <v>19724.650000000001</v>
      </c>
      <c r="H42" s="216">
        <f>+MIN(H39:H40)</f>
        <v>0</v>
      </c>
      <c r="I42" s="73">
        <f>+C42+D42+E42+MIN(F39:F40)+G42+H42</f>
        <v>20196</v>
      </c>
      <c r="J42" s="219">
        <f>+K47</f>
        <v>0</v>
      </c>
      <c r="K42" s="219">
        <f>+I42-H42</f>
        <v>20196</v>
      </c>
      <c r="L42" s="161" t="str">
        <f>+SUBSTITUTE(L41,"bežné","kapitálové")</f>
        <v>a - curling - kapitálové transfery</v>
      </c>
      <c r="M42" s="120">
        <v>1</v>
      </c>
      <c r="N42" s="161" t="str">
        <f>+L42</f>
        <v>a - curling - kapitálové transfery</v>
      </c>
      <c r="O42" s="120">
        <v>2</v>
      </c>
      <c r="P42" s="161" t="str">
        <f>+L42</f>
        <v>a - curling - kapitálové transfery</v>
      </c>
      <c r="Q42" s="120">
        <v>3</v>
      </c>
      <c r="R42" s="161" t="str">
        <f>+L42</f>
        <v>a - curling - kapitálové transfery</v>
      </c>
      <c r="S42" s="120">
        <v>4</v>
      </c>
      <c r="T42" s="161" t="str">
        <f>+L42</f>
        <v>a - curling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1"/>
      <c r="B50" s="332"/>
      <c r="C50" s="332"/>
      <c r="D50" s="332"/>
      <c r="E50" s="332"/>
      <c r="F50" s="332"/>
      <c r="G50" s="332"/>
      <c r="H50" s="332"/>
      <c r="I50" s="332"/>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curling - bežné transfery</v>
      </c>
      <c r="C53" s="73">
        <f>IF(A53&lt;&gt;"",INDEX(FP!D:D,Doklady!B$2+(ROW()-53)),"")</f>
        <v>20196</v>
      </c>
      <c r="D53" s="73">
        <f>IF(A53&lt;&gt;"",Doklady!I1-Doklady!J1,"")</f>
        <v>20196</v>
      </c>
      <c r="E53" s="73">
        <f>IF(A53&lt;&gt;"",MIN(D53,C53)*Doklady!C1/(1-Doklady!C1),"")</f>
        <v>0</v>
      </c>
      <c r="F53" s="71">
        <f>IF(A53&lt;&gt;"",Doklady!J1,"")</f>
        <v>0</v>
      </c>
      <c r="G53" s="73">
        <f>+IFERROR(HLOOKUP(IF(RIGHT(B53,15)="bežné transfery",LEFT(B53,LEN(B53)-18),0),$J$40:$K$42,3,0),MIN(C53,D53))</f>
        <v>20196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20196</v>
      </c>
      <c r="D130" s="228">
        <f t="shared" ref="D130:I130" si="9">SUM(D53:D129)</f>
        <v>20196</v>
      </c>
      <c r="E130" s="228">
        <f t="shared" si="9"/>
        <v>0</v>
      </c>
      <c r="F130" s="228">
        <f t="shared" si="9"/>
        <v>0</v>
      </c>
      <c r="G130" s="228">
        <f t="shared" si="9"/>
        <v>20196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44"/>
      <c r="E140" s="344"/>
      <c r="F140" s="344"/>
      <c r="G140" s="344"/>
      <c r="H140" s="344"/>
      <c r="I140" s="344"/>
      <c r="J140" s="85"/>
    </row>
    <row r="141" spans="1:26" ht="68.25" customHeight="1" x14ac:dyDescent="0.2">
      <c r="A141" s="9"/>
      <c r="B141" s="283" t="s">
        <v>397</v>
      </c>
      <c r="C141" s="214"/>
      <c r="D141" s="328" t="s">
        <v>398</v>
      </c>
      <c r="E141" s="328"/>
      <c r="F141" s="328"/>
      <c r="G141" s="328"/>
      <c r="H141" s="328"/>
      <c r="I141" s="328"/>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21" zoomScaleNormal="100" workbookViewId="0">
      <selection activeCell="N143" sqref="N14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curling - bežné transfery</v>
      </c>
      <c r="B1" s="232" t="str">
        <f>INDEX(Adr!A:A,B102+1)</f>
        <v>37841866</v>
      </c>
      <c r="C1" s="233">
        <f>IF(ROW()&lt;=B$3,INDEX(FP!E:E,B$2+ROW()-1),"")</f>
        <v>0</v>
      </c>
      <c r="D1" s="234" t="str">
        <f>IF(ROW()&lt;=B$3,INDEX(FP!F:F,B$2+ROW()-1),"")</f>
        <v>a</v>
      </c>
      <c r="E1" s="234"/>
      <c r="F1" s="234" t="str">
        <f>IF(ROW()&lt;=B$3,INDEX(FP!G:G,B$2+ROW()-1),"")</f>
        <v>026 02</v>
      </c>
      <c r="G1" s="234"/>
      <c r="H1" s="235" t="str">
        <f>IF(ROW()&lt;=B$3,INDEX(FP!C:C,B$2+ROW()-1),"")</f>
        <v>curling - bežné transfery</v>
      </c>
      <c r="I1" s="236">
        <f t="shared" ref="I1:I6" si="0">IF(ROW()&lt;=B$3,SUMIF(A$107:A$10042,A1,I$107:I$10042),"")</f>
        <v>20196</v>
      </c>
      <c r="J1" s="236">
        <f t="shared" ref="J1:J32" si="1">IF(ROW()&lt;=B$3,SUMIFS(I$103:I$50042,A$103:A$50042,K1,J$103:J$50042,L1),"")</f>
        <v>0</v>
      </c>
      <c r="K1" s="110" t="str">
        <f>$A1</f>
        <v>a - curling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1503</v>
      </c>
      <c r="B100" s="361"/>
      <c r="C100" s="361"/>
      <c r="D100" s="361"/>
      <c r="E100" s="361"/>
      <c r="F100" s="361"/>
      <c r="G100" s="361"/>
      <c r="H100" s="361"/>
      <c r="I100" s="363" t="s">
        <v>1488</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403</v>
      </c>
      <c r="B102" s="250">
        <v>38</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1506</v>
      </c>
      <c r="B107" s="14" t="s">
        <v>1507</v>
      </c>
      <c r="C107" s="14" t="s">
        <v>1508</v>
      </c>
      <c r="D107" s="16">
        <v>45688</v>
      </c>
      <c r="E107" s="16"/>
      <c r="F107" s="14" t="s">
        <v>1509</v>
      </c>
      <c r="G107" s="14" t="s">
        <v>1510</v>
      </c>
      <c r="H107" s="14" t="s">
        <v>1511</v>
      </c>
      <c r="I107" s="15">
        <v>3</v>
      </c>
      <c r="J107" s="77">
        <v>4</v>
      </c>
      <c r="K107" s="92"/>
    </row>
    <row r="108" spans="1:25" ht="12.75" x14ac:dyDescent="0.2">
      <c r="A108" s="14" t="s">
        <v>1506</v>
      </c>
      <c r="B108" s="14" t="s">
        <v>1512</v>
      </c>
      <c r="C108" s="14" t="s">
        <v>1513</v>
      </c>
      <c r="D108" s="16">
        <v>45688</v>
      </c>
      <c r="E108" s="16"/>
      <c r="F108" s="14" t="s">
        <v>1514</v>
      </c>
      <c r="G108" s="14" t="s">
        <v>1510</v>
      </c>
      <c r="H108" s="14" t="s">
        <v>1511</v>
      </c>
      <c r="I108" s="15">
        <v>8</v>
      </c>
      <c r="J108" s="77">
        <v>4</v>
      </c>
      <c r="K108" s="92"/>
    </row>
    <row r="109" spans="1:25" ht="12.75" x14ac:dyDescent="0.2">
      <c r="A109" s="14" t="s">
        <v>1506</v>
      </c>
      <c r="B109" s="14" t="s">
        <v>1515</v>
      </c>
      <c r="C109" s="14" t="s">
        <v>1516</v>
      </c>
      <c r="D109" s="16">
        <v>45716</v>
      </c>
      <c r="E109" s="16"/>
      <c r="F109" s="14" t="s">
        <v>1509</v>
      </c>
      <c r="G109" s="14" t="s">
        <v>1510</v>
      </c>
      <c r="H109" s="14" t="s">
        <v>1511</v>
      </c>
      <c r="I109" s="15">
        <v>3</v>
      </c>
      <c r="J109" s="77">
        <v>4</v>
      </c>
      <c r="K109" s="92"/>
    </row>
    <row r="110" spans="1:25" ht="12.75" x14ac:dyDescent="0.2">
      <c r="A110" s="14" t="s">
        <v>1506</v>
      </c>
      <c r="B110" s="14" t="s">
        <v>1517</v>
      </c>
      <c r="C110" s="14" t="s">
        <v>1518</v>
      </c>
      <c r="D110" s="16">
        <v>45716</v>
      </c>
      <c r="E110" s="16"/>
      <c r="F110" s="14" t="s">
        <v>1514</v>
      </c>
      <c r="G110" s="14" t="s">
        <v>1510</v>
      </c>
      <c r="H110" s="14" t="s">
        <v>1511</v>
      </c>
      <c r="I110" s="15">
        <v>8</v>
      </c>
      <c r="J110" s="77">
        <v>4</v>
      </c>
      <c r="K110" s="92"/>
    </row>
    <row r="111" spans="1:25" ht="12.75" x14ac:dyDescent="0.2">
      <c r="A111" s="14" t="s">
        <v>1506</v>
      </c>
      <c r="B111" s="14" t="s">
        <v>1519</v>
      </c>
      <c r="C111" s="14" t="s">
        <v>1520</v>
      </c>
      <c r="D111" s="16">
        <v>45722</v>
      </c>
      <c r="E111" s="16"/>
      <c r="F111" s="14" t="s">
        <v>1521</v>
      </c>
      <c r="G111" s="14" t="s">
        <v>1522</v>
      </c>
      <c r="H111" s="14" t="s">
        <v>1523</v>
      </c>
      <c r="I111" s="15">
        <v>1780</v>
      </c>
      <c r="J111" s="77">
        <v>5</v>
      </c>
      <c r="K111" s="92"/>
    </row>
    <row r="112" spans="1:25" ht="12.75" x14ac:dyDescent="0.2">
      <c r="A112" s="14" t="s">
        <v>1506</v>
      </c>
      <c r="B112" s="14" t="s">
        <v>1524</v>
      </c>
      <c r="C112" s="14" t="s">
        <v>1525</v>
      </c>
      <c r="D112" s="16">
        <v>45728</v>
      </c>
      <c r="E112" s="16"/>
      <c r="F112" s="14" t="s">
        <v>1526</v>
      </c>
      <c r="G112" s="14" t="s">
        <v>1522</v>
      </c>
      <c r="H112" s="14" t="s">
        <v>1523</v>
      </c>
      <c r="I112" s="15">
        <v>1000</v>
      </c>
      <c r="J112" s="77">
        <v>5</v>
      </c>
      <c r="K112" s="92"/>
    </row>
    <row r="113" spans="1:11" ht="12.75" x14ac:dyDescent="0.2">
      <c r="A113" s="14" t="s">
        <v>1506</v>
      </c>
      <c r="B113" s="14" t="s">
        <v>1527</v>
      </c>
      <c r="C113" s="14" t="s">
        <v>1528</v>
      </c>
      <c r="D113" s="16">
        <v>45730</v>
      </c>
      <c r="E113" s="16"/>
      <c r="F113" s="14" t="s">
        <v>1529</v>
      </c>
      <c r="G113" s="14" t="s">
        <v>1522</v>
      </c>
      <c r="H113" s="14" t="s">
        <v>1523</v>
      </c>
      <c r="I113" s="15">
        <v>1540</v>
      </c>
      <c r="J113" s="77">
        <v>5</v>
      </c>
      <c r="K113" s="92"/>
    </row>
    <row r="114" spans="1:11" ht="12.75" x14ac:dyDescent="0.2">
      <c r="A114" s="14" t="s">
        <v>1506</v>
      </c>
      <c r="B114" s="14" t="s">
        <v>1530</v>
      </c>
      <c r="C114" s="14" t="s">
        <v>1531</v>
      </c>
      <c r="D114" s="16">
        <v>45733</v>
      </c>
      <c r="E114" s="16"/>
      <c r="F114" s="14" t="s">
        <v>1526</v>
      </c>
      <c r="G114" s="14" t="s">
        <v>1522</v>
      </c>
      <c r="H114" s="14" t="s">
        <v>1523</v>
      </c>
      <c r="I114" s="15">
        <v>900</v>
      </c>
      <c r="J114" s="77">
        <v>5</v>
      </c>
      <c r="K114" s="92"/>
    </row>
    <row r="115" spans="1:11" ht="22.5" x14ac:dyDescent="0.2">
      <c r="A115" s="14" t="s">
        <v>1506</v>
      </c>
      <c r="B115" s="14" t="s">
        <v>1532</v>
      </c>
      <c r="C115" s="14" t="s">
        <v>1533</v>
      </c>
      <c r="D115" s="16">
        <v>45741</v>
      </c>
      <c r="E115" s="16"/>
      <c r="F115" s="14" t="s">
        <v>1534</v>
      </c>
      <c r="G115" s="14"/>
      <c r="H115" s="14" t="s">
        <v>1535</v>
      </c>
      <c r="I115" s="15">
        <v>2261.5700000000002</v>
      </c>
      <c r="J115" s="77">
        <v>5</v>
      </c>
      <c r="K115" s="92"/>
    </row>
    <row r="116" spans="1:11" ht="12.75" x14ac:dyDescent="0.2">
      <c r="A116" s="14" t="s">
        <v>1506</v>
      </c>
      <c r="B116" s="14" t="s">
        <v>1536</v>
      </c>
      <c r="C116" s="14" t="s">
        <v>1537</v>
      </c>
      <c r="D116" s="16">
        <v>45747</v>
      </c>
      <c r="E116" s="16"/>
      <c r="F116" s="14" t="s">
        <v>1509</v>
      </c>
      <c r="G116" s="14" t="s">
        <v>1510</v>
      </c>
      <c r="H116" s="14" t="s">
        <v>1511</v>
      </c>
      <c r="I116" s="15">
        <v>3</v>
      </c>
      <c r="J116" s="77">
        <v>4</v>
      </c>
      <c r="K116" s="92"/>
    </row>
    <row r="117" spans="1:11" ht="22.5" x14ac:dyDescent="0.2">
      <c r="A117" s="14" t="s">
        <v>1506</v>
      </c>
      <c r="B117" s="14" t="s">
        <v>1538</v>
      </c>
      <c r="C117" s="14" t="s">
        <v>1539</v>
      </c>
      <c r="D117" s="16">
        <v>45747</v>
      </c>
      <c r="E117" s="16"/>
      <c r="F117" s="14" t="s">
        <v>1540</v>
      </c>
      <c r="G117" s="14" t="s">
        <v>1541</v>
      </c>
      <c r="H117" s="14" t="s">
        <v>1542</v>
      </c>
      <c r="I117" s="15">
        <v>752.5</v>
      </c>
      <c r="J117" s="77">
        <v>5</v>
      </c>
      <c r="K117" s="92"/>
    </row>
    <row r="118" spans="1:11" ht="22.5" x14ac:dyDescent="0.2">
      <c r="A118" s="14" t="s">
        <v>1506</v>
      </c>
      <c r="B118" s="14" t="s">
        <v>1543</v>
      </c>
      <c r="C118" s="14" t="s">
        <v>1544</v>
      </c>
      <c r="D118" s="16">
        <v>45747</v>
      </c>
      <c r="E118" s="16"/>
      <c r="F118" s="14" t="s">
        <v>1545</v>
      </c>
      <c r="G118" s="14" t="s">
        <v>1546</v>
      </c>
      <c r="H118" s="14" t="s">
        <v>1547</v>
      </c>
      <c r="I118" s="15">
        <v>1281</v>
      </c>
      <c r="J118" s="77">
        <v>5</v>
      </c>
      <c r="K118" s="92"/>
    </row>
    <row r="119" spans="1:11" ht="12.75" x14ac:dyDescent="0.2">
      <c r="A119" s="14" t="s">
        <v>1506</v>
      </c>
      <c r="B119" s="14" t="s">
        <v>1548</v>
      </c>
      <c r="C119" s="14" t="s">
        <v>1549</v>
      </c>
      <c r="D119" s="16">
        <v>45747</v>
      </c>
      <c r="E119" s="16"/>
      <c r="F119" s="14" t="s">
        <v>1514</v>
      </c>
      <c r="G119" s="14" t="s">
        <v>1510</v>
      </c>
      <c r="H119" s="14" t="s">
        <v>1511</v>
      </c>
      <c r="I119" s="15">
        <v>8</v>
      </c>
      <c r="J119" s="77">
        <v>4</v>
      </c>
      <c r="K119" s="92"/>
    </row>
    <row r="120" spans="1:11" ht="22.5" x14ac:dyDescent="0.2">
      <c r="A120" s="14" t="s">
        <v>1506</v>
      </c>
      <c r="B120" s="14" t="s">
        <v>1550</v>
      </c>
      <c r="C120" s="14" t="s">
        <v>1551</v>
      </c>
      <c r="D120" s="16">
        <v>45748</v>
      </c>
      <c r="E120" s="16"/>
      <c r="F120" s="14" t="s">
        <v>1540</v>
      </c>
      <c r="G120" s="14" t="s">
        <v>1552</v>
      </c>
      <c r="H120" s="14" t="s">
        <v>1553</v>
      </c>
      <c r="I120" s="15">
        <v>119</v>
      </c>
      <c r="J120" s="77">
        <v>5</v>
      </c>
      <c r="K120" s="92"/>
    </row>
    <row r="121" spans="1:11" ht="22.5" x14ac:dyDescent="0.2">
      <c r="A121" s="14" t="s">
        <v>1506</v>
      </c>
      <c r="B121" s="14" t="s">
        <v>1554</v>
      </c>
      <c r="C121" s="14" t="s">
        <v>1555</v>
      </c>
      <c r="D121" s="16">
        <v>45748</v>
      </c>
      <c r="E121" s="16"/>
      <c r="F121" s="14" t="s">
        <v>1556</v>
      </c>
      <c r="G121" s="14" t="s">
        <v>1557</v>
      </c>
      <c r="H121" s="14" t="s">
        <v>1558</v>
      </c>
      <c r="I121" s="15">
        <v>362.1</v>
      </c>
      <c r="J121" s="77">
        <v>4</v>
      </c>
      <c r="K121" s="92"/>
    </row>
    <row r="122" spans="1:11" ht="12.75" x14ac:dyDescent="0.2">
      <c r="A122" s="14" t="s">
        <v>1506</v>
      </c>
      <c r="B122" s="14" t="s">
        <v>1559</v>
      </c>
      <c r="C122" s="14" t="s">
        <v>1560</v>
      </c>
      <c r="D122" s="16">
        <v>45777</v>
      </c>
      <c r="E122" s="16"/>
      <c r="F122" s="14" t="s">
        <v>1509</v>
      </c>
      <c r="G122" s="14" t="s">
        <v>1510</v>
      </c>
      <c r="H122" s="14" t="s">
        <v>1511</v>
      </c>
      <c r="I122" s="15">
        <v>3</v>
      </c>
      <c r="J122" s="77">
        <v>4</v>
      </c>
      <c r="K122" s="92"/>
    </row>
    <row r="123" spans="1:11" ht="12.75" x14ac:dyDescent="0.2">
      <c r="A123" s="14" t="s">
        <v>1506</v>
      </c>
      <c r="B123" s="14" t="s">
        <v>1561</v>
      </c>
      <c r="C123" s="14" t="s">
        <v>1562</v>
      </c>
      <c r="D123" s="16">
        <v>45777</v>
      </c>
      <c r="E123" s="16"/>
      <c r="F123" s="14" t="s">
        <v>1514</v>
      </c>
      <c r="G123" s="14" t="s">
        <v>1510</v>
      </c>
      <c r="H123" s="14" t="s">
        <v>1511</v>
      </c>
      <c r="I123" s="15">
        <v>8</v>
      </c>
      <c r="J123" s="77">
        <v>4</v>
      </c>
      <c r="K123" s="92"/>
    </row>
    <row r="124" spans="1:11" ht="12.75" x14ac:dyDescent="0.2">
      <c r="A124" s="14" t="s">
        <v>1506</v>
      </c>
      <c r="B124" s="14" t="s">
        <v>1563</v>
      </c>
      <c r="C124" s="14" t="s">
        <v>1564</v>
      </c>
      <c r="D124" s="16">
        <v>45792</v>
      </c>
      <c r="E124" s="16"/>
      <c r="F124" s="14" t="s">
        <v>1565</v>
      </c>
      <c r="G124" s="14" t="s">
        <v>1566</v>
      </c>
      <c r="H124" s="14" t="s">
        <v>1567</v>
      </c>
      <c r="I124" s="15">
        <v>235.6</v>
      </c>
      <c r="J124" s="77">
        <v>5</v>
      </c>
      <c r="K124" s="92"/>
    </row>
    <row r="125" spans="1:11" ht="12.75" x14ac:dyDescent="0.2">
      <c r="A125" s="14" t="s">
        <v>1506</v>
      </c>
      <c r="B125" s="14" t="s">
        <v>1568</v>
      </c>
      <c r="C125" s="14" t="s">
        <v>1569</v>
      </c>
      <c r="D125" s="16">
        <v>45807</v>
      </c>
      <c r="E125" s="16"/>
      <c r="F125" s="14" t="s">
        <v>1509</v>
      </c>
      <c r="G125" s="14" t="s">
        <v>1510</v>
      </c>
      <c r="H125" s="14" t="s">
        <v>1511</v>
      </c>
      <c r="I125" s="15">
        <v>3</v>
      </c>
      <c r="J125" s="77">
        <v>4</v>
      </c>
      <c r="K125" s="92"/>
    </row>
    <row r="126" spans="1:11" ht="12.75" x14ac:dyDescent="0.2">
      <c r="A126" s="14" t="s">
        <v>1506</v>
      </c>
      <c r="B126" s="14" t="s">
        <v>1570</v>
      </c>
      <c r="C126" s="14" t="s">
        <v>1571</v>
      </c>
      <c r="D126" s="16">
        <v>45807</v>
      </c>
      <c r="E126" s="16"/>
      <c r="F126" s="14" t="s">
        <v>1514</v>
      </c>
      <c r="G126" s="14" t="s">
        <v>1510</v>
      </c>
      <c r="H126" s="14" t="s">
        <v>1511</v>
      </c>
      <c r="I126" s="15">
        <v>8</v>
      </c>
      <c r="J126" s="77">
        <v>4</v>
      </c>
      <c r="K126" s="92"/>
    </row>
    <row r="127" spans="1:11" ht="12.75" x14ac:dyDescent="0.2">
      <c r="A127" s="14" t="s">
        <v>1506</v>
      </c>
      <c r="B127" s="14" t="s">
        <v>1572</v>
      </c>
      <c r="C127" s="14" t="s">
        <v>1573</v>
      </c>
      <c r="D127" s="16">
        <v>45810</v>
      </c>
      <c r="E127" s="16"/>
      <c r="F127" s="14" t="s">
        <v>1574</v>
      </c>
      <c r="G127" s="14" t="s">
        <v>1627</v>
      </c>
      <c r="H127" s="14" t="s">
        <v>1626</v>
      </c>
      <c r="I127" s="15">
        <v>86.74</v>
      </c>
      <c r="J127" s="77">
        <v>5</v>
      </c>
      <c r="K127" s="92"/>
    </row>
    <row r="128" spans="1:11" ht="12.75" x14ac:dyDescent="0.2">
      <c r="A128" s="14" t="s">
        <v>1506</v>
      </c>
      <c r="B128" s="14" t="s">
        <v>1575</v>
      </c>
      <c r="C128" s="14" t="s">
        <v>1576</v>
      </c>
      <c r="D128" s="16">
        <v>45838</v>
      </c>
      <c r="E128" s="16"/>
      <c r="F128" s="14" t="s">
        <v>1509</v>
      </c>
      <c r="G128" s="14" t="s">
        <v>1510</v>
      </c>
      <c r="H128" s="14" t="s">
        <v>1511</v>
      </c>
      <c r="I128" s="15">
        <v>3</v>
      </c>
      <c r="J128" s="77">
        <v>4</v>
      </c>
      <c r="K128" s="92"/>
    </row>
    <row r="129" spans="1:11" ht="12.75" x14ac:dyDescent="0.2">
      <c r="A129" s="14" t="s">
        <v>1506</v>
      </c>
      <c r="B129" s="14" t="s">
        <v>1577</v>
      </c>
      <c r="C129" s="14" t="s">
        <v>1578</v>
      </c>
      <c r="D129" s="16">
        <v>45838</v>
      </c>
      <c r="E129" s="16"/>
      <c r="F129" s="14" t="s">
        <v>1514</v>
      </c>
      <c r="G129" s="14" t="s">
        <v>1510</v>
      </c>
      <c r="H129" s="14" t="s">
        <v>1511</v>
      </c>
      <c r="I129" s="15">
        <v>8</v>
      </c>
      <c r="J129" s="77">
        <v>4</v>
      </c>
      <c r="K129" s="92"/>
    </row>
    <row r="130" spans="1:11" ht="22.5" x14ac:dyDescent="0.2">
      <c r="A130" s="14" t="s">
        <v>1506</v>
      </c>
      <c r="B130" s="14" t="s">
        <v>1579</v>
      </c>
      <c r="C130" s="14" t="s">
        <v>1580</v>
      </c>
      <c r="D130" s="16">
        <v>45848</v>
      </c>
      <c r="E130" s="16"/>
      <c r="F130" s="14" t="s">
        <v>1581</v>
      </c>
      <c r="G130" s="14" t="s">
        <v>1582</v>
      </c>
      <c r="H130" s="14" t="s">
        <v>1583</v>
      </c>
      <c r="I130" s="15">
        <v>677.59</v>
      </c>
      <c r="J130" s="77">
        <v>5</v>
      </c>
      <c r="K130" s="92"/>
    </row>
    <row r="131" spans="1:11" ht="22.5" x14ac:dyDescent="0.2">
      <c r="A131" s="14" t="s">
        <v>1506</v>
      </c>
      <c r="B131" s="14" t="s">
        <v>1584</v>
      </c>
      <c r="C131" s="14" t="s">
        <v>1585</v>
      </c>
      <c r="D131" s="16">
        <v>45852</v>
      </c>
      <c r="E131" s="16"/>
      <c r="F131" s="14" t="s">
        <v>1545</v>
      </c>
      <c r="G131" s="14"/>
      <c r="H131" s="14" t="s">
        <v>1586</v>
      </c>
      <c r="I131" s="15">
        <v>3361.06</v>
      </c>
      <c r="J131" s="77">
        <v>5</v>
      </c>
      <c r="K131" s="92"/>
    </row>
    <row r="132" spans="1:11" ht="12.75" x14ac:dyDescent="0.2">
      <c r="A132" s="14" t="s">
        <v>1506</v>
      </c>
      <c r="B132" s="14" t="s">
        <v>1587</v>
      </c>
      <c r="C132" s="14" t="s">
        <v>1588</v>
      </c>
      <c r="D132" s="16">
        <v>45856</v>
      </c>
      <c r="E132" s="16"/>
      <c r="F132" s="14" t="s">
        <v>1589</v>
      </c>
      <c r="G132" s="14" t="s">
        <v>1522</v>
      </c>
      <c r="H132" s="14" t="s">
        <v>1523</v>
      </c>
      <c r="I132" s="15">
        <v>1720</v>
      </c>
      <c r="J132" s="77">
        <v>5</v>
      </c>
      <c r="K132" s="92"/>
    </row>
    <row r="133" spans="1:11" ht="12.75" x14ac:dyDescent="0.2">
      <c r="A133" s="14" t="s">
        <v>1506</v>
      </c>
      <c r="B133" s="14" t="s">
        <v>1590</v>
      </c>
      <c r="C133" s="14" t="s">
        <v>1591</v>
      </c>
      <c r="D133" s="16">
        <v>45869</v>
      </c>
      <c r="E133" s="16"/>
      <c r="F133" s="14" t="s">
        <v>1509</v>
      </c>
      <c r="G133" s="14" t="s">
        <v>1510</v>
      </c>
      <c r="H133" s="14" t="s">
        <v>1511</v>
      </c>
      <c r="I133" s="15">
        <v>3</v>
      </c>
      <c r="J133" s="77">
        <v>4</v>
      </c>
      <c r="K133" s="92"/>
    </row>
    <row r="134" spans="1:11" ht="12.75" x14ac:dyDescent="0.2">
      <c r="A134" s="14" t="s">
        <v>1506</v>
      </c>
      <c r="B134" s="14" t="s">
        <v>1592</v>
      </c>
      <c r="C134" s="14" t="s">
        <v>1593</v>
      </c>
      <c r="D134" s="16">
        <v>45869</v>
      </c>
      <c r="E134" s="16"/>
      <c r="F134" s="14" t="s">
        <v>1514</v>
      </c>
      <c r="G134" s="14" t="s">
        <v>1510</v>
      </c>
      <c r="H134" s="14" t="s">
        <v>1511</v>
      </c>
      <c r="I134" s="15">
        <v>8</v>
      </c>
      <c r="J134" s="77">
        <v>4</v>
      </c>
      <c r="K134" s="92"/>
    </row>
    <row r="135" spans="1:11" ht="12.75" x14ac:dyDescent="0.2">
      <c r="A135" s="14" t="s">
        <v>1506</v>
      </c>
      <c r="B135" s="14" t="s">
        <v>1594</v>
      </c>
      <c r="C135" s="14" t="s">
        <v>1595</v>
      </c>
      <c r="D135" s="16">
        <v>45869</v>
      </c>
      <c r="E135" s="16"/>
      <c r="F135" s="14" t="s">
        <v>1596</v>
      </c>
      <c r="G135" s="14" t="s">
        <v>1510</v>
      </c>
      <c r="H135" s="14" t="s">
        <v>1511</v>
      </c>
      <c r="I135" s="15">
        <v>0.25</v>
      </c>
      <c r="J135" s="77">
        <v>4</v>
      </c>
      <c r="K135" s="92"/>
    </row>
    <row r="136" spans="1:11" ht="22.5" x14ac:dyDescent="0.2">
      <c r="A136" s="14" t="s">
        <v>1506</v>
      </c>
      <c r="B136" s="14" t="s">
        <v>1597</v>
      </c>
      <c r="C136" s="14" t="s">
        <v>1598</v>
      </c>
      <c r="D136" s="16">
        <v>45882</v>
      </c>
      <c r="E136" s="16"/>
      <c r="F136" s="14" t="s">
        <v>1599</v>
      </c>
      <c r="G136" s="14" t="s">
        <v>1510</v>
      </c>
      <c r="H136" s="14" t="s">
        <v>1511</v>
      </c>
      <c r="I136" s="15">
        <v>10</v>
      </c>
      <c r="J136" s="77">
        <v>4</v>
      </c>
      <c r="K136" s="92"/>
    </row>
    <row r="137" spans="1:11" ht="22.5" x14ac:dyDescent="0.2">
      <c r="A137" s="14" t="s">
        <v>1506</v>
      </c>
      <c r="B137" s="14" t="s">
        <v>1600</v>
      </c>
      <c r="C137" s="14" t="s">
        <v>1601</v>
      </c>
      <c r="D137" s="16">
        <v>45882</v>
      </c>
      <c r="E137" s="16"/>
      <c r="F137" s="14" t="s">
        <v>1602</v>
      </c>
      <c r="G137" s="14" t="s">
        <v>1603</v>
      </c>
      <c r="H137" s="14" t="s">
        <v>1604</v>
      </c>
      <c r="I137" s="15">
        <v>352.95</v>
      </c>
      <c r="J137" s="77">
        <v>5</v>
      </c>
      <c r="K137" s="92"/>
    </row>
    <row r="138" spans="1:11" ht="33.75" x14ac:dyDescent="0.2">
      <c r="A138" s="14" t="s">
        <v>1506</v>
      </c>
      <c r="B138" s="14" t="s">
        <v>1605</v>
      </c>
      <c r="C138" s="14" t="s">
        <v>1606</v>
      </c>
      <c r="D138" s="16">
        <v>45897</v>
      </c>
      <c r="E138" s="16"/>
      <c r="F138" s="14" t="s">
        <v>1509</v>
      </c>
      <c r="G138" s="14" t="s">
        <v>1510</v>
      </c>
      <c r="H138" s="14" t="s">
        <v>1511</v>
      </c>
      <c r="I138" s="15">
        <v>3</v>
      </c>
      <c r="J138" s="77">
        <v>4</v>
      </c>
      <c r="K138" s="92"/>
    </row>
    <row r="139" spans="1:11" ht="12.75" x14ac:dyDescent="0.2">
      <c r="A139" s="14" t="s">
        <v>1506</v>
      </c>
      <c r="B139" s="14" t="s">
        <v>1607</v>
      </c>
      <c r="C139" s="14" t="s">
        <v>1593</v>
      </c>
      <c r="D139" s="16">
        <v>45897</v>
      </c>
      <c r="E139" s="16"/>
      <c r="F139" s="14" t="s">
        <v>1514</v>
      </c>
      <c r="G139" s="14" t="s">
        <v>1510</v>
      </c>
      <c r="H139" s="14" t="s">
        <v>1511</v>
      </c>
      <c r="I139" s="15">
        <v>8</v>
      </c>
      <c r="J139" s="77">
        <v>4</v>
      </c>
      <c r="K139" s="92"/>
    </row>
    <row r="140" spans="1:11" ht="12.75" x14ac:dyDescent="0.2">
      <c r="A140" s="14" t="s">
        <v>1506</v>
      </c>
      <c r="B140" s="14" t="s">
        <v>1608</v>
      </c>
      <c r="C140" s="14" t="s">
        <v>1568</v>
      </c>
      <c r="D140" s="16">
        <v>45916</v>
      </c>
      <c r="E140" s="16"/>
      <c r="F140" s="14" t="s">
        <v>1609</v>
      </c>
      <c r="G140" s="14" t="s">
        <v>1610</v>
      </c>
      <c r="H140" s="14" t="s">
        <v>1611</v>
      </c>
      <c r="I140" s="15">
        <v>600</v>
      </c>
      <c r="J140" s="77">
        <v>5</v>
      </c>
      <c r="K140" s="92"/>
    </row>
    <row r="141" spans="1:11" ht="12.75" x14ac:dyDescent="0.2">
      <c r="A141" s="14" t="s">
        <v>1506</v>
      </c>
      <c r="B141" s="14" t="s">
        <v>1612</v>
      </c>
      <c r="C141" s="14" t="s">
        <v>1613</v>
      </c>
      <c r="D141" s="16">
        <v>45930</v>
      </c>
      <c r="E141" s="16"/>
      <c r="F141" s="14" t="s">
        <v>1509</v>
      </c>
      <c r="G141" s="14" t="s">
        <v>1510</v>
      </c>
      <c r="H141" s="14" t="s">
        <v>1511</v>
      </c>
      <c r="I141" s="15">
        <v>3</v>
      </c>
      <c r="J141" s="77">
        <v>4</v>
      </c>
      <c r="K141" s="92"/>
    </row>
    <row r="142" spans="1:11" ht="12.75" x14ac:dyDescent="0.2">
      <c r="A142" s="14" t="s">
        <v>1506</v>
      </c>
      <c r="B142" s="14" t="s">
        <v>1614</v>
      </c>
      <c r="C142" s="14" t="s">
        <v>1615</v>
      </c>
      <c r="D142" s="16">
        <v>45930</v>
      </c>
      <c r="E142" s="16"/>
      <c r="F142" s="14" t="s">
        <v>1514</v>
      </c>
      <c r="G142" s="14" t="s">
        <v>1510</v>
      </c>
      <c r="H142" s="14" t="s">
        <v>1511</v>
      </c>
      <c r="I142" s="15">
        <v>8</v>
      </c>
      <c r="J142" s="77">
        <v>4</v>
      </c>
      <c r="K142" s="92"/>
    </row>
    <row r="143" spans="1:11" ht="12.75" x14ac:dyDescent="0.2">
      <c r="A143" s="14" t="s">
        <v>1506</v>
      </c>
      <c r="B143" s="14" t="s">
        <v>1616</v>
      </c>
      <c r="C143" s="14" t="s">
        <v>1617</v>
      </c>
      <c r="D143" s="16">
        <v>45931</v>
      </c>
      <c r="E143" s="16"/>
      <c r="F143" s="14" t="s">
        <v>1618</v>
      </c>
      <c r="G143" s="14" t="s">
        <v>1619</v>
      </c>
      <c r="H143" s="14" t="s">
        <v>1620</v>
      </c>
      <c r="I143" s="15">
        <v>375</v>
      </c>
      <c r="J143" s="77">
        <v>5</v>
      </c>
      <c r="K143" s="92"/>
    </row>
    <row r="144" spans="1:11" ht="12.75" x14ac:dyDescent="0.2">
      <c r="A144" s="14" t="s">
        <v>1506</v>
      </c>
      <c r="B144" s="14" t="s">
        <v>1621</v>
      </c>
      <c r="C144" s="14" t="s">
        <v>1622</v>
      </c>
      <c r="D144" s="16">
        <v>45931</v>
      </c>
      <c r="E144" s="16"/>
      <c r="F144" s="14" t="s">
        <v>1625</v>
      </c>
      <c r="G144" s="14" t="s">
        <v>1522</v>
      </c>
      <c r="H144" s="14" t="s">
        <v>1523</v>
      </c>
      <c r="I144" s="15">
        <v>1250.73</v>
      </c>
      <c r="J144" s="77">
        <v>5</v>
      </c>
      <c r="K144" s="92"/>
    </row>
    <row r="145" spans="1:11" ht="22.5" x14ac:dyDescent="0.2">
      <c r="A145" s="14" t="s">
        <v>1506</v>
      </c>
      <c r="B145" s="14" t="s">
        <v>1623</v>
      </c>
      <c r="C145" s="14" t="s">
        <v>1624</v>
      </c>
      <c r="D145" s="16">
        <v>45933</v>
      </c>
      <c r="E145" s="16"/>
      <c r="F145" s="14" t="s">
        <v>1534</v>
      </c>
      <c r="G145" s="14"/>
      <c r="H145" s="14" t="s">
        <v>1535</v>
      </c>
      <c r="I145" s="15">
        <v>1430.91</v>
      </c>
      <c r="J145" s="77">
        <v>5</v>
      </c>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17" activePane="bottomLeft" state="frozen"/>
      <selection activeCell="I2" sqref="I2:L73"/>
      <selection pane="bottomLeft" activeCell="D58" sqref="D58"/>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6" si="5">A22&amp;F22</f>
        <v>00688321a</v>
      </c>
      <c r="J22" s="167" t="str">
        <f t="shared" ref="J22:J86" si="6">A22&amp;G22</f>
        <v>00688321026 02</v>
      </c>
      <c r="K22" s="5" t="s">
        <v>1096</v>
      </c>
      <c r="L22" s="167" t="str">
        <f t="shared" ref="L22:L86" si="7">A22&amp;G22&amp;H22</f>
        <v>00688321026 02K</v>
      </c>
      <c r="M22" s="5" t="str">
        <f t="shared" ref="M22:M86" si="8">B22&amp;F22&amp;H22&amp;C22</f>
        <v>Slovenská gymnastická federáciaaKgymnastika - kapitálové transfery</v>
      </c>
      <c r="N22" s="3" t="str">
        <f t="shared" ref="N22:N86"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1662560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98" t="s">
        <v>681</v>
      </c>
      <c r="B38" s="204" t="str">
        <f>VLOOKUP(A38,Adr!A:B,2,FALSE)</f>
        <v>Slovenský atletický zväz</v>
      </c>
      <c r="C38" s="169" t="s">
        <v>1504</v>
      </c>
      <c r="D38" s="290">
        <v>80000</v>
      </c>
      <c r="E38" s="230">
        <v>0</v>
      </c>
      <c r="F38" s="166" t="s">
        <v>338</v>
      </c>
      <c r="G38" s="169" t="s">
        <v>319</v>
      </c>
      <c r="H38" s="169" t="s">
        <v>1490</v>
      </c>
      <c r="I38" s="192" t="str">
        <f t="shared" si="5"/>
        <v>36063835a</v>
      </c>
      <c r="J38" s="167" t="str">
        <f t="shared" si="6"/>
        <v>36063835026 02</v>
      </c>
      <c r="K38" s="5" t="s">
        <v>1124</v>
      </c>
      <c r="L38" s="167" t="str">
        <f t="shared" si="7"/>
        <v>36063835026 02K</v>
      </c>
      <c r="M38" s="5" t="str">
        <f t="shared" si="8"/>
        <v>Slovenský atletický zväzaKatletika - kapitálové transfery</v>
      </c>
      <c r="N38" s="3" t="str">
        <f t="shared" si="9"/>
        <v>36063835aK</v>
      </c>
    </row>
    <row r="39" spans="1:14" x14ac:dyDescent="0.2">
      <c r="A39" s="182" t="s">
        <v>689</v>
      </c>
      <c r="B39" s="204" t="str">
        <f>VLOOKUP(A39,Adr!A:B,2,FALSE)</f>
        <v>Slovenský biliardový zväz</v>
      </c>
      <c r="C39" s="185" t="s">
        <v>1125</v>
      </c>
      <c r="D39" s="289">
        <v>25534</v>
      </c>
      <c r="E39" s="173">
        <v>0</v>
      </c>
      <c r="F39" s="166" t="s">
        <v>338</v>
      </c>
      <c r="G39" s="169" t="s">
        <v>319</v>
      </c>
      <c r="H39" s="169" t="s">
        <v>1058</v>
      </c>
      <c r="I39" s="192" t="str">
        <f t="shared" si="5"/>
        <v>31753825a</v>
      </c>
      <c r="J39" s="167" t="str">
        <f t="shared" si="6"/>
        <v>31753825026 02</v>
      </c>
      <c r="K39" s="5" t="s">
        <v>1126</v>
      </c>
      <c r="L39" s="167" t="str">
        <f t="shared" si="7"/>
        <v>31753825026 02B</v>
      </c>
      <c r="M39" s="5" t="str">
        <f t="shared" si="8"/>
        <v>Slovenský biliardový zväzaBbiliard - bežné transfery</v>
      </c>
      <c r="N39" s="3" t="str">
        <f t="shared" si="9"/>
        <v>31753825aB</v>
      </c>
    </row>
    <row r="40" spans="1:14" x14ac:dyDescent="0.2">
      <c r="A40" s="166" t="s">
        <v>692</v>
      </c>
      <c r="B40" s="204" t="str">
        <f>VLOOKUP(A40,Adr!A:B,2,FALSE)</f>
        <v>Slovenský bowlingový zväz</v>
      </c>
      <c r="C40" s="185" t="s">
        <v>1127</v>
      </c>
      <c r="D40" s="289">
        <v>30910</v>
      </c>
      <c r="E40" s="230">
        <v>0</v>
      </c>
      <c r="F40" s="166" t="s">
        <v>338</v>
      </c>
      <c r="G40" s="169" t="s">
        <v>319</v>
      </c>
      <c r="H40" s="169" t="s">
        <v>1058</v>
      </c>
      <c r="I40" s="192" t="str">
        <f t="shared" si="5"/>
        <v>36128147a</v>
      </c>
      <c r="J40" s="167" t="str">
        <f t="shared" si="6"/>
        <v>36128147026 02</v>
      </c>
      <c r="K40" s="5" t="s">
        <v>1128</v>
      </c>
      <c r="L40" s="167" t="str">
        <f t="shared" si="7"/>
        <v>36128147026 02B</v>
      </c>
      <c r="M40" s="5" t="str">
        <f t="shared" si="8"/>
        <v>Slovenský bowlingový zväzaBbowling - bežné transfery</v>
      </c>
      <c r="N40" s="3" t="str">
        <f t="shared" si="9"/>
        <v>36128147aB</v>
      </c>
    </row>
    <row r="41" spans="1:14" x14ac:dyDescent="0.2">
      <c r="A41" s="202" t="s">
        <v>700</v>
      </c>
      <c r="B41" s="204" t="str">
        <f>VLOOKUP(A41,Adr!A:B,2,FALSE)</f>
        <v>Slovenský bridžový zväz</v>
      </c>
      <c r="C41" s="185" t="s">
        <v>1129</v>
      </c>
      <c r="D41" s="289">
        <v>15790</v>
      </c>
      <c r="E41" s="173">
        <v>0</v>
      </c>
      <c r="F41" s="166" t="s">
        <v>338</v>
      </c>
      <c r="G41" s="169" t="s">
        <v>319</v>
      </c>
      <c r="H41" s="169" t="s">
        <v>1058</v>
      </c>
      <c r="I41" s="192" t="str">
        <f t="shared" si="5"/>
        <v>31770908a</v>
      </c>
      <c r="J41" s="167" t="str">
        <f t="shared" si="6"/>
        <v>31770908026 02</v>
      </c>
      <c r="K41" s="5" t="s">
        <v>1130</v>
      </c>
      <c r="L41" s="167" t="str">
        <f t="shared" si="7"/>
        <v>31770908026 02B</v>
      </c>
      <c r="M41" s="5" t="str">
        <f t="shared" si="8"/>
        <v>Slovenský bridžový zväzaBbridž - bežné transfery</v>
      </c>
      <c r="N41" s="3" t="str">
        <f t="shared" si="9"/>
        <v>31770908aB</v>
      </c>
    </row>
    <row r="42" spans="1:14" x14ac:dyDescent="0.2">
      <c r="A42" s="198" t="s">
        <v>707</v>
      </c>
      <c r="B42" s="204" t="str">
        <f>VLOOKUP(A42,Adr!A:B,2,FALSE)</f>
        <v>Slovenský curlingový zväz</v>
      </c>
      <c r="C42" s="169" t="s">
        <v>1131</v>
      </c>
      <c r="D42" s="290">
        <v>20196</v>
      </c>
      <c r="E42" s="230">
        <v>0</v>
      </c>
      <c r="F42" s="166" t="s">
        <v>338</v>
      </c>
      <c r="G42" s="169" t="s">
        <v>319</v>
      </c>
      <c r="H42" s="169" t="s">
        <v>1058</v>
      </c>
      <c r="I42" s="192" t="str">
        <f t="shared" si="5"/>
        <v>37841866a</v>
      </c>
      <c r="J42" s="167" t="str">
        <f t="shared" si="6"/>
        <v>37841866026 02</v>
      </c>
      <c r="K42" s="5" t="s">
        <v>1132</v>
      </c>
      <c r="L42" s="167" t="str">
        <f t="shared" si="7"/>
        <v>37841866026 02B</v>
      </c>
      <c r="M42" s="5" t="str">
        <f t="shared" si="8"/>
        <v>Slovenský curlingový zväzaBcurling - bežné transfery</v>
      </c>
      <c r="N42" s="3" t="str">
        <f t="shared" si="9"/>
        <v>37841866aB</v>
      </c>
    </row>
    <row r="43" spans="1:14" x14ac:dyDescent="0.2">
      <c r="A43" s="202" t="s">
        <v>716</v>
      </c>
      <c r="B43" s="204" t="str">
        <f>VLOOKUP(A43,Adr!A:B,2,FALSE)</f>
        <v>Slovenský futbalový zväz</v>
      </c>
      <c r="C43" s="169" t="s">
        <v>1133</v>
      </c>
      <c r="D43" s="290">
        <v>6410956</v>
      </c>
      <c r="E43" s="173">
        <v>0</v>
      </c>
      <c r="F43" s="166" t="s">
        <v>338</v>
      </c>
      <c r="G43" s="169" t="s">
        <v>319</v>
      </c>
      <c r="H43" s="169" t="s">
        <v>1058</v>
      </c>
      <c r="I43" s="192" t="str">
        <f t="shared" si="5"/>
        <v>00687308a</v>
      </c>
      <c r="J43" s="167" t="str">
        <f t="shared" si="6"/>
        <v>00687308026 02</v>
      </c>
      <c r="K43" s="5" t="s">
        <v>1134</v>
      </c>
      <c r="L43" s="167" t="str">
        <f t="shared" si="7"/>
        <v>00687308026 02B</v>
      </c>
      <c r="M43" s="5" t="str">
        <f t="shared" si="8"/>
        <v>Slovenský futbalový zväzaBfutbal - bežné transfery</v>
      </c>
      <c r="N43" s="3" t="str">
        <f t="shared" si="9"/>
        <v>00687308aB</v>
      </c>
    </row>
    <row r="44" spans="1:14" x14ac:dyDescent="0.2">
      <c r="A44" s="202" t="s">
        <v>716</v>
      </c>
      <c r="B44" s="204" t="str">
        <f>VLOOKUP(A44,Adr!A:B,2,FALSE)</f>
        <v>Slovenský futbalový zväz</v>
      </c>
      <c r="C44" s="169" t="s">
        <v>1493</v>
      </c>
      <c r="D44" s="290">
        <v>300000</v>
      </c>
      <c r="E44" s="230">
        <v>0</v>
      </c>
      <c r="F44" s="166" t="s">
        <v>338</v>
      </c>
      <c r="G44" s="169" t="s">
        <v>319</v>
      </c>
      <c r="H44" s="169" t="s">
        <v>1490</v>
      </c>
      <c r="I44" s="192" t="str">
        <f t="shared" si="5"/>
        <v>00687308a</v>
      </c>
      <c r="J44" s="167" t="str">
        <f t="shared" si="6"/>
        <v>00687308026 02</v>
      </c>
      <c r="K44" s="5" t="s">
        <v>1134</v>
      </c>
      <c r="L44" s="167" t="str">
        <f t="shared" si="7"/>
        <v>00687308026 02K</v>
      </c>
      <c r="M44" s="5" t="str">
        <f t="shared" si="8"/>
        <v>Slovenský futbalový zväzaKfutbal - kapitálové transfery</v>
      </c>
      <c r="N44" s="3" t="str">
        <f t="shared" si="9"/>
        <v>00687308aK</v>
      </c>
    </row>
    <row r="45" spans="1:14" x14ac:dyDescent="0.2">
      <c r="A45" s="198" t="s">
        <v>724</v>
      </c>
      <c r="B45" s="204" t="str">
        <f>VLOOKUP(A45,Adr!A:B,2,FALSE)</f>
        <v>Slovenský horolezecký spolok JAMES</v>
      </c>
      <c r="C45" s="169" t="s">
        <v>1135</v>
      </c>
      <c r="D45" s="290">
        <v>63426</v>
      </c>
      <c r="E45" s="173">
        <v>0</v>
      </c>
      <c r="F45" s="166" t="s">
        <v>338</v>
      </c>
      <c r="G45" s="169" t="s">
        <v>319</v>
      </c>
      <c r="H45" s="169" t="s">
        <v>1058</v>
      </c>
      <c r="I45" s="192" t="str">
        <f t="shared" si="5"/>
        <v>00586455a</v>
      </c>
      <c r="J45" s="167" t="str">
        <f t="shared" si="6"/>
        <v>00586455026 02</v>
      </c>
      <c r="K45" s="5" t="s">
        <v>1136</v>
      </c>
      <c r="L45" s="167" t="str">
        <f t="shared" si="7"/>
        <v>00586455026 02B</v>
      </c>
      <c r="M45" s="5" t="str">
        <f t="shared" si="8"/>
        <v>Slovenský horolezecký spolok JAMESaBhorolezectvo - bežné transfery</v>
      </c>
      <c r="N45" s="3" t="str">
        <f t="shared" si="9"/>
        <v>00586455aB</v>
      </c>
    </row>
    <row r="46" spans="1:14" x14ac:dyDescent="0.2">
      <c r="A46" s="166" t="s">
        <v>724</v>
      </c>
      <c r="B46" s="204" t="str">
        <f>VLOOKUP(A46,Adr!A:B,2,FALSE)</f>
        <v>Slovenský horolezecký spolok JAMES</v>
      </c>
      <c r="C46" s="169" t="s">
        <v>1137</v>
      </c>
      <c r="D46" s="290">
        <v>27754</v>
      </c>
      <c r="E46" s="230">
        <v>0</v>
      </c>
      <c r="F46" s="166" t="s">
        <v>338</v>
      </c>
      <c r="G46" s="169" t="s">
        <v>319</v>
      </c>
      <c r="H46" s="169" t="s">
        <v>1058</v>
      </c>
      <c r="I46" s="192" t="str">
        <f t="shared" si="5"/>
        <v>00586455a</v>
      </c>
      <c r="J46" s="167" t="str">
        <f t="shared" si="6"/>
        <v>00586455026 02</v>
      </c>
      <c r="K46" s="5" t="s">
        <v>1138</v>
      </c>
      <c r="L46" s="167" t="str">
        <f t="shared" si="7"/>
        <v>00586455026 02B</v>
      </c>
      <c r="M46" s="5" t="str">
        <f t="shared" si="8"/>
        <v>Slovenský horolezecký spolok JAMESaBšportové lezenie - bežné transfery</v>
      </c>
      <c r="N46" s="3" t="str">
        <f t="shared" si="9"/>
        <v>00586455aB</v>
      </c>
    </row>
    <row r="47" spans="1:14" x14ac:dyDescent="0.2">
      <c r="A47" s="198" t="s">
        <v>730</v>
      </c>
      <c r="B47" s="204" t="str">
        <f>VLOOKUP(A47,Adr!A:B,2,FALSE)</f>
        <v>Slovenský krasokorčuliarsky zväz</v>
      </c>
      <c r="C47" s="169" t="s">
        <v>1139</v>
      </c>
      <c r="D47" s="290">
        <v>155148</v>
      </c>
      <c r="E47" s="173">
        <v>0</v>
      </c>
      <c r="F47" s="166" t="s">
        <v>338</v>
      </c>
      <c r="G47" s="169" t="s">
        <v>319</v>
      </c>
      <c r="H47" s="169" t="s">
        <v>1058</v>
      </c>
      <c r="I47" s="192" t="str">
        <f t="shared" si="5"/>
        <v>31805540a</v>
      </c>
      <c r="J47" s="167" t="str">
        <f t="shared" si="6"/>
        <v>31805540026 02</v>
      </c>
      <c r="K47" s="5" t="s">
        <v>1140</v>
      </c>
      <c r="L47" s="167" t="str">
        <f t="shared" si="7"/>
        <v>31805540026 02B</v>
      </c>
      <c r="M47" s="5" t="str">
        <f t="shared" si="8"/>
        <v>Slovenský krasokorčuliarsky zväzaBkrasokorčuľovanie - bežné transfery</v>
      </c>
      <c r="N47" s="3" t="str">
        <f t="shared" si="9"/>
        <v>31805540aB</v>
      </c>
    </row>
    <row r="48" spans="1:14" x14ac:dyDescent="0.2">
      <c r="A48" s="202" t="s">
        <v>738</v>
      </c>
      <c r="B48" s="204" t="str">
        <f>VLOOKUP(A48,Adr!A:B,2,FALSE)</f>
        <v>Slovenský lukostrelecký zväz</v>
      </c>
      <c r="C48" s="196" t="s">
        <v>1141</v>
      </c>
      <c r="D48" s="291">
        <v>120544</v>
      </c>
      <c r="E48" s="230">
        <v>0</v>
      </c>
      <c r="F48" s="166" t="s">
        <v>338</v>
      </c>
      <c r="G48" s="169" t="s">
        <v>319</v>
      </c>
      <c r="H48" s="169" t="s">
        <v>1058</v>
      </c>
      <c r="I48" s="192" t="str">
        <f t="shared" si="5"/>
        <v>30793009a</v>
      </c>
      <c r="J48" s="167" t="str">
        <f t="shared" si="6"/>
        <v>30793009026 02</v>
      </c>
      <c r="K48" s="5" t="s">
        <v>1142</v>
      </c>
      <c r="L48" s="167" t="str">
        <f t="shared" si="7"/>
        <v>30793009026 02B</v>
      </c>
      <c r="M48" s="5" t="str">
        <f t="shared" si="8"/>
        <v>Slovenský lukostrelecký zväzaBlukostreľba - bežné transfery</v>
      </c>
      <c r="N48" s="3" t="str">
        <f t="shared" si="9"/>
        <v>30793009aB</v>
      </c>
    </row>
    <row r="49" spans="1:14" x14ac:dyDescent="0.2">
      <c r="A49" s="198" t="s">
        <v>744</v>
      </c>
      <c r="B49" s="204" t="str">
        <f>VLOOKUP(A49,Adr!A:B,2,FALSE)</f>
        <v>Slovenský národný aeroklub generála Milana Rastislava Štefánika</v>
      </c>
      <c r="C49" s="169" t="s">
        <v>1143</v>
      </c>
      <c r="D49" s="290">
        <v>73878</v>
      </c>
      <c r="E49" s="173">
        <v>0</v>
      </c>
      <c r="F49" s="166" t="s">
        <v>338</v>
      </c>
      <c r="G49" s="169" t="s">
        <v>319</v>
      </c>
      <c r="H49" s="169" t="s">
        <v>1058</v>
      </c>
      <c r="I49" s="192" t="str">
        <f t="shared" si="5"/>
        <v>00677604a</v>
      </c>
      <c r="J49" s="167" t="str">
        <f t="shared" si="6"/>
        <v>00677604026 02</v>
      </c>
      <c r="K49" s="5" t="s">
        <v>1144</v>
      </c>
      <c r="L49" s="167" t="str">
        <f t="shared" si="7"/>
        <v>00677604026 02B</v>
      </c>
      <c r="M49" s="5" t="str">
        <f t="shared" si="8"/>
        <v>Slovenský národný aeroklub generála Milana Rastislava ŠtefánikaaBletecké športy - bežné transfery</v>
      </c>
      <c r="N49" s="3" t="str">
        <f t="shared" si="9"/>
        <v>00677604aB</v>
      </c>
    </row>
    <row r="50" spans="1:14" x14ac:dyDescent="0.2">
      <c r="A50" s="166" t="s">
        <v>761</v>
      </c>
      <c r="B50" s="204" t="str">
        <f>VLOOKUP(A50,Adr!A:B,2,FALSE)</f>
        <v>Slovenský rýchlokorčuliarsky zväz</v>
      </c>
      <c r="C50" s="196" t="s">
        <v>1145</v>
      </c>
      <c r="D50" s="291">
        <v>34600</v>
      </c>
      <c r="E50" s="230">
        <v>0</v>
      </c>
      <c r="F50" s="166" t="s">
        <v>338</v>
      </c>
      <c r="G50" s="169" t="s">
        <v>319</v>
      </c>
      <c r="H50" s="169" t="s">
        <v>1058</v>
      </c>
      <c r="I50" s="192" t="str">
        <f t="shared" si="5"/>
        <v>30688060a</v>
      </c>
      <c r="J50" s="167" t="str">
        <f t="shared" si="6"/>
        <v>30688060026 02</v>
      </c>
      <c r="K50" s="5" t="s">
        <v>1146</v>
      </c>
      <c r="L50" s="167" t="str">
        <f t="shared" si="7"/>
        <v>30688060026 02B</v>
      </c>
      <c r="M50" s="5" t="str">
        <f t="shared" si="8"/>
        <v>Slovenský rýchlokorčuliarsky zväzaBrýchlokorčuľovanie - bežné transfery</v>
      </c>
      <c r="N50" s="3" t="str">
        <f t="shared" si="9"/>
        <v>30688060aB</v>
      </c>
    </row>
    <row r="51" spans="1:14" x14ac:dyDescent="0.2">
      <c r="A51" s="202" t="s">
        <v>768</v>
      </c>
      <c r="B51" s="204" t="str">
        <f>VLOOKUP(A51,Adr!A:B,2,FALSE)</f>
        <v>Slovenský stolnotenisový zväz</v>
      </c>
      <c r="C51" s="169" t="s">
        <v>1147</v>
      </c>
      <c r="D51" s="290">
        <v>730890</v>
      </c>
      <c r="E51" s="173">
        <v>0</v>
      </c>
      <c r="F51" s="166" t="s">
        <v>338</v>
      </c>
      <c r="G51" s="169" t="s">
        <v>319</v>
      </c>
      <c r="H51" s="169" t="s">
        <v>1058</v>
      </c>
      <c r="I51" s="192" t="str">
        <f t="shared" si="5"/>
        <v>30806836a</v>
      </c>
      <c r="J51" s="167" t="str">
        <f t="shared" si="6"/>
        <v>30806836026 02</v>
      </c>
      <c r="K51" s="5" t="s">
        <v>1148</v>
      </c>
      <c r="L51" s="167" t="str">
        <f t="shared" si="7"/>
        <v>30806836026 02B</v>
      </c>
      <c r="M51" s="5" t="str">
        <f t="shared" si="8"/>
        <v>Slovenský stolnotenisový zväzaBstolný tenis - bežné transfery</v>
      </c>
      <c r="N51" s="3" t="str">
        <f t="shared" si="9"/>
        <v>30806836aB</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1494</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2306098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202" t="s">
        <v>804</v>
      </c>
      <c r="B57" s="204" t="str">
        <f>VLOOKUP(A57,Adr!A:B,2,FALSE)</f>
        <v>Slovenský tenisový zväz</v>
      </c>
      <c r="C57" s="185" t="s">
        <v>1505</v>
      </c>
      <c r="D57" s="289">
        <v>60000</v>
      </c>
      <c r="E57" s="173">
        <v>0</v>
      </c>
      <c r="F57" s="166" t="s">
        <v>338</v>
      </c>
      <c r="G57" s="169" t="s">
        <v>319</v>
      </c>
      <c r="H57" s="169" t="s">
        <v>1490</v>
      </c>
      <c r="I57" s="192" t="str">
        <f t="shared" si="5"/>
        <v>30811384a</v>
      </c>
      <c r="J57" s="167" t="str">
        <f t="shared" si="6"/>
        <v>30811384026 02</v>
      </c>
      <c r="K57" s="5" t="s">
        <v>1156</v>
      </c>
      <c r="L57" s="167" t="str">
        <f t="shared" si="7"/>
        <v>30811384026 02K</v>
      </c>
      <c r="M57" s="5" t="str">
        <f t="shared" si="8"/>
        <v>Slovenský tenisový zväzaKtenis - kapitálové transfery</v>
      </c>
      <c r="N57" s="3" t="str">
        <f t="shared" si="9"/>
        <v>30811384aK</v>
      </c>
    </row>
    <row r="58" spans="1:14" x14ac:dyDescent="0.2">
      <c r="A58" s="178" t="s">
        <v>812</v>
      </c>
      <c r="B58" s="204" t="str">
        <f>VLOOKUP(A58,Adr!A:B,2,FALSE)</f>
        <v>Slovenský veslársky zväz</v>
      </c>
      <c r="C58" s="185" t="s">
        <v>1157</v>
      </c>
      <c r="D58" s="289">
        <v>35552</v>
      </c>
      <c r="E58" s="230">
        <v>0</v>
      </c>
      <c r="F58" s="166" t="s">
        <v>338</v>
      </c>
      <c r="G58" s="169" t="s">
        <v>319</v>
      </c>
      <c r="H58" s="169" t="s">
        <v>1058</v>
      </c>
      <c r="I58" s="192" t="str">
        <f t="shared" si="5"/>
        <v>00688304a</v>
      </c>
      <c r="J58" s="167" t="str">
        <f t="shared" si="6"/>
        <v>00688304026 02</v>
      </c>
      <c r="K58" s="5" t="s">
        <v>1158</v>
      </c>
      <c r="L58" s="167" t="str">
        <f t="shared" si="7"/>
        <v>00688304026 02B</v>
      </c>
      <c r="M58" s="5" t="str">
        <f t="shared" si="8"/>
        <v>Slovenský veslársky zväzaBveslovanie - bežné transfery</v>
      </c>
      <c r="N58" s="3" t="str">
        <f t="shared" si="9"/>
        <v>00688304aB</v>
      </c>
    </row>
    <row r="59" spans="1:14" x14ac:dyDescent="0.2">
      <c r="A59" s="198" t="s">
        <v>821</v>
      </c>
      <c r="B59" s="204" t="str">
        <f>VLOOKUP(A59,Adr!A:B,2,FALSE)</f>
        <v>SLOVENSKÝ ZÁPASNÍCKY ZVÄZ</v>
      </c>
      <c r="C59" s="169" t="s">
        <v>1159</v>
      </c>
      <c r="D59" s="291">
        <v>173268</v>
      </c>
      <c r="E59" s="173">
        <v>0</v>
      </c>
      <c r="F59" s="166" t="s">
        <v>338</v>
      </c>
      <c r="G59" s="169" t="s">
        <v>319</v>
      </c>
      <c r="H59" s="169" t="s">
        <v>1058</v>
      </c>
      <c r="I59" s="192" t="str">
        <f t="shared" si="5"/>
        <v>31791981a</v>
      </c>
      <c r="J59" s="167" t="str">
        <f t="shared" si="6"/>
        <v>31791981026 02</v>
      </c>
      <c r="K59" s="5" t="s">
        <v>1160</v>
      </c>
      <c r="L59" s="167" t="str">
        <f t="shared" si="7"/>
        <v>31791981026 02B</v>
      </c>
      <c r="M59" s="5" t="str">
        <f t="shared" si="8"/>
        <v>SLOVENSKÝ ZÁPASNÍCKY ZVÄZaBzápasenie - bežné transfery</v>
      </c>
      <c r="N59" s="3" t="str">
        <f t="shared" si="9"/>
        <v>31791981aB</v>
      </c>
    </row>
    <row r="60" spans="1:14" x14ac:dyDescent="0.2">
      <c r="A60" s="198" t="s">
        <v>828</v>
      </c>
      <c r="B60" s="204" t="str">
        <f>VLOOKUP(A60,Adr!A:B,2,FALSE)</f>
        <v>Slovenský zväz bedmintonu</v>
      </c>
      <c r="C60" s="185" t="s">
        <v>1161</v>
      </c>
      <c r="D60" s="290">
        <v>239696</v>
      </c>
      <c r="E60" s="230">
        <v>0</v>
      </c>
      <c r="F60" s="166" t="s">
        <v>338</v>
      </c>
      <c r="G60" s="169" t="s">
        <v>319</v>
      </c>
      <c r="H60" s="169" t="s">
        <v>1058</v>
      </c>
      <c r="I60" s="192" t="str">
        <f t="shared" si="5"/>
        <v>30811546a</v>
      </c>
      <c r="J60" s="167" t="str">
        <f t="shared" si="6"/>
        <v>30811546026 02</v>
      </c>
      <c r="K60" s="5" t="s">
        <v>1162</v>
      </c>
      <c r="L60" s="167" t="str">
        <f t="shared" si="7"/>
        <v>30811546026 02B</v>
      </c>
      <c r="M60" s="5" t="str">
        <f t="shared" si="8"/>
        <v>Slovenský zväz bedmintonuaBbedminton - bežné transfery</v>
      </c>
      <c r="N60" s="3" t="str">
        <f t="shared" si="9"/>
        <v>30811546aB</v>
      </c>
    </row>
    <row r="61" spans="1:14" x14ac:dyDescent="0.2">
      <c r="A61" s="182" t="s">
        <v>837</v>
      </c>
      <c r="B61" s="204" t="str">
        <f>VLOOKUP(A61,Adr!A:B,2,FALSE)</f>
        <v>Slovenský zväz biatlonu</v>
      </c>
      <c r="C61" s="185" t="s">
        <v>1163</v>
      </c>
      <c r="D61" s="289">
        <v>246030</v>
      </c>
      <c r="E61" s="173">
        <v>0</v>
      </c>
      <c r="F61" s="166" t="s">
        <v>338</v>
      </c>
      <c r="G61" s="169" t="s">
        <v>319</v>
      </c>
      <c r="H61" s="169" t="s">
        <v>1058</v>
      </c>
      <c r="I61" s="192" t="str">
        <f t="shared" si="5"/>
        <v>35656743a</v>
      </c>
      <c r="J61" s="167" t="str">
        <f t="shared" si="6"/>
        <v>35656743026 02</v>
      </c>
      <c r="K61" s="5" t="s">
        <v>1164</v>
      </c>
      <c r="L61" s="167" t="str">
        <f t="shared" si="7"/>
        <v>35656743026 02B</v>
      </c>
      <c r="M61" s="5" t="str">
        <f t="shared" si="8"/>
        <v>Slovenský zväz biatlonuaBbiatlon - bežné transfery</v>
      </c>
      <c r="N61" s="3" t="str">
        <f t="shared" si="9"/>
        <v>35656743aB</v>
      </c>
    </row>
    <row r="62" spans="1:14" x14ac:dyDescent="0.2">
      <c r="A62" s="182" t="s">
        <v>837</v>
      </c>
      <c r="B62" s="204" t="str">
        <f>VLOOKUP(A62,Adr!A:B,2,FALSE)</f>
        <v>Slovenský zväz biatlonu</v>
      </c>
      <c r="C62" s="185" t="s">
        <v>1495</v>
      </c>
      <c r="D62" s="289">
        <v>76600</v>
      </c>
      <c r="E62" s="230">
        <v>0</v>
      </c>
      <c r="F62" s="166" t="s">
        <v>338</v>
      </c>
      <c r="G62" s="169" t="s">
        <v>319</v>
      </c>
      <c r="H62" s="169" t="s">
        <v>1490</v>
      </c>
      <c r="I62" s="192" t="str">
        <f t="shared" si="5"/>
        <v>35656743a</v>
      </c>
      <c r="J62" s="167" t="str">
        <f t="shared" si="6"/>
        <v>35656743026 02</v>
      </c>
      <c r="K62" s="5" t="s">
        <v>1164</v>
      </c>
      <c r="L62" s="167" t="str">
        <f t="shared" si="7"/>
        <v>35656743026 02K</v>
      </c>
      <c r="M62" s="5" t="str">
        <f t="shared" si="8"/>
        <v>Slovenský zväz biatlonuaKbiatlon - kapitálové transfery</v>
      </c>
      <c r="N62" s="3" t="str">
        <f t="shared" si="9"/>
        <v>35656743aK</v>
      </c>
    </row>
    <row r="63" spans="1:14" x14ac:dyDescent="0.2">
      <c r="A63" s="166" t="s">
        <v>846</v>
      </c>
      <c r="B63" s="204" t="str">
        <f>VLOOKUP(A63,Adr!A:B,2,FALSE)</f>
        <v>Slovenský zväz bobistov</v>
      </c>
      <c r="C63" s="196" t="s">
        <v>1165</v>
      </c>
      <c r="D63" s="289">
        <v>36270</v>
      </c>
      <c r="E63" s="173">
        <v>0</v>
      </c>
      <c r="F63" s="166" t="s">
        <v>338</v>
      </c>
      <c r="G63" s="169" t="s">
        <v>319</v>
      </c>
      <c r="H63" s="169" t="s">
        <v>1058</v>
      </c>
      <c r="I63" s="192" t="str">
        <f t="shared" si="5"/>
        <v>36067580a</v>
      </c>
      <c r="J63" s="167" t="str">
        <f t="shared" si="6"/>
        <v>36067580026 02</v>
      </c>
      <c r="K63" s="5" t="s">
        <v>1166</v>
      </c>
      <c r="L63" s="167" t="str">
        <f t="shared" si="7"/>
        <v>36067580026 02B</v>
      </c>
      <c r="M63" s="5" t="str">
        <f t="shared" si="8"/>
        <v>Slovenský zväz bobistovaBboby a skeleton - bežné transfery</v>
      </c>
      <c r="N63" s="3" t="str">
        <f t="shared" si="9"/>
        <v>36067580aB</v>
      </c>
    </row>
    <row r="64" spans="1:14" x14ac:dyDescent="0.2">
      <c r="A64" s="202" t="s">
        <v>855</v>
      </c>
      <c r="B64" s="204" t="str">
        <f>VLOOKUP(A64,Adr!A:B,2,FALSE)</f>
        <v>Slovenský zväz cyklistiky</v>
      </c>
      <c r="C64" s="185" t="s">
        <v>1167</v>
      </c>
      <c r="D64" s="291">
        <v>1259216</v>
      </c>
      <c r="E64" s="230">
        <v>0</v>
      </c>
      <c r="F64" s="166" t="s">
        <v>338</v>
      </c>
      <c r="G64" s="169" t="s">
        <v>319</v>
      </c>
      <c r="H64" s="169" t="s">
        <v>1058</v>
      </c>
      <c r="I64" s="192" t="str">
        <f t="shared" si="5"/>
        <v>00684112a</v>
      </c>
      <c r="J64" s="167" t="str">
        <f t="shared" si="6"/>
        <v>00684112026 02</v>
      </c>
      <c r="K64" s="5" t="s">
        <v>1168</v>
      </c>
      <c r="L64" s="167" t="str">
        <f t="shared" si="7"/>
        <v>00684112026 02B</v>
      </c>
      <c r="M64" s="5" t="str">
        <f t="shared" si="8"/>
        <v>Slovenský zväz cyklistikyaBcyklistika - bežné transfery</v>
      </c>
      <c r="N64" s="3" t="str">
        <f t="shared" si="9"/>
        <v>00684112aB</v>
      </c>
    </row>
    <row r="65" spans="1:14" x14ac:dyDescent="0.2">
      <c r="A65" s="202" t="s">
        <v>864</v>
      </c>
      <c r="B65" s="204" t="str">
        <f>VLOOKUP(A65,Adr!A:B,2,FALSE)</f>
        <v>Slovenský zväz dráhového golfu</v>
      </c>
      <c r="C65" s="185" t="s">
        <v>1169</v>
      </c>
      <c r="D65" s="291">
        <v>17224</v>
      </c>
      <c r="E65" s="173">
        <v>0</v>
      </c>
      <c r="F65" s="166" t="s">
        <v>338</v>
      </c>
      <c r="G65" s="169" t="s">
        <v>319</v>
      </c>
      <c r="H65" s="169" t="s">
        <v>1058</v>
      </c>
      <c r="I65" s="192" t="str">
        <f t="shared" si="5"/>
        <v>31806431a</v>
      </c>
      <c r="J65" s="167" t="str">
        <f t="shared" si="6"/>
        <v>31806431026 02</v>
      </c>
      <c r="K65" s="5" t="s">
        <v>1170</v>
      </c>
      <c r="L65" s="167" t="str">
        <f t="shared" si="7"/>
        <v>31806431026 02B</v>
      </c>
      <c r="M65" s="5" t="str">
        <f t="shared" si="8"/>
        <v>Slovenský zväz dráhového golfuaBdráhový golf - bežné transfery</v>
      </c>
      <c r="N65" s="3" t="str">
        <f t="shared" si="9"/>
        <v>31806431aB</v>
      </c>
    </row>
    <row r="66" spans="1:14" x14ac:dyDescent="0.2">
      <c r="A66" s="198" t="s">
        <v>871</v>
      </c>
      <c r="B66" s="204" t="str">
        <f>VLOOKUP(A66,Adr!A:B,2,FALSE)</f>
        <v>Slovenský zväz florbalu</v>
      </c>
      <c r="C66" s="169" t="s">
        <v>1171</v>
      </c>
      <c r="D66" s="291">
        <v>463736</v>
      </c>
      <c r="E66" s="230">
        <v>0</v>
      </c>
      <c r="F66" s="166" t="s">
        <v>338</v>
      </c>
      <c r="G66" s="169" t="s">
        <v>319</v>
      </c>
      <c r="H66" s="169" t="s">
        <v>1058</v>
      </c>
      <c r="I66" s="192" t="str">
        <f t="shared" si="5"/>
        <v>31795421a</v>
      </c>
      <c r="J66" s="167" t="str">
        <f t="shared" si="6"/>
        <v>31795421026 02</v>
      </c>
      <c r="K66" s="5" t="s">
        <v>1172</v>
      </c>
      <c r="L66" s="167" t="str">
        <f t="shared" si="7"/>
        <v>31795421026 02B</v>
      </c>
      <c r="M66" s="5" t="str">
        <f t="shared" si="8"/>
        <v>Slovenský zväz florbaluaBflorbal - bežné transfery</v>
      </c>
      <c r="N66" s="3" t="str">
        <f t="shared" si="9"/>
        <v>31795421aB</v>
      </c>
    </row>
    <row r="67" spans="1:14" x14ac:dyDescent="0.2">
      <c r="A67" s="166" t="s">
        <v>878</v>
      </c>
      <c r="B67" s="204" t="str">
        <f>VLOOKUP(A67,Adr!A:B,2,FALSE)</f>
        <v>Slovenský zväz hádzanej</v>
      </c>
      <c r="C67" s="169" t="s">
        <v>1173</v>
      </c>
      <c r="D67" s="290">
        <v>1127740</v>
      </c>
      <c r="E67" s="173">
        <v>0</v>
      </c>
      <c r="F67" s="166" t="s">
        <v>338</v>
      </c>
      <c r="G67" s="169" t="s">
        <v>319</v>
      </c>
      <c r="H67" s="169" t="s">
        <v>1058</v>
      </c>
      <c r="I67" s="192" t="str">
        <f t="shared" si="5"/>
        <v>30774772a</v>
      </c>
      <c r="J67" s="167" t="str">
        <f t="shared" si="6"/>
        <v>30774772026 02</v>
      </c>
      <c r="K67" s="5" t="s">
        <v>1174</v>
      </c>
      <c r="L67" s="167" t="str">
        <f t="shared" si="7"/>
        <v>30774772026 02B</v>
      </c>
      <c r="M67" s="5" t="str">
        <f t="shared" si="8"/>
        <v>Slovenský zväz hádzanejaBhádzaná - bežné transfery</v>
      </c>
      <c r="N67" s="3" t="str">
        <f t="shared" si="9"/>
        <v>30774772aB</v>
      </c>
    </row>
    <row r="68" spans="1:14" x14ac:dyDescent="0.2">
      <c r="A68" s="166" t="s">
        <v>885</v>
      </c>
      <c r="B68" s="204" t="str">
        <f>VLOOKUP(A68,Adr!A:B,2,FALSE)</f>
        <v>Slovenský zväz jachtingu</v>
      </c>
      <c r="C68" s="185" t="s">
        <v>1175</v>
      </c>
      <c r="D68" s="291">
        <v>45922</v>
      </c>
      <c r="E68" s="230">
        <v>0</v>
      </c>
      <c r="F68" s="166" t="s">
        <v>338</v>
      </c>
      <c r="G68" s="169" t="s">
        <v>319</v>
      </c>
      <c r="H68" s="169" t="s">
        <v>1058</v>
      </c>
      <c r="I68" s="192" t="str">
        <f t="shared" si="5"/>
        <v>30793211a</v>
      </c>
      <c r="J68" s="167" t="str">
        <f t="shared" si="6"/>
        <v>30793211026 02</v>
      </c>
      <c r="K68" s="5" t="s">
        <v>1176</v>
      </c>
      <c r="L68" s="167" t="str">
        <f t="shared" si="7"/>
        <v>30793211026 02B</v>
      </c>
      <c r="M68" s="5" t="str">
        <f t="shared" si="8"/>
        <v>Slovenský zväz jachtinguaBjachting - bežné transfery</v>
      </c>
      <c r="N68" s="3" t="str">
        <f t="shared" si="9"/>
        <v>30793211aB</v>
      </c>
    </row>
    <row r="69" spans="1:14" x14ac:dyDescent="0.2">
      <c r="A69" s="178" t="s">
        <v>892</v>
      </c>
      <c r="B69" s="204" t="str">
        <f>VLOOKUP(A69,Adr!A:B,2,FALSE)</f>
        <v>Slovenský zväz Judo</v>
      </c>
      <c r="C69" s="196" t="s">
        <v>1177</v>
      </c>
      <c r="D69" s="289">
        <v>129672</v>
      </c>
      <c r="E69" s="173">
        <v>0</v>
      </c>
      <c r="F69" s="166" t="s">
        <v>338</v>
      </c>
      <c r="G69" s="169" t="s">
        <v>319</v>
      </c>
      <c r="H69" s="169" t="s">
        <v>1058</v>
      </c>
      <c r="I69" s="192" t="str">
        <f t="shared" si="5"/>
        <v>17308518a</v>
      </c>
      <c r="J69" s="167" t="str">
        <f t="shared" si="6"/>
        <v>17308518026 02</v>
      </c>
      <c r="K69" s="5" t="s">
        <v>1178</v>
      </c>
      <c r="L69" s="167" t="str">
        <f t="shared" si="7"/>
        <v>17308518026 02B</v>
      </c>
      <c r="M69" s="5" t="str">
        <f t="shared" si="8"/>
        <v>Slovenský zväz JudoaBjudo - bežné transfery</v>
      </c>
      <c r="N69" s="3" t="str">
        <f t="shared" si="9"/>
        <v>17308518aB</v>
      </c>
    </row>
    <row r="70" spans="1:14" x14ac:dyDescent="0.2">
      <c r="A70" s="202" t="s">
        <v>899</v>
      </c>
      <c r="B70" s="204" t="str">
        <f>VLOOKUP(A70,Adr!A:B,2,FALSE)</f>
        <v>Slovenský Zväz Karate</v>
      </c>
      <c r="C70" s="196" t="s">
        <v>1179</v>
      </c>
      <c r="D70" s="291">
        <v>480058</v>
      </c>
      <c r="E70" s="230">
        <v>0</v>
      </c>
      <c r="F70" s="166" t="s">
        <v>338</v>
      </c>
      <c r="G70" s="169" t="s">
        <v>319</v>
      </c>
      <c r="H70" s="169" t="s">
        <v>1058</v>
      </c>
      <c r="I70" s="192" t="str">
        <f t="shared" si="5"/>
        <v>30811571a</v>
      </c>
      <c r="J70" s="167" t="str">
        <f t="shared" si="6"/>
        <v>30811571026 02</v>
      </c>
      <c r="K70" s="5" t="s">
        <v>1180</v>
      </c>
      <c r="L70" s="167" t="str">
        <f t="shared" si="7"/>
        <v>30811571026 02B</v>
      </c>
      <c r="M70" s="5" t="str">
        <f t="shared" si="8"/>
        <v>Slovenský Zväz KarateaBkarate - bežné transfery</v>
      </c>
      <c r="N70" s="3" t="str">
        <f t="shared" si="9"/>
        <v>30811571aB</v>
      </c>
    </row>
    <row r="71" spans="1:14" x14ac:dyDescent="0.2">
      <c r="A71" s="202" t="s">
        <v>899</v>
      </c>
      <c r="B71" s="204" t="str">
        <f>VLOOKUP(A71,Adr!A:B,2,FALSE)</f>
        <v>Slovenský Zväz Karate</v>
      </c>
      <c r="C71" s="196" t="s">
        <v>1496</v>
      </c>
      <c r="D71" s="291">
        <v>30000</v>
      </c>
      <c r="E71" s="173">
        <v>0</v>
      </c>
      <c r="F71" s="166" t="s">
        <v>338</v>
      </c>
      <c r="G71" s="169" t="s">
        <v>319</v>
      </c>
      <c r="H71" s="169" t="s">
        <v>1490</v>
      </c>
      <c r="I71" s="192" t="str">
        <f t="shared" si="5"/>
        <v>30811571a</v>
      </c>
      <c r="J71" s="167" t="str">
        <f t="shared" si="6"/>
        <v>30811571026 02</v>
      </c>
      <c r="K71" s="5" t="s">
        <v>1180</v>
      </c>
      <c r="L71" s="167" t="str">
        <f t="shared" si="7"/>
        <v>30811571026 02K</v>
      </c>
      <c r="M71" s="5" t="str">
        <f t="shared" si="8"/>
        <v>Slovenský Zväz KarateaKkarate - kapitálové transfery</v>
      </c>
      <c r="N71" s="3" t="str">
        <f t="shared" si="9"/>
        <v>30811571aK</v>
      </c>
    </row>
    <row r="72" spans="1:14" x14ac:dyDescent="0.2">
      <c r="A72" s="198" t="s">
        <v>906</v>
      </c>
      <c r="B72" s="204" t="str">
        <f>VLOOKUP(A72,Adr!A:B,2,FALSE)</f>
        <v>Slovenský zväz kickboxu</v>
      </c>
      <c r="C72" s="185" t="s">
        <v>1181</v>
      </c>
      <c r="D72" s="291">
        <v>77606</v>
      </c>
      <c r="E72" s="230">
        <v>0</v>
      </c>
      <c r="F72" s="166" t="s">
        <v>338</v>
      </c>
      <c r="G72" s="169" t="s">
        <v>319</v>
      </c>
      <c r="H72" s="169" t="s">
        <v>1058</v>
      </c>
      <c r="I72" s="192" t="str">
        <f t="shared" si="5"/>
        <v>31119247a</v>
      </c>
      <c r="J72" s="167" t="str">
        <f t="shared" si="6"/>
        <v>31119247026 02</v>
      </c>
      <c r="K72" s="5" t="s">
        <v>1182</v>
      </c>
      <c r="L72" s="167" t="str">
        <f t="shared" si="7"/>
        <v>31119247026 02B</v>
      </c>
      <c r="M72" s="5" t="str">
        <f t="shared" si="8"/>
        <v>Slovenský zväz kickboxuaBkickbox - bežné transfery</v>
      </c>
      <c r="N72" s="3" t="str">
        <f t="shared" si="9"/>
        <v>31119247aB</v>
      </c>
    </row>
    <row r="73" spans="1:14" x14ac:dyDescent="0.2">
      <c r="A73" s="166" t="s">
        <v>911</v>
      </c>
      <c r="B73" s="204" t="str">
        <f>VLOOKUP(A73,Adr!A:B,2,FALSE)</f>
        <v>Slovenský zväz ľadového hokeja</v>
      </c>
      <c r="C73" s="196" t="s">
        <v>1183</v>
      </c>
      <c r="D73" s="289">
        <v>5031908</v>
      </c>
      <c r="E73" s="173">
        <v>0</v>
      </c>
      <c r="F73" s="166" t="s">
        <v>338</v>
      </c>
      <c r="G73" s="169" t="s">
        <v>319</v>
      </c>
      <c r="H73" s="169" t="s">
        <v>1058</v>
      </c>
      <c r="I73" s="192" t="str">
        <f t="shared" si="5"/>
        <v>30845386a</v>
      </c>
      <c r="J73" s="167" t="str">
        <f t="shared" si="6"/>
        <v>30845386026 02</v>
      </c>
      <c r="K73" s="5" t="s">
        <v>1184</v>
      </c>
      <c r="L73" s="167" t="str">
        <f t="shared" si="7"/>
        <v>30845386026 02B</v>
      </c>
      <c r="M73" s="5" t="str">
        <f t="shared" si="8"/>
        <v>Slovenský zväz ľadového hokejaaBľadový hokej - bežné transfery</v>
      </c>
      <c r="N73" s="3" t="str">
        <f t="shared" si="9"/>
        <v>30845386aB</v>
      </c>
    </row>
    <row r="74" spans="1:14" x14ac:dyDescent="0.2">
      <c r="A74" s="166" t="s">
        <v>911</v>
      </c>
      <c r="B74" s="204" t="str">
        <f>VLOOKUP(A74,Adr!A:B,2,FALSE)</f>
        <v>Slovenský zväz ľadového hokeja</v>
      </c>
      <c r="C74" s="196" t="s">
        <v>1497</v>
      </c>
      <c r="D74" s="289">
        <v>100000</v>
      </c>
      <c r="E74" s="230">
        <v>0</v>
      </c>
      <c r="F74" s="166" t="s">
        <v>338</v>
      </c>
      <c r="G74" s="169" t="s">
        <v>319</v>
      </c>
      <c r="H74" s="169" t="s">
        <v>1490</v>
      </c>
      <c r="I74" s="192" t="str">
        <f t="shared" si="5"/>
        <v>30845386a</v>
      </c>
      <c r="J74" s="167" t="str">
        <f t="shared" si="6"/>
        <v>30845386026 02</v>
      </c>
      <c r="K74" s="5" t="s">
        <v>1184</v>
      </c>
      <c r="L74" s="167" t="str">
        <f t="shared" si="7"/>
        <v>30845386026 02K</v>
      </c>
      <c r="M74" s="5" t="str">
        <f t="shared" si="8"/>
        <v>Slovenský zväz ľadového hokejaaKľadový hokej - kapitálové transfery</v>
      </c>
      <c r="N74" s="3" t="str">
        <f t="shared" si="9"/>
        <v>30845386aK</v>
      </c>
    </row>
    <row r="75" spans="1:14" x14ac:dyDescent="0.2">
      <c r="A75" s="182" t="s">
        <v>919</v>
      </c>
      <c r="B75" s="204" t="str">
        <f>VLOOKUP(A75,Adr!A:B,2,FALSE)</f>
        <v>Slovenský zväz moderného päťboja</v>
      </c>
      <c r="C75" s="185" t="s">
        <v>1185</v>
      </c>
      <c r="D75" s="291">
        <v>55488</v>
      </c>
      <c r="E75" s="173">
        <v>0</v>
      </c>
      <c r="F75" s="166" t="s">
        <v>338</v>
      </c>
      <c r="G75" s="169" t="s">
        <v>319</v>
      </c>
      <c r="H75" s="169" t="s">
        <v>1058</v>
      </c>
      <c r="I75" s="192" t="str">
        <f t="shared" si="5"/>
        <v>30788714a</v>
      </c>
      <c r="J75" s="167" t="str">
        <f t="shared" si="6"/>
        <v>30788714026 02</v>
      </c>
      <c r="K75" s="5" t="s">
        <v>1186</v>
      </c>
      <c r="L75" s="167" t="str">
        <f t="shared" si="7"/>
        <v>30788714026 02B</v>
      </c>
      <c r="M75" s="5" t="str">
        <f t="shared" si="8"/>
        <v>Slovenský zväz moderného päťbojaaBmoderný päťboj - bežné transfery</v>
      </c>
      <c r="N75" s="3" t="str">
        <f t="shared" si="9"/>
        <v>30788714aB</v>
      </c>
    </row>
    <row r="76" spans="1:14" x14ac:dyDescent="0.2">
      <c r="A76" s="202" t="s">
        <v>926</v>
      </c>
      <c r="B76" s="204" t="str">
        <f>VLOOKUP(A76,Adr!A:B,2,FALSE)</f>
        <v>Slovenský zväz orientačných športov</v>
      </c>
      <c r="C76" s="185" t="s">
        <v>1187</v>
      </c>
      <c r="D76" s="289">
        <v>27202</v>
      </c>
      <c r="E76" s="230">
        <v>0</v>
      </c>
      <c r="F76" s="166" t="s">
        <v>338</v>
      </c>
      <c r="G76" s="169" t="s">
        <v>319</v>
      </c>
      <c r="H76" s="169" t="s">
        <v>1058</v>
      </c>
      <c r="I76" s="192" t="str">
        <f t="shared" si="5"/>
        <v>30806518a</v>
      </c>
      <c r="J76" s="167" t="str">
        <f t="shared" si="6"/>
        <v>30806518026 02</v>
      </c>
      <c r="K76" s="5" t="s">
        <v>1188</v>
      </c>
      <c r="L76" s="167" t="str">
        <f t="shared" si="7"/>
        <v>30806518026 02B</v>
      </c>
      <c r="M76" s="5" t="str">
        <f t="shared" si="8"/>
        <v>Slovenský zväz orientačných športovaBorientačné športy - bežné transfery</v>
      </c>
      <c r="N76" s="3" t="str">
        <f t="shared" si="9"/>
        <v>30806518aB</v>
      </c>
    </row>
    <row r="77" spans="1:14" x14ac:dyDescent="0.2">
      <c r="A77" s="182" t="s">
        <v>933</v>
      </c>
      <c r="B77" s="204" t="str">
        <f>VLOOKUP(A77,Adr!A:B,2,FALSE)</f>
        <v>Slovenský zväz pozemného hokeja</v>
      </c>
      <c r="C77" s="185" t="s">
        <v>1189</v>
      </c>
      <c r="D77" s="289">
        <v>66394</v>
      </c>
      <c r="E77" s="173">
        <v>0</v>
      </c>
      <c r="F77" s="166" t="s">
        <v>338</v>
      </c>
      <c r="G77" s="169" t="s">
        <v>319</v>
      </c>
      <c r="H77" s="169" t="s">
        <v>1058</v>
      </c>
      <c r="I77" s="192" t="str">
        <f t="shared" si="5"/>
        <v>31751075a</v>
      </c>
      <c r="J77" s="167" t="str">
        <f t="shared" si="6"/>
        <v>31751075026 02</v>
      </c>
      <c r="K77" s="5" t="s">
        <v>1190</v>
      </c>
      <c r="L77" s="167" t="str">
        <f t="shared" si="7"/>
        <v>31751075026 02B</v>
      </c>
      <c r="M77" s="5" t="str">
        <f t="shared" si="8"/>
        <v>Slovenský zväz pozemného hokejaaBpozemný hokej - bežné transfery</v>
      </c>
      <c r="N77" s="3" t="str">
        <f t="shared" si="9"/>
        <v>31751075aB</v>
      </c>
    </row>
    <row r="78" spans="1:14" x14ac:dyDescent="0.2">
      <c r="A78" s="182" t="s">
        <v>933</v>
      </c>
      <c r="B78" s="204" t="str">
        <f>VLOOKUP(A78,Adr!A:B,2,FALSE)</f>
        <v>Slovenský zväz pozemného hokeja</v>
      </c>
      <c r="C78" s="185" t="s">
        <v>1498</v>
      </c>
      <c r="D78" s="289">
        <v>10000</v>
      </c>
      <c r="E78" s="230">
        <v>0</v>
      </c>
      <c r="F78" s="166" t="s">
        <v>338</v>
      </c>
      <c r="G78" s="169" t="s">
        <v>319</v>
      </c>
      <c r="H78" s="169" t="s">
        <v>1490</v>
      </c>
      <c r="I78" s="192" t="str">
        <f t="shared" si="5"/>
        <v>31751075a</v>
      </c>
      <c r="J78" s="167" t="str">
        <f t="shared" si="6"/>
        <v>31751075026 02</v>
      </c>
      <c r="K78" s="5" t="s">
        <v>1190</v>
      </c>
      <c r="L78" s="167" t="str">
        <f t="shared" si="7"/>
        <v>31751075026 02K</v>
      </c>
      <c r="M78" s="5" t="str">
        <f t="shared" si="8"/>
        <v>Slovenský zväz pozemného hokejaaKpozemný hokej - kapitálové transfery</v>
      </c>
      <c r="N78" s="3" t="str">
        <f t="shared" si="9"/>
        <v>31751075aK</v>
      </c>
    </row>
    <row r="79" spans="1:14" x14ac:dyDescent="0.2">
      <c r="A79" s="202" t="s">
        <v>941</v>
      </c>
      <c r="B79" s="204" t="str">
        <f>VLOOKUP(A79,Adr!A:B,2,FALSE)</f>
        <v>Slovenský zväz psích záprahov</v>
      </c>
      <c r="C79" s="185" t="s">
        <v>1191</v>
      </c>
      <c r="D79" s="289">
        <v>19554</v>
      </c>
      <c r="E79" s="173">
        <v>0</v>
      </c>
      <c r="F79" s="166" t="s">
        <v>338</v>
      </c>
      <c r="G79" s="169" t="s">
        <v>319</v>
      </c>
      <c r="H79" s="169" t="s">
        <v>1058</v>
      </c>
      <c r="I79" s="192" t="str">
        <f t="shared" si="5"/>
        <v>37818058a</v>
      </c>
      <c r="J79" s="167" t="str">
        <f t="shared" si="6"/>
        <v>37818058026 02</v>
      </c>
      <c r="K79" s="5" t="s">
        <v>1192</v>
      </c>
      <c r="L79" s="167" t="str">
        <f t="shared" si="7"/>
        <v>37818058026 02B</v>
      </c>
      <c r="M79" s="5" t="str">
        <f t="shared" si="8"/>
        <v>Slovenský zväz psích záprahovaBpsie záprahy - bežné transfery</v>
      </c>
      <c r="N79" s="3" t="str">
        <f t="shared" si="9"/>
        <v>37818058aB</v>
      </c>
    </row>
    <row r="80" spans="1:14" x14ac:dyDescent="0.2">
      <c r="A80" s="202" t="s">
        <v>950</v>
      </c>
      <c r="B80" s="204" t="str">
        <f>VLOOKUP(A80,Adr!A:B,2,FALSE)</f>
        <v>Slovenský zväz rybolovnej techniky</v>
      </c>
      <c r="C80" s="185" t="s">
        <v>1193</v>
      </c>
      <c r="D80" s="289">
        <v>39020</v>
      </c>
      <c r="E80" s="230">
        <v>0</v>
      </c>
      <c r="F80" s="166" t="s">
        <v>338</v>
      </c>
      <c r="G80" s="169" t="s">
        <v>319</v>
      </c>
      <c r="H80" s="169" t="s">
        <v>1058</v>
      </c>
      <c r="I80" s="192" t="str">
        <f t="shared" si="5"/>
        <v>31871526a</v>
      </c>
      <c r="J80" s="167" t="str">
        <f t="shared" si="6"/>
        <v>31871526026 02</v>
      </c>
      <c r="K80" s="5" t="s">
        <v>1194</v>
      </c>
      <c r="L80" s="167" t="str">
        <f t="shared" si="7"/>
        <v>31871526026 02B</v>
      </c>
      <c r="M80" s="5" t="str">
        <f t="shared" si="8"/>
        <v>Slovenský zväz rybolovnej technikyaBrybolovná technika - bežné transfery</v>
      </c>
      <c r="N80" s="3" t="str">
        <f t="shared" si="9"/>
        <v>31871526aB</v>
      </c>
    </row>
    <row r="81" spans="1:14" x14ac:dyDescent="0.2">
      <c r="A81" s="166" t="s">
        <v>958</v>
      </c>
      <c r="B81" s="204" t="str">
        <f>VLOOKUP(A81,Adr!A:B,2,FALSE)</f>
        <v>Slovenský zväz sánkarov</v>
      </c>
      <c r="C81" s="185" t="s">
        <v>1195</v>
      </c>
      <c r="D81" s="289">
        <v>62812</v>
      </c>
      <c r="E81" s="173">
        <v>0</v>
      </c>
      <c r="F81" s="166" t="s">
        <v>338</v>
      </c>
      <c r="G81" s="169" t="s">
        <v>319</v>
      </c>
      <c r="H81" s="169" t="s">
        <v>1058</v>
      </c>
      <c r="I81" s="192" t="str">
        <f t="shared" si="5"/>
        <v>31989373a</v>
      </c>
      <c r="J81" s="167" t="str">
        <f t="shared" si="6"/>
        <v>31989373026 02</v>
      </c>
      <c r="K81" s="5" t="s">
        <v>1196</v>
      </c>
      <c r="L81" s="167" t="str">
        <f t="shared" si="7"/>
        <v>31989373026 02B</v>
      </c>
      <c r="M81" s="5" t="str">
        <f t="shared" si="8"/>
        <v>Slovenský zväz sánkarovaBsánkovanie - bežné transfery</v>
      </c>
      <c r="N81" s="3" t="str">
        <f t="shared" si="9"/>
        <v>31989373aB</v>
      </c>
    </row>
    <row r="82" spans="1:14" x14ac:dyDescent="0.2">
      <c r="A82" s="166" t="s">
        <v>958</v>
      </c>
      <c r="B82" s="204" t="str">
        <f>VLOOKUP(A82,Adr!A:B,2,FALSE)</f>
        <v>Slovenský zväz sánkarov</v>
      </c>
      <c r="C82" s="185" t="s">
        <v>1499</v>
      </c>
      <c r="D82" s="289">
        <v>3200</v>
      </c>
      <c r="E82" s="230">
        <v>0</v>
      </c>
      <c r="F82" s="166" t="s">
        <v>338</v>
      </c>
      <c r="G82" s="169" t="s">
        <v>319</v>
      </c>
      <c r="H82" s="169" t="s">
        <v>1490</v>
      </c>
      <c r="I82" s="192" t="str">
        <f t="shared" si="5"/>
        <v>31989373a</v>
      </c>
      <c r="J82" s="167" t="str">
        <f t="shared" si="6"/>
        <v>31989373026 02</v>
      </c>
      <c r="K82" s="5" t="s">
        <v>1196</v>
      </c>
      <c r="L82" s="167" t="str">
        <f t="shared" si="7"/>
        <v>31989373026 02K</v>
      </c>
      <c r="M82" s="5" t="str">
        <f t="shared" si="8"/>
        <v>Slovenský zväz sánkarovaKsánkovanie - kapitálové transfery</v>
      </c>
      <c r="N82" s="3" t="str">
        <f t="shared" si="9"/>
        <v>31989373aK</v>
      </c>
    </row>
    <row r="83" spans="1:14" x14ac:dyDescent="0.2">
      <c r="A83" s="166" t="s">
        <v>967</v>
      </c>
      <c r="B83" s="204" t="str">
        <f>VLOOKUP(A83,Adr!A:B,2,FALSE)</f>
        <v>Slovenský zväz športového ju-jitsu</v>
      </c>
      <c r="C83" s="185" t="s">
        <v>1197</v>
      </c>
      <c r="D83" s="289">
        <v>15790</v>
      </c>
      <c r="E83" s="173">
        <v>0</v>
      </c>
      <c r="F83" s="166" t="s">
        <v>338</v>
      </c>
      <c r="G83" s="169" t="s">
        <v>319</v>
      </c>
      <c r="H83" s="169" t="s">
        <v>1058</v>
      </c>
      <c r="I83" s="192" t="str">
        <f t="shared" si="5"/>
        <v>42219922a</v>
      </c>
      <c r="J83" s="167" t="str">
        <f t="shared" si="6"/>
        <v>42219922026 02</v>
      </c>
      <c r="K83" s="5" t="s">
        <v>1198</v>
      </c>
      <c r="L83" s="167" t="str">
        <f t="shared" si="7"/>
        <v>42219922026 02B</v>
      </c>
      <c r="M83" s="5" t="str">
        <f t="shared" si="8"/>
        <v>Slovenský zväz športového ju-jitsuaBju-jitsu - bežné transfery</v>
      </c>
      <c r="N83" s="3" t="str">
        <f t="shared" si="9"/>
        <v>42219922aB</v>
      </c>
    </row>
    <row r="84" spans="1:14" x14ac:dyDescent="0.2">
      <c r="A84" s="166" t="s">
        <v>976</v>
      </c>
      <c r="B84" s="204" t="str">
        <f>VLOOKUP(A84,Adr!A:B,2,FALSE)</f>
        <v>Slovenský zväz športového rybolovu</v>
      </c>
      <c r="C84" s="196" t="s">
        <v>1199</v>
      </c>
      <c r="D84" s="289">
        <v>72718</v>
      </c>
      <c r="E84" s="230">
        <v>0</v>
      </c>
      <c r="F84" s="166" t="s">
        <v>338</v>
      </c>
      <c r="G84" s="169" t="s">
        <v>319</v>
      </c>
      <c r="H84" s="169" t="s">
        <v>1058</v>
      </c>
      <c r="I84" s="192" t="str">
        <f t="shared" si="5"/>
        <v>51118831a</v>
      </c>
      <c r="J84" s="167" t="str">
        <f t="shared" si="6"/>
        <v>51118831026 02</v>
      </c>
      <c r="K84" s="5" t="s">
        <v>1200</v>
      </c>
      <c r="L84" s="167" t="str">
        <f t="shared" si="7"/>
        <v>51118831026 02B</v>
      </c>
      <c r="M84" s="5" t="str">
        <f t="shared" si="8"/>
        <v>Slovenský zväz športového rybolovuaBšportové rybárstvo - bežné transfery</v>
      </c>
      <c r="N84" s="3" t="str">
        <f t="shared" si="9"/>
        <v>51118831aB</v>
      </c>
    </row>
    <row r="85" spans="1:14" x14ac:dyDescent="0.2">
      <c r="A85" s="166" t="s">
        <v>984</v>
      </c>
      <c r="B85" s="204" t="str">
        <f>VLOOKUP(A85,Adr!A:B,2,FALSE)</f>
        <v>Slovenský zväz tanečných športov</v>
      </c>
      <c r="C85" s="196" t="s">
        <v>1201</v>
      </c>
      <c r="D85" s="289">
        <v>309566</v>
      </c>
      <c r="E85" s="173">
        <v>0</v>
      </c>
      <c r="F85" s="166" t="s">
        <v>338</v>
      </c>
      <c r="G85" s="169" t="s">
        <v>319</v>
      </c>
      <c r="H85" s="169" t="s">
        <v>1058</v>
      </c>
      <c r="I85" s="192" t="str">
        <f t="shared" si="5"/>
        <v>00684767a</v>
      </c>
      <c r="J85" s="167" t="str">
        <f t="shared" si="6"/>
        <v>00684767026 02</v>
      </c>
      <c r="K85" s="5" t="s">
        <v>1202</v>
      </c>
      <c r="L85" s="167" t="str">
        <f t="shared" si="7"/>
        <v>00684767026 02B</v>
      </c>
      <c r="M85" s="5" t="str">
        <f t="shared" si="8"/>
        <v>Slovenský zväz tanečných športovaBtanečný šport - bežné transfery</v>
      </c>
      <c r="N85" s="3" t="str">
        <f t="shared" si="9"/>
        <v>00684767aB</v>
      </c>
    </row>
    <row r="86" spans="1:14" x14ac:dyDescent="0.2">
      <c r="A86" s="166" t="s">
        <v>990</v>
      </c>
      <c r="B86" s="204" t="str">
        <f>VLOOKUP(A86,Adr!A:B,2,FALSE)</f>
        <v>Slovenský zväz vodného lyžovania a wakeboardingu</v>
      </c>
      <c r="C86" s="190" t="s">
        <v>1203</v>
      </c>
      <c r="D86" s="291">
        <v>30430</v>
      </c>
      <c r="E86" s="230">
        <v>0</v>
      </c>
      <c r="F86" s="166" t="s">
        <v>338</v>
      </c>
      <c r="G86" s="169" t="s">
        <v>319</v>
      </c>
      <c r="H86" s="169" t="s">
        <v>1058</v>
      </c>
      <c r="I86" s="192" t="str">
        <f t="shared" si="5"/>
        <v>30793203a</v>
      </c>
      <c r="J86" s="167" t="str">
        <f t="shared" si="6"/>
        <v>30793203026 02</v>
      </c>
      <c r="K86" s="5" t="s">
        <v>1204</v>
      </c>
      <c r="L86" s="167" t="str">
        <f t="shared" si="7"/>
        <v>30793203026 02B</v>
      </c>
      <c r="M86" s="5" t="str">
        <f t="shared" si="8"/>
        <v>Slovenský zväz vodného lyžovania a wakeboardinguaBvodné lyžovanie - bežné transfery</v>
      </c>
      <c r="N86" s="3" t="str">
        <f t="shared" si="9"/>
        <v>30793203aB</v>
      </c>
    </row>
    <row r="87" spans="1:14" x14ac:dyDescent="0.2">
      <c r="A87" s="182" t="s">
        <v>997</v>
      </c>
      <c r="B87" s="204" t="str">
        <f>VLOOKUP(A87,Adr!A:B,2,FALSE)</f>
        <v>Slovenský zväz vodného motorizmu</v>
      </c>
      <c r="C87" s="169" t="s">
        <v>1205</v>
      </c>
      <c r="D87" s="291">
        <v>15790</v>
      </c>
      <c r="E87" s="173">
        <v>0</v>
      </c>
      <c r="F87" s="166" t="s">
        <v>338</v>
      </c>
      <c r="G87" s="169" t="s">
        <v>319</v>
      </c>
      <c r="H87" s="169" t="s">
        <v>1058</v>
      </c>
      <c r="I87" s="192" t="str">
        <f t="shared" ref="I87:I95" si="10">A87&amp;F87</f>
        <v>00681768a</v>
      </c>
      <c r="J87" s="167" t="str">
        <f t="shared" ref="J87:J95" si="11">A87&amp;G87</f>
        <v>00681768026 02</v>
      </c>
      <c r="K87" s="5" t="s">
        <v>1206</v>
      </c>
      <c r="L87" s="167" t="str">
        <f t="shared" ref="L87:L149" si="12">A87&amp;G87&amp;H87</f>
        <v>00681768026 02B</v>
      </c>
      <c r="M87" s="5" t="str">
        <f t="shared" ref="M87:M149" si="13">B87&amp;F87&amp;H87&amp;C87</f>
        <v>Slovenský zväz vodného motorizmuaBvodný motorizmus - bežné transfery</v>
      </c>
      <c r="N87" s="3" t="str">
        <f t="shared" ref="N87:N149" si="14">+I87&amp;H87</f>
        <v>00681768aB</v>
      </c>
    </row>
    <row r="88" spans="1:14" x14ac:dyDescent="0.2">
      <c r="A88" s="202" t="s">
        <v>1005</v>
      </c>
      <c r="B88" s="204" t="str">
        <f>VLOOKUP(A88,Adr!A:B,2,FALSE)</f>
        <v>Slovenský zväz vzpierania</v>
      </c>
      <c r="C88" s="169" t="s">
        <v>1207</v>
      </c>
      <c r="D88" s="291">
        <v>170038</v>
      </c>
      <c r="E88" s="230">
        <v>0</v>
      </c>
      <c r="F88" s="166" t="s">
        <v>338</v>
      </c>
      <c r="G88" s="169" t="s">
        <v>319</v>
      </c>
      <c r="H88" s="169" t="s">
        <v>1058</v>
      </c>
      <c r="I88" s="192" t="str">
        <f t="shared" si="10"/>
        <v>31796079a</v>
      </c>
      <c r="J88" s="167" t="str">
        <f t="shared" si="11"/>
        <v>31796079026 02</v>
      </c>
      <c r="K88" s="5" t="s">
        <v>1208</v>
      </c>
      <c r="L88" s="167" t="str">
        <f t="shared" si="12"/>
        <v>31796079026 02B</v>
      </c>
      <c r="M88" s="5" t="str">
        <f t="shared" si="13"/>
        <v>Slovenský zväz vzpieraniaaBvzpieranie - bežné transfery</v>
      </c>
      <c r="N88" s="3" t="str">
        <f t="shared" si="14"/>
        <v>31796079aB</v>
      </c>
    </row>
    <row r="89" spans="1:14" x14ac:dyDescent="0.2">
      <c r="A89" s="202" t="s">
        <v>1005</v>
      </c>
      <c r="B89" s="204" t="str">
        <f>VLOOKUP(A89,Adr!A:B,2,FALSE)</f>
        <v>Slovenský zväz vzpierania</v>
      </c>
      <c r="C89" s="169" t="s">
        <v>1500</v>
      </c>
      <c r="D89" s="291">
        <v>60000</v>
      </c>
      <c r="E89" s="173">
        <v>0</v>
      </c>
      <c r="F89" s="166" t="s">
        <v>338</v>
      </c>
      <c r="G89" s="169" t="s">
        <v>319</v>
      </c>
      <c r="H89" s="169" t="s">
        <v>1490</v>
      </c>
      <c r="I89" s="192" t="str">
        <f t="shared" si="10"/>
        <v>31796079a</v>
      </c>
      <c r="J89" s="167" t="str">
        <f t="shared" si="11"/>
        <v>31796079026 02</v>
      </c>
      <c r="K89" s="5" t="s">
        <v>1208</v>
      </c>
      <c r="L89" s="167" t="str">
        <f t="shared" si="12"/>
        <v>31796079026 02K</v>
      </c>
      <c r="M89" s="5" t="str">
        <f t="shared" si="13"/>
        <v>Slovenský zväz vzpieraniaaKvzpieranie - kapitálové transfery</v>
      </c>
      <c r="N89" s="3" t="str">
        <f t="shared" si="14"/>
        <v>31796079aK</v>
      </c>
    </row>
    <row r="90" spans="1:14" x14ac:dyDescent="0.2">
      <c r="A90" s="198" t="s">
        <v>1011</v>
      </c>
      <c r="B90" s="204" t="str">
        <f>VLOOKUP(A90,Adr!A:B,2,FALSE)</f>
        <v>Teqballová federácia Slovensko</v>
      </c>
      <c r="C90" s="185" t="s">
        <v>1209</v>
      </c>
      <c r="D90" s="290">
        <v>23790</v>
      </c>
      <c r="E90" s="230">
        <v>0</v>
      </c>
      <c r="F90" s="166" t="s">
        <v>338</v>
      </c>
      <c r="G90" s="169" t="s">
        <v>319</v>
      </c>
      <c r="H90" s="169" t="s">
        <v>1058</v>
      </c>
      <c r="I90" s="192" t="str">
        <f t="shared" si="10"/>
        <v>53007344a</v>
      </c>
      <c r="J90" s="167" t="str">
        <f t="shared" si="11"/>
        <v>53007344026 02</v>
      </c>
      <c r="K90" s="5" t="s">
        <v>1210</v>
      </c>
      <c r="L90" s="167" t="str">
        <f t="shared" si="12"/>
        <v>53007344026 02B</v>
      </c>
      <c r="M90" s="5" t="str">
        <f t="shared" si="13"/>
        <v>Teqballová federácia SlovenskoaBteqball - bežné transfery</v>
      </c>
      <c r="N90" s="3" t="str">
        <f t="shared" si="14"/>
        <v>53007344aB</v>
      </c>
    </row>
    <row r="91" spans="1:14" x14ac:dyDescent="0.2">
      <c r="A91" s="198" t="s">
        <v>1011</v>
      </c>
      <c r="B91" s="204" t="str">
        <f>VLOOKUP(A91,Adr!A:B,2,FALSE)</f>
        <v>Teqballová federácia Slovensko</v>
      </c>
      <c r="C91" s="185" t="s">
        <v>1501</v>
      </c>
      <c r="D91" s="290">
        <v>8000</v>
      </c>
      <c r="E91" s="173">
        <v>0</v>
      </c>
      <c r="F91" s="166" t="s">
        <v>338</v>
      </c>
      <c r="G91" s="169" t="s">
        <v>319</v>
      </c>
      <c r="H91" s="169" t="s">
        <v>1490</v>
      </c>
      <c r="I91" s="192" t="str">
        <f t="shared" si="10"/>
        <v>53007344a</v>
      </c>
      <c r="J91" s="167" t="str">
        <f t="shared" si="11"/>
        <v>53007344026 02</v>
      </c>
      <c r="K91" s="5" t="s">
        <v>1210</v>
      </c>
      <c r="L91" s="167" t="str">
        <f t="shared" si="12"/>
        <v>53007344026 02K</v>
      </c>
      <c r="M91" s="5" t="str">
        <f t="shared" si="13"/>
        <v>Teqballová federácia SlovenskoaKteqball - kapitálové transfery</v>
      </c>
      <c r="N91" s="3" t="str">
        <f t="shared" si="14"/>
        <v>53007344aK</v>
      </c>
    </row>
    <row r="92" spans="1:14" x14ac:dyDescent="0.2">
      <c r="A92" s="198" t="s">
        <v>1019</v>
      </c>
      <c r="B92" s="204" t="str">
        <f>VLOOKUP(A92,Adr!A:B,2,FALSE)</f>
        <v>Združenie šípkarských organizácií</v>
      </c>
      <c r="C92" s="185" t="s">
        <v>1211</v>
      </c>
      <c r="D92" s="290">
        <v>38732</v>
      </c>
      <c r="E92" s="230">
        <v>0</v>
      </c>
      <c r="F92" s="166" t="s">
        <v>338</v>
      </c>
      <c r="G92" s="169" t="s">
        <v>319</v>
      </c>
      <c r="H92" s="169" t="s">
        <v>1058</v>
      </c>
      <c r="I92" s="192" t="str">
        <f t="shared" si="10"/>
        <v>35538015a</v>
      </c>
      <c r="J92" s="167" t="str">
        <f t="shared" si="11"/>
        <v>35538015026 02</v>
      </c>
      <c r="K92" s="5" t="s">
        <v>1212</v>
      </c>
      <c r="L92" s="167" t="str">
        <f t="shared" si="12"/>
        <v>35538015026 02B</v>
      </c>
      <c r="M92" s="5" t="str">
        <f t="shared" si="13"/>
        <v>Združenie šípkarských organizáciíaBšípky - bežné transfery</v>
      </c>
      <c r="N92" s="3" t="str">
        <f t="shared" si="14"/>
        <v>35538015aB</v>
      </c>
    </row>
    <row r="93" spans="1:14" x14ac:dyDescent="0.2">
      <c r="A93" s="202" t="s">
        <v>1026</v>
      </c>
      <c r="B93" s="204" t="str">
        <f>VLOOKUP(A93,Adr!A:B,2,FALSE)</f>
        <v>Zväz potápačov Slovenska</v>
      </c>
      <c r="C93" s="196" t="s">
        <v>1213</v>
      </c>
      <c r="D93" s="289">
        <v>48328</v>
      </c>
      <c r="E93" s="173">
        <v>0</v>
      </c>
      <c r="F93" s="166" t="s">
        <v>338</v>
      </c>
      <c r="G93" s="169" t="s">
        <v>319</v>
      </c>
      <c r="H93" s="169" t="s">
        <v>1058</v>
      </c>
      <c r="I93" s="192" t="str">
        <f t="shared" si="10"/>
        <v>00585319a</v>
      </c>
      <c r="J93" s="167" t="str">
        <f t="shared" si="11"/>
        <v>00585319026 02</v>
      </c>
      <c r="K93" s="5" t="s">
        <v>1214</v>
      </c>
      <c r="L93" s="167" t="str">
        <f t="shared" si="12"/>
        <v>00585319026 02B</v>
      </c>
      <c r="M93" s="5" t="str">
        <f t="shared" si="13"/>
        <v>Zväz potápačov SlovenskaaBpotápačské športy - bežné transfery</v>
      </c>
      <c r="N93" s="3" t="str">
        <f t="shared" si="14"/>
        <v>00585319aB</v>
      </c>
    </row>
    <row r="94" spans="1:14" x14ac:dyDescent="0.2">
      <c r="A94" s="198" t="s">
        <v>1033</v>
      </c>
      <c r="B94" s="204" t="str">
        <f>VLOOKUP(A94,Adr!A:B,2,FALSE)</f>
        <v>Zväz slovenského kolieskového korčuľovania</v>
      </c>
      <c r="C94" s="196" t="s">
        <v>1215</v>
      </c>
      <c r="D94" s="289">
        <v>108886</v>
      </c>
      <c r="E94" s="230">
        <v>0</v>
      </c>
      <c r="F94" s="166" t="s">
        <v>338</v>
      </c>
      <c r="G94" s="169" t="s">
        <v>319</v>
      </c>
      <c r="H94" s="169" t="s">
        <v>1058</v>
      </c>
      <c r="I94" s="192" t="str">
        <f t="shared" si="10"/>
        <v>42132690a</v>
      </c>
      <c r="J94" s="167" t="str">
        <f t="shared" si="11"/>
        <v>42132690026 02</v>
      </c>
      <c r="K94" s="5" t="s">
        <v>1216</v>
      </c>
      <c r="L94" s="167" t="str">
        <f t="shared" si="12"/>
        <v>42132690026 02B</v>
      </c>
      <c r="M94" s="5" t="str">
        <f t="shared" si="13"/>
        <v>Zväz slovenského kolieskového korčuľovaniaaBkolieskové korčuľovanie - bežné transfery</v>
      </c>
      <c r="N94" s="3" t="str">
        <f t="shared" si="14"/>
        <v>42132690aB</v>
      </c>
    </row>
    <row r="95" spans="1:14" x14ac:dyDescent="0.2">
      <c r="A95" s="166" t="s">
        <v>1040</v>
      </c>
      <c r="B95" s="204" t="str">
        <f>VLOOKUP(A95,Adr!A:B,2,FALSE)</f>
        <v>Zväz slovenského lyžovania</v>
      </c>
      <c r="C95" s="185" t="s">
        <v>1217</v>
      </c>
      <c r="D95" s="291">
        <v>841652</v>
      </c>
      <c r="E95" s="173">
        <v>0</v>
      </c>
      <c r="F95" s="166" t="s">
        <v>338</v>
      </c>
      <c r="G95" s="169" t="s">
        <v>319</v>
      </c>
      <c r="H95" s="169" t="s">
        <v>1058</v>
      </c>
      <c r="I95" s="192" t="str">
        <f t="shared" si="10"/>
        <v>50671669a</v>
      </c>
      <c r="J95" s="167" t="str">
        <f t="shared" si="11"/>
        <v>50671669026 02</v>
      </c>
      <c r="K95" s="5" t="s">
        <v>1218</v>
      </c>
      <c r="L95" s="167" t="str">
        <f t="shared" si="12"/>
        <v>50671669026 02B</v>
      </c>
      <c r="M95" s="5" t="str">
        <f t="shared" si="13"/>
        <v>Zväz slovenského lyžovaniaaBlyžovanie - bežné transfery</v>
      </c>
      <c r="N95" s="3" t="str">
        <f t="shared" si="14"/>
        <v>50671669aB</v>
      </c>
    </row>
    <row r="96" spans="1:14" x14ac:dyDescent="0.2">
      <c r="A96" s="166"/>
      <c r="B96" s="204" t="e">
        <f>VLOOKUP(A96,Adr!A:B,2,FALSE)</f>
        <v>#N/A</v>
      </c>
      <c r="C96" s="185"/>
      <c r="D96" s="289"/>
      <c r="E96" s="230"/>
      <c r="F96" s="166"/>
      <c r="G96" s="169"/>
      <c r="H96" s="169"/>
      <c r="I96" s="192" t="str">
        <f t="shared" ref="I96:I159" si="15">A96&amp;F96</f>
        <v/>
      </c>
      <c r="J96" s="167" t="str">
        <f t="shared" ref="J96:J159" si="16">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5"/>
        <v/>
      </c>
      <c r="J149" s="167" t="str">
        <f t="shared" si="16"/>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5"/>
        <v/>
      </c>
      <c r="J150" s="167" t="str">
        <f t="shared" si="16"/>
        <v/>
      </c>
      <c r="K150" s="5"/>
      <c r="L150" s="167" t="str">
        <f t="shared" ref="L150:L208" si="17">A150&amp;G150&amp;H150</f>
        <v/>
      </c>
      <c r="M150" s="5" t="e">
        <f t="shared" ref="M150:M208" si="18">B150&amp;F150&amp;H150&amp;C150</f>
        <v>#N/A</v>
      </c>
      <c r="N150" s="3" t="str">
        <f t="shared" ref="N150:N208" si="19">+I150&amp;H150</f>
        <v/>
      </c>
    </row>
    <row r="151" spans="1:14" x14ac:dyDescent="0.2">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198"/>
      <c r="B152" s="204" t="e">
        <f>VLOOKUP(A152,Adr!A:B,2,FALSE)</f>
        <v>#N/A</v>
      </c>
      <c r="C152" s="185"/>
      <c r="D152" s="289"/>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85"/>
      <c r="D153" s="289"/>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96"/>
      <c r="D154" s="291"/>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66"/>
      <c r="B155" s="204" t="e">
        <f>VLOOKUP(A155,Adr!A:B,2,FALSE)</f>
        <v>#N/A</v>
      </c>
      <c r="C155" s="196"/>
      <c r="D155" s="291"/>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98"/>
      <c r="B157" s="204" t="e">
        <f>VLOOKUP(A157,Adr!A:B,2,FALSE)</f>
        <v>#N/A</v>
      </c>
      <c r="C157" s="185"/>
      <c r="D157" s="289"/>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202"/>
      <c r="B158" s="204" t="e">
        <f>VLOOKUP(A158,Adr!A:B,2,FALSE)</f>
        <v>#N/A</v>
      </c>
      <c r="C158" s="185"/>
      <c r="D158" s="289"/>
      <c r="E158" s="230"/>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96"/>
      <c r="D159" s="291"/>
      <c r="E159" s="173"/>
      <c r="F159" s="166"/>
      <c r="G159" s="169"/>
      <c r="H159" s="169"/>
      <c r="I159" s="192" t="str">
        <f t="shared" si="15"/>
        <v/>
      </c>
      <c r="J159" s="167" t="str">
        <f t="shared" si="16"/>
        <v/>
      </c>
      <c r="K159" s="5"/>
      <c r="L159" s="167" t="str">
        <f t="shared" si="17"/>
        <v/>
      </c>
      <c r="M159" s="5" t="e">
        <f t="shared" si="18"/>
        <v>#N/A</v>
      </c>
      <c r="N159" s="3" t="str">
        <f t="shared" si="19"/>
        <v/>
      </c>
    </row>
    <row r="160" spans="1:14" x14ac:dyDescent="0.2">
      <c r="A160" s="166"/>
      <c r="B160" s="204" t="e">
        <f>VLOOKUP(A160,Adr!A:B,2,FALSE)</f>
        <v>#N/A</v>
      </c>
      <c r="C160" s="169"/>
      <c r="D160" s="290"/>
      <c r="E160" s="230"/>
      <c r="F160" s="166"/>
      <c r="G160" s="169"/>
      <c r="H160" s="169"/>
      <c r="I160" s="192" t="str">
        <f t="shared" ref="I160:I223" si="20">A160&amp;F160</f>
        <v/>
      </c>
      <c r="J160" s="167" t="str">
        <f t="shared" ref="J160:J223" si="21">A160&amp;G160</f>
        <v/>
      </c>
      <c r="K160" s="5"/>
      <c r="L160" s="167" t="str">
        <f t="shared" si="17"/>
        <v/>
      </c>
      <c r="M160" s="5" t="e">
        <f t="shared" si="18"/>
        <v>#N/A</v>
      </c>
      <c r="N160" s="3" t="str">
        <f t="shared" si="19"/>
        <v/>
      </c>
    </row>
    <row r="161" spans="1:14" x14ac:dyDescent="0.2">
      <c r="A161" s="166"/>
      <c r="B161" s="204" t="e">
        <f>VLOOKUP(A161,Adr!A:B,2,FALSE)</f>
        <v>#N/A</v>
      </c>
      <c r="C161" s="196"/>
      <c r="D161" s="291"/>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82"/>
      <c r="B162" s="204" t="e">
        <f>VLOOKUP(A162,Adr!A:B,2,FALSE)</f>
        <v>#N/A</v>
      </c>
      <c r="C162" s="185"/>
      <c r="D162" s="289"/>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66"/>
      <c r="B163" s="204" t="e">
        <f>VLOOKUP(A163,Adr!A:B,2,FALSE)</f>
        <v>#N/A</v>
      </c>
      <c r="C163" s="197"/>
      <c r="D163" s="292"/>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98"/>
      <c r="B164" s="204" t="e">
        <f>VLOOKUP(A164,Adr!A:B,2,FALSE)</f>
        <v>#N/A</v>
      </c>
      <c r="C164" s="169"/>
      <c r="D164" s="290"/>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85"/>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66"/>
      <c r="B166" s="204" t="e">
        <f>VLOOKUP(A166,Adr!A:B,2,FALSE)</f>
        <v>#N/A</v>
      </c>
      <c r="C166" s="196"/>
      <c r="D166" s="291"/>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202"/>
      <c r="B167" s="204" t="e">
        <f>VLOOKUP(A167,Adr!A:B,2,FALSE)</f>
        <v>#N/A</v>
      </c>
      <c r="C167" s="196"/>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78"/>
      <c r="B168" s="204" t="e">
        <f>VLOOKUP(A168,Adr!A:B,2,FALSE)</f>
        <v>#N/A</v>
      </c>
      <c r="C168" s="169"/>
      <c r="D168" s="290"/>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98"/>
      <c r="B169" s="204" t="e">
        <f>VLOOKUP(A169,Adr!A:B,2,FALSE)</f>
        <v>#N/A</v>
      </c>
      <c r="C169" s="185"/>
      <c r="D169" s="289"/>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85"/>
      <c r="D170" s="289"/>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166"/>
      <c r="B171" s="204" t="e">
        <f>VLOOKUP(A171,Adr!A:B,2,FALSE)</f>
        <v>#N/A</v>
      </c>
      <c r="C171" s="196"/>
      <c r="D171" s="291"/>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69"/>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78"/>
      <c r="B174" s="204" t="e">
        <f>VLOOKUP(A174,Adr!A:B,2,FALSE)</f>
        <v>#N/A</v>
      </c>
      <c r="C174" s="190"/>
      <c r="D174" s="290"/>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202"/>
      <c r="B175" s="204" t="e">
        <f>VLOOKUP(A175,Adr!A:B,2,FALSE)</f>
        <v>#N/A</v>
      </c>
      <c r="C175" s="185"/>
      <c r="D175" s="289"/>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1"/>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166"/>
      <c r="B178" s="204" t="e">
        <f>VLOOKUP(A178,Adr!A:B,2,FALSE)</f>
        <v>#N/A</v>
      </c>
      <c r="C178" s="196"/>
      <c r="D178" s="291"/>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85"/>
      <c r="D179" s="289"/>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202"/>
      <c r="B180" s="204" t="e">
        <f>VLOOKUP(A180,Adr!A:B,2,FALSE)</f>
        <v>#N/A</v>
      </c>
      <c r="C180" s="196"/>
      <c r="D180" s="289"/>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69"/>
      <c r="D181" s="290"/>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90"/>
      <c r="D182" s="290"/>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98"/>
      <c r="B183" s="204" t="e">
        <f>VLOOKUP(A183,Adr!A:B,2,FALSE)</f>
        <v>#N/A</v>
      </c>
      <c r="C183" s="185"/>
      <c r="D183" s="289"/>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85"/>
      <c r="D184" s="289"/>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66"/>
      <c r="B185" s="204" t="e">
        <f>VLOOKUP(A185,Adr!A:B,2,FALSE)</f>
        <v>#N/A</v>
      </c>
      <c r="C185" s="196"/>
      <c r="D185" s="291"/>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202"/>
      <c r="B186" s="204" t="e">
        <f>VLOOKUP(A186,Adr!A:B,2,FALSE)</f>
        <v>#N/A</v>
      </c>
      <c r="C186" s="169"/>
      <c r="D186" s="290"/>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198"/>
      <c r="B188" s="204" t="e">
        <f>VLOOKUP(A188,Adr!A:B,2,FALSE)</f>
        <v>#N/A</v>
      </c>
      <c r="C188" s="196"/>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9"/>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85"/>
      <c r="D190" s="289"/>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69"/>
      <c r="D191" s="290"/>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98"/>
      <c r="B192" s="204" t="e">
        <f>VLOOKUP(A192,Adr!A:B,2,FALSE)</f>
        <v>#N/A</v>
      </c>
      <c r="C192" s="169"/>
      <c r="D192" s="290"/>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85"/>
      <c r="D193" s="289"/>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82"/>
      <c r="B194" s="204" t="e">
        <f>VLOOKUP(A194,Adr!A:B,2,FALSE)</f>
        <v>#N/A</v>
      </c>
      <c r="C194" s="196"/>
      <c r="D194" s="291"/>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202"/>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98"/>
      <c r="B196" s="204" t="e">
        <f>VLOOKUP(A196,Adr!A:B,2,FALSE)</f>
        <v>#N/A</v>
      </c>
      <c r="C196" s="169"/>
      <c r="D196" s="290"/>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1"/>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66"/>
      <c r="B198" s="204" t="e">
        <f>VLOOKUP(A198,Adr!A:B,2,FALSE)</f>
        <v>#N/A</v>
      </c>
      <c r="C198" s="196"/>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202"/>
      <c r="B200" s="204" t="e">
        <f>VLOOKUP(A200,Adr!A:B,2,FALSE)</f>
        <v>#N/A</v>
      </c>
      <c r="C200" s="169"/>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66"/>
      <c r="B202" s="204" t="e">
        <f>VLOOKUP(A202,Adr!A:B,2,FALSE)</f>
        <v>#N/A</v>
      </c>
      <c r="C202" s="196"/>
      <c r="D202" s="291"/>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82"/>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69"/>
      <c r="D204" s="290"/>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85"/>
      <c r="D205" s="289"/>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202"/>
      <c r="B206" s="204" t="e">
        <f>VLOOKUP(A206,Adr!A:B,2,FALSE)</f>
        <v>#N/A</v>
      </c>
      <c r="C206" s="185"/>
      <c r="D206" s="289"/>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98"/>
      <c r="B207" s="204" t="e">
        <f>VLOOKUP(A207,Adr!A:B,2,FALSE)</f>
        <v>#N/A</v>
      </c>
      <c r="C207" s="169"/>
      <c r="D207" s="290"/>
      <c r="E207" s="173"/>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85"/>
      <c r="D208" s="291"/>
      <c r="E208" s="230"/>
      <c r="F208" s="166"/>
      <c r="G208" s="169"/>
      <c r="H208" s="169"/>
      <c r="I208" s="192" t="str">
        <f t="shared" si="20"/>
        <v/>
      </c>
      <c r="J208" s="167" t="str">
        <f t="shared" si="21"/>
        <v/>
      </c>
      <c r="K208" s="5"/>
      <c r="L208" s="167" t="str">
        <f t="shared" si="17"/>
        <v/>
      </c>
      <c r="M208" s="5" t="e">
        <f t="shared" si="18"/>
        <v>#N/A</v>
      </c>
      <c r="N208" s="3" t="str">
        <f t="shared" si="19"/>
        <v/>
      </c>
    </row>
    <row r="209" spans="1:14" x14ac:dyDescent="0.2">
      <c r="A209" s="166"/>
      <c r="B209" s="204" t="e">
        <f>VLOOKUP(A209,Adr!A:B,2,FALSE)</f>
        <v>#N/A</v>
      </c>
      <c r="C209" s="196"/>
      <c r="D209" s="291"/>
      <c r="E209" s="173"/>
      <c r="F209" s="166"/>
      <c r="G209" s="169"/>
      <c r="H209" s="169"/>
      <c r="I209" s="192" t="str">
        <f t="shared" si="20"/>
        <v/>
      </c>
      <c r="J209" s="167" t="str">
        <f t="shared" si="21"/>
        <v/>
      </c>
      <c r="K209" s="5"/>
      <c r="L209" s="167" t="str">
        <f t="shared" ref="L209:L223" si="22">A209&amp;G209&amp;H209</f>
        <v/>
      </c>
      <c r="M209" s="5" t="e">
        <f t="shared" ref="M209:M270" si="23">B209&amp;F209&amp;H209&amp;C209</f>
        <v>#N/A</v>
      </c>
      <c r="N209" s="3" t="str">
        <f t="shared" ref="N209:N270" si="24">+I209&amp;H209</f>
        <v/>
      </c>
    </row>
    <row r="210" spans="1:14" x14ac:dyDescent="0.2">
      <c r="A210" s="198"/>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98"/>
      <c r="B211" s="204" t="e">
        <f>VLOOKUP(A211,Adr!A:B,2,FALSE)</f>
        <v>#N/A</v>
      </c>
      <c r="C211" s="169"/>
      <c r="D211" s="291"/>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69"/>
      <c r="D212" s="290"/>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82"/>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202"/>
      <c r="B214" s="204" t="e">
        <f>VLOOKUP(A214,Adr!A:B,2,FALSE)</f>
        <v>#N/A</v>
      </c>
      <c r="C214" s="196"/>
      <c r="D214" s="291"/>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66"/>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198"/>
      <c r="B216" s="204" t="e">
        <f>VLOOKUP(A216,Adr!A:B,2,FALSE)</f>
        <v>#N/A</v>
      </c>
      <c r="C216" s="185"/>
      <c r="D216" s="289"/>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85"/>
      <c r="D217" s="289"/>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6"/>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90"/>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202"/>
      <c r="B220" s="204" t="e">
        <f>VLOOKUP(A220,Adr!A:B,2,FALSE)</f>
        <v>#N/A</v>
      </c>
      <c r="C220" s="185"/>
      <c r="D220" s="291"/>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90"/>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69"/>
      <c r="D222" s="290"/>
      <c r="E222" s="230"/>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98"/>
      <c r="B223" s="204" t="e">
        <f>VLOOKUP(A223,Adr!A:B,2,FALSE)</f>
        <v>#N/A</v>
      </c>
      <c r="C223" s="185"/>
      <c r="D223" s="289"/>
      <c r="E223" s="173"/>
      <c r="F223" s="166"/>
      <c r="G223" s="169"/>
      <c r="H223" s="169"/>
      <c r="I223" s="192" t="str">
        <f t="shared" si="20"/>
        <v/>
      </c>
      <c r="J223" s="167" t="str">
        <f t="shared" si="21"/>
        <v/>
      </c>
      <c r="K223" s="5"/>
      <c r="L223" s="167" t="str">
        <f t="shared" si="22"/>
        <v/>
      </c>
      <c r="M223" s="5" t="e">
        <f t="shared" si="23"/>
        <v>#N/A</v>
      </c>
      <c r="N223" s="3" t="str">
        <f t="shared" si="24"/>
        <v/>
      </c>
    </row>
    <row r="224" spans="1:14" x14ac:dyDescent="0.2">
      <c r="A224" s="166"/>
      <c r="B224" s="204" t="e">
        <f>VLOOKUP(A224,Adr!A:B,2,FALSE)</f>
        <v>#N/A</v>
      </c>
      <c r="C224" s="196"/>
      <c r="D224" s="291"/>
      <c r="E224" s="230"/>
      <c r="F224" s="166"/>
      <c r="G224" s="169"/>
      <c r="H224" s="169"/>
      <c r="I224" s="192" t="str">
        <f t="shared" ref="I224:I287" si="25">A224&amp;F224</f>
        <v/>
      </c>
      <c r="J224" s="167" t="str">
        <f t="shared" ref="J224:J287" si="26">A224&amp;G224</f>
        <v/>
      </c>
      <c r="K224" s="5"/>
      <c r="L224" s="167" t="str">
        <f t="shared" ref="L224:L287" si="27">A224&amp;G224&amp;H224</f>
        <v/>
      </c>
      <c r="M224" s="5" t="e">
        <f t="shared" si="23"/>
        <v>#N/A</v>
      </c>
      <c r="N224" s="3" t="str">
        <f t="shared" si="24"/>
        <v/>
      </c>
    </row>
    <row r="225" spans="1:14" x14ac:dyDescent="0.2">
      <c r="A225" s="182"/>
      <c r="B225" s="204" t="e">
        <f>VLOOKUP(A225,Adr!A:B,2,FALSE)</f>
        <v>#N/A</v>
      </c>
      <c r="C225" s="185"/>
      <c r="D225" s="289"/>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85"/>
      <c r="D226" s="289"/>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66"/>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202"/>
      <c r="B228" s="204" t="e">
        <f>VLOOKUP(A228,Adr!A:B,2,FALSE)</f>
        <v>#N/A</v>
      </c>
      <c r="C228" s="196"/>
      <c r="D228" s="291"/>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96"/>
      <c r="D229" s="291"/>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66"/>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198"/>
      <c r="B231" s="204" t="e">
        <f>VLOOKUP(A231,Adr!A:B,2,FALSE)</f>
        <v>#N/A</v>
      </c>
      <c r="C231" s="169"/>
      <c r="D231" s="290"/>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9"/>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166"/>
      <c r="B237" s="204" t="e">
        <f>VLOOKUP(A237,Adr!A:B,2,FALSE)</f>
        <v>#N/A</v>
      </c>
      <c r="C237" s="196"/>
      <c r="D237" s="291"/>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9"/>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202"/>
      <c r="B239" s="204" t="e">
        <f>VLOOKUP(A239,Adr!A:B,2,FALSE)</f>
        <v>#N/A</v>
      </c>
      <c r="C239" s="185"/>
      <c r="D239" s="289"/>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96"/>
      <c r="D240" s="291"/>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98"/>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66"/>
      <c r="B243" s="204" t="e">
        <f>VLOOKUP(A243,Adr!A:B,2,FALSE)</f>
        <v>#N/A</v>
      </c>
      <c r="C243" s="196"/>
      <c r="D243" s="291"/>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8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69"/>
      <c r="D245" s="290"/>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20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85"/>
      <c r="D247" s="289"/>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82"/>
      <c r="B248" s="204" t="e">
        <f>VLOOKUP(A248,Adr!A:B,2,FALSE)</f>
        <v>#N/A</v>
      </c>
      <c r="C248" s="185"/>
      <c r="D248" s="289"/>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98"/>
      <c r="B249" s="204" t="e">
        <f>VLOOKUP(A249,Adr!A:B,2,FALSE)</f>
        <v>#N/A</v>
      </c>
      <c r="C249" s="169"/>
      <c r="D249" s="290"/>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66"/>
      <c r="B250" s="204" t="e">
        <f>VLOOKUP(A250,Adr!A:B,2,FALSE)</f>
        <v>#N/A</v>
      </c>
      <c r="C250" s="196"/>
      <c r="D250" s="291"/>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198"/>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9"/>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202"/>
      <c r="B254" s="204" t="e">
        <f>VLOOKUP(A254,Adr!A:B,2,FALSE)</f>
        <v>#N/A</v>
      </c>
      <c r="C254" s="185"/>
      <c r="D254" s="289"/>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78"/>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98"/>
      <c r="B256" s="204" t="e">
        <f>VLOOKUP(A256,Adr!A:B,2,FALSE)</f>
        <v>#N/A</v>
      </c>
      <c r="C256" s="185"/>
      <c r="D256" s="290"/>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69"/>
      <c r="D257" s="290"/>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166"/>
      <c r="B259" s="204" t="e">
        <f>VLOOKUP(A259,Adr!A:B,2,FALSE)</f>
        <v>#N/A</v>
      </c>
      <c r="C259" s="196"/>
      <c r="D259" s="291"/>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9"/>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202"/>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96"/>
      <c r="D262" s="291"/>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66"/>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98"/>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9"/>
      <c r="E270" s="230"/>
      <c r="F270" s="166"/>
      <c r="G270" s="169"/>
      <c r="H270" s="169"/>
      <c r="I270" s="192" t="str">
        <f t="shared" si="25"/>
        <v/>
      </c>
      <c r="J270" s="167" t="str">
        <f t="shared" si="26"/>
        <v/>
      </c>
      <c r="K270" s="5"/>
      <c r="L270" s="167" t="str">
        <f t="shared" si="27"/>
        <v/>
      </c>
      <c r="M270" s="5" t="e">
        <f t="shared" si="23"/>
        <v>#N/A</v>
      </c>
      <c r="N270" s="3" t="str">
        <f t="shared" si="24"/>
        <v/>
      </c>
    </row>
    <row r="271" spans="1:14" x14ac:dyDescent="0.2">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ref="M271:M334" si="28">B271&amp;F271&amp;H271&amp;C271</f>
        <v>#N/A</v>
      </c>
      <c r="N271" s="3" t="str">
        <f t="shared" ref="N271:N334" si="29">+I271&amp;H271</f>
        <v/>
      </c>
    </row>
    <row r="272" spans="1:14" x14ac:dyDescent="0.2">
      <c r="A272" s="198"/>
      <c r="B272" s="204" t="e">
        <f>VLOOKUP(A272,Adr!A:B,2,FALSE)</f>
        <v>#N/A</v>
      </c>
      <c r="C272" s="169"/>
      <c r="D272" s="290"/>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82"/>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198"/>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85"/>
      <c r="D278" s="289"/>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96"/>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198"/>
      <c r="B280" s="204" t="e">
        <f>VLOOKUP(A280,Adr!A:B,2,FALSE)</f>
        <v>#N/A</v>
      </c>
      <c r="C280" s="169"/>
      <c r="D280" s="290"/>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198"/>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9"/>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202"/>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82"/>
      <c r="B286" s="204" t="e">
        <f>VLOOKUP(A286,Adr!A:B,2,FALSE)</f>
        <v>#N/A</v>
      </c>
      <c r="C286" s="196"/>
      <c r="D286" s="291"/>
      <c r="E286" s="230"/>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166"/>
      <c r="B287" s="204" t="e">
        <f>VLOOKUP(A287,Adr!A:B,2,FALSE)</f>
        <v>#N/A</v>
      </c>
      <c r="C287" s="185"/>
      <c r="D287" s="289"/>
      <c r="E287" s="173"/>
      <c r="F287" s="166"/>
      <c r="G287" s="169"/>
      <c r="H287" s="169"/>
      <c r="I287" s="192" t="str">
        <f t="shared" si="25"/>
        <v/>
      </c>
      <c r="J287" s="167" t="str">
        <f t="shared" si="26"/>
        <v/>
      </c>
      <c r="K287" s="5"/>
      <c r="L287" s="167" t="str">
        <f t="shared" si="27"/>
        <v/>
      </c>
      <c r="M287" s="5" t="e">
        <f t="shared" si="28"/>
        <v>#N/A</v>
      </c>
      <c r="N287" s="3" t="str">
        <f t="shared" si="29"/>
        <v/>
      </c>
    </row>
    <row r="288" spans="1:14" x14ac:dyDescent="0.2">
      <c r="A288" s="202"/>
      <c r="B288" s="204" t="e">
        <f>VLOOKUP(A288,Adr!A:B,2,FALSE)</f>
        <v>#N/A</v>
      </c>
      <c r="C288" s="196"/>
      <c r="D288" s="291"/>
      <c r="E288" s="230"/>
      <c r="F288" s="166"/>
      <c r="G288" s="169"/>
      <c r="H288" s="169"/>
      <c r="I288" s="192" t="str">
        <f t="shared" ref="I288:I351" si="30">A288&amp;F288</f>
        <v/>
      </c>
      <c r="J288" s="167" t="str">
        <f t="shared" ref="J288:J351" si="31">A288&amp;G288</f>
        <v/>
      </c>
      <c r="K288" s="5"/>
      <c r="L288" s="167" t="str">
        <f t="shared" ref="L288:L351" si="32">A288&amp;G288&amp;H288</f>
        <v/>
      </c>
      <c r="M288" s="5" t="e">
        <f t="shared" si="28"/>
        <v>#N/A</v>
      </c>
      <c r="N288" s="3" t="str">
        <f t="shared" si="29"/>
        <v/>
      </c>
    </row>
    <row r="289" spans="1:14" x14ac:dyDescent="0.2">
      <c r="A289" s="182"/>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85"/>
      <c r="D291" s="289"/>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82"/>
      <c r="B292" s="204" t="e">
        <f>VLOOKUP(A292,Adr!A:B,2,FALSE)</f>
        <v>#N/A</v>
      </c>
      <c r="C292" s="185"/>
      <c r="D292" s="289"/>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66"/>
      <c r="B294" s="204" t="e">
        <f>VLOOKUP(A294,Adr!A:B,2,FALSE)</f>
        <v>#N/A</v>
      </c>
      <c r="C294" s="196"/>
      <c r="D294" s="291"/>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85"/>
      <c r="D295" s="291"/>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18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90"/>
      <c r="D297" s="290"/>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202"/>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9"/>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66"/>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69"/>
      <c r="D301" s="290"/>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98"/>
      <c r="B302" s="204" t="e">
        <f>VLOOKUP(A302,Adr!A:B,2,FALSE)</f>
        <v>#N/A</v>
      </c>
      <c r="C302" s="185"/>
      <c r="D302" s="289"/>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66"/>
      <c r="B303" s="204" t="e">
        <f>VLOOKUP(A303,Adr!A:B,2,FALSE)</f>
        <v>#N/A</v>
      </c>
      <c r="C303" s="196"/>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202"/>
      <c r="B304" s="204" t="e">
        <f>VLOOKUP(A304,Adr!A:B,2,FALSE)</f>
        <v>#N/A</v>
      </c>
      <c r="C304" s="196"/>
      <c r="D304" s="291"/>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97"/>
      <c r="D306" s="292"/>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98"/>
      <c r="B307" s="204" t="e">
        <f>VLOOKUP(A307,Adr!A:B,2,FALSE)</f>
        <v>#N/A</v>
      </c>
      <c r="C307" s="185"/>
      <c r="D307" s="289"/>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66"/>
      <c r="B309" s="204" t="e">
        <f>VLOOKUP(A309,Adr!A:B,2,FALSE)</f>
        <v>#N/A</v>
      </c>
      <c r="C309" s="196"/>
      <c r="D309" s="291"/>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18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85"/>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202"/>
      <c r="B316" s="204" t="e">
        <f>VLOOKUP(A316,Adr!A:B,2,FALSE)</f>
        <v>#N/A</v>
      </c>
      <c r="C316" s="196"/>
      <c r="D316" s="289"/>
      <c r="E316" s="230"/>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82"/>
      <c r="B318" s="204" t="e">
        <f>VLOOKUP(A318,Adr!A:B,2,FALSE)</f>
        <v>#N/A</v>
      </c>
      <c r="C318" s="185"/>
      <c r="D318" s="289"/>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1"/>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66"/>
      <c r="B320" s="204" t="e">
        <f>VLOOKUP(A320,Adr!A:B,2,FALSE)</f>
        <v>#N/A</v>
      </c>
      <c r="C320" s="196"/>
      <c r="D320" s="291"/>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202"/>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82"/>
      <c r="B322" s="204" t="e">
        <f>VLOOKUP(A322,Adr!A:B,2,FALSE)</f>
        <v>#N/A</v>
      </c>
      <c r="C322" s="185"/>
      <c r="D322" s="289"/>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85"/>
      <c r="D323" s="289"/>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7"/>
      <c r="D324" s="292"/>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91"/>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85"/>
      <c r="D326" s="289"/>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96"/>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202"/>
      <c r="B328" s="204" t="e">
        <f>VLOOKUP(A328,Adr!A:B,2,FALSE)</f>
        <v>#N/A</v>
      </c>
      <c r="C328" s="190"/>
      <c r="D328" s="290"/>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85"/>
      <c r="D329" s="289"/>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1"/>
      <c r="E330" s="173"/>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66"/>
      <c r="B331" s="204" t="e">
        <f>VLOOKUP(A331,Adr!A:B,2,FALSE)</f>
        <v>#N/A</v>
      </c>
      <c r="C331" s="196"/>
      <c r="D331" s="291"/>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9"/>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85"/>
      <c r="D333" s="289"/>
      <c r="E333" s="173"/>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98"/>
      <c r="B334" s="204" t="e">
        <f>VLOOKUP(A334,Adr!A:B,2,FALSE)</f>
        <v>#N/A</v>
      </c>
      <c r="C334" s="196"/>
      <c r="D334" s="291"/>
      <c r="E334" s="230"/>
      <c r="F334" s="166"/>
      <c r="G334" s="169"/>
      <c r="H334" s="169"/>
      <c r="I334" s="192" t="str">
        <f t="shared" si="30"/>
        <v/>
      </c>
      <c r="J334" s="167" t="str">
        <f t="shared" si="31"/>
        <v/>
      </c>
      <c r="K334" s="5"/>
      <c r="L334" s="167" t="str">
        <f t="shared" si="32"/>
        <v/>
      </c>
      <c r="M334" s="5" t="e">
        <f t="shared" si="28"/>
        <v>#N/A</v>
      </c>
      <c r="N334" s="3" t="str">
        <f t="shared" si="29"/>
        <v/>
      </c>
    </row>
    <row r="335" spans="1:14" x14ac:dyDescent="0.2">
      <c r="A335" s="166"/>
      <c r="B335" s="204" t="e">
        <f>VLOOKUP(A335,Adr!A:B,2,FALSE)</f>
        <v>#N/A</v>
      </c>
      <c r="C335" s="185"/>
      <c r="D335" s="289"/>
      <c r="E335" s="173"/>
      <c r="F335" s="166"/>
      <c r="G335" s="169"/>
      <c r="H335" s="169"/>
      <c r="I335" s="192" t="str">
        <f t="shared" si="30"/>
        <v/>
      </c>
      <c r="J335" s="167" t="str">
        <f t="shared" si="31"/>
        <v/>
      </c>
      <c r="K335" s="5"/>
      <c r="L335" s="167" t="str">
        <f t="shared" si="32"/>
        <v/>
      </c>
      <c r="M335" s="5" t="e">
        <f t="shared" ref="M335:M398" si="33">B335&amp;F335&amp;H335&amp;C335</f>
        <v>#N/A</v>
      </c>
      <c r="N335" s="3" t="str">
        <f t="shared" ref="N335:N398" si="34">+I335&amp;H335</f>
        <v/>
      </c>
    </row>
    <row r="336" spans="1:14" x14ac:dyDescent="0.2">
      <c r="A336" s="166"/>
      <c r="B336" s="204" t="e">
        <f>VLOOKUP(A336,Adr!A:B,2,FALSE)</f>
        <v>#N/A</v>
      </c>
      <c r="C336" s="185"/>
      <c r="D336" s="291"/>
      <c r="E336" s="173"/>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98"/>
      <c r="B337" s="204" t="e">
        <f>VLOOKUP(A337,Adr!A:B,2,FALSE)</f>
        <v>#N/A</v>
      </c>
      <c r="C337" s="196"/>
      <c r="D337" s="289"/>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66"/>
      <c r="B338" s="204" t="e">
        <f>VLOOKUP(A338,Adr!A:B,2,FALSE)</f>
        <v>#N/A</v>
      </c>
      <c r="C338" s="190"/>
      <c r="D338" s="290"/>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85"/>
      <c r="D339" s="289"/>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82"/>
      <c r="B340" s="204" t="e">
        <f>VLOOKUP(A340,Adr!A:B,2,FALSE)</f>
        <v>#N/A</v>
      </c>
      <c r="C340" s="196"/>
      <c r="D340" s="289"/>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202"/>
      <c r="B341" s="204" t="e">
        <f>VLOOKUP(A341,Adr!A:B,2,FALSE)</f>
        <v>#N/A</v>
      </c>
      <c r="C341" s="196"/>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91"/>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98"/>
      <c r="B343" s="204" t="e">
        <f>VLOOKUP(A343,Adr!A:B,2,FALSE)</f>
        <v>#N/A</v>
      </c>
      <c r="C343" s="169"/>
      <c r="D343" s="290"/>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89"/>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9"/>
      <c r="E345" s="173"/>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66"/>
      <c r="B346" s="204" t="e">
        <f>VLOOKUP(A346,Adr!A:B,2,FALSE)</f>
        <v>#N/A</v>
      </c>
      <c r="C346" s="196"/>
      <c r="D346" s="291"/>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82"/>
      <c r="B347" s="204" t="e">
        <f>VLOOKUP(A347,Adr!A:B,2,FALSE)</f>
        <v>#N/A</v>
      </c>
      <c r="C347" s="185"/>
      <c r="D347" s="289"/>
      <c r="E347" s="230"/>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98"/>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85"/>
      <c r="D349" s="289"/>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66"/>
      <c r="B350" s="204" t="e">
        <f>VLOOKUP(A350,Adr!A:B,2,FALSE)</f>
        <v>#N/A</v>
      </c>
      <c r="C350" s="196"/>
      <c r="D350" s="291"/>
      <c r="E350" s="173"/>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96"/>
      <c r="D351" s="289"/>
      <c r="E351" s="230"/>
      <c r="F351" s="166"/>
      <c r="G351" s="169"/>
      <c r="H351" s="169"/>
      <c r="I351" s="192" t="str">
        <f t="shared" si="30"/>
        <v/>
      </c>
      <c r="J351" s="167" t="str">
        <f t="shared" si="31"/>
        <v/>
      </c>
      <c r="K351" s="5"/>
      <c r="L351" s="167" t="str">
        <f t="shared" si="32"/>
        <v/>
      </c>
      <c r="M351" s="5" t="e">
        <f t="shared" si="33"/>
        <v>#N/A</v>
      </c>
      <c r="N351" s="3" t="str">
        <f t="shared" si="34"/>
        <v/>
      </c>
    </row>
    <row r="352" spans="1:14" x14ac:dyDescent="0.2">
      <c r="A352" s="198"/>
      <c r="B352" s="204" t="e">
        <f>VLOOKUP(A352,Adr!A:B,2,FALSE)</f>
        <v>#N/A</v>
      </c>
      <c r="C352" s="185"/>
      <c r="D352" s="289"/>
      <c r="E352" s="173"/>
      <c r="F352" s="166"/>
      <c r="G352" s="169"/>
      <c r="H352" s="169"/>
      <c r="I352" s="192" t="str">
        <f t="shared" ref="I352:I415" si="35">A352&amp;F352</f>
        <v/>
      </c>
      <c r="J352" s="167" t="str">
        <f t="shared" ref="J352:J415" si="36">A352&amp;G352</f>
        <v/>
      </c>
      <c r="K352" s="5"/>
      <c r="L352" s="167" t="str">
        <f t="shared" ref="L352:L415" si="37">A352&amp;G352&amp;H352</f>
        <v/>
      </c>
      <c r="M352" s="5" t="e">
        <f t="shared" si="33"/>
        <v>#N/A</v>
      </c>
      <c r="N352" s="3" t="str">
        <f t="shared" si="34"/>
        <v/>
      </c>
    </row>
    <row r="353" spans="1:14" x14ac:dyDescent="0.2">
      <c r="A353" s="202"/>
      <c r="B353" s="204" t="e">
        <f>VLOOKUP(A353,Adr!A:B,2,FALSE)</f>
        <v>#N/A</v>
      </c>
      <c r="C353" s="196"/>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202"/>
      <c r="B354" s="204" t="e">
        <f>VLOOKUP(A354,Adr!A:B,2,FALSE)</f>
        <v>#N/A</v>
      </c>
      <c r="C354" s="185"/>
      <c r="D354" s="291"/>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69"/>
      <c r="D355" s="290"/>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166"/>
      <c r="B356" s="204" t="e">
        <f>VLOOKUP(A356,Adr!A:B,2,FALSE)</f>
        <v>#N/A</v>
      </c>
      <c r="C356" s="185"/>
      <c r="D356" s="289"/>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96"/>
      <c r="D357" s="289"/>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202"/>
      <c r="B358" s="204" t="e">
        <f>VLOOKUP(A358,Adr!A:B,2,FALSE)</f>
        <v>#N/A</v>
      </c>
      <c r="C358" s="169"/>
      <c r="D358" s="290"/>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78"/>
      <c r="B359" s="204" t="e">
        <f>VLOOKUP(A359,Adr!A:B,2,FALSE)</f>
        <v>#N/A</v>
      </c>
      <c r="C359" s="185"/>
      <c r="D359" s="290"/>
      <c r="E359" s="173"/>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85"/>
      <c r="D360" s="289"/>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166"/>
      <c r="B361" s="204" t="e">
        <f>VLOOKUP(A361,Adr!A:B,2,FALSE)</f>
        <v>#N/A</v>
      </c>
      <c r="C361" s="196"/>
      <c r="D361" s="291"/>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96"/>
      <c r="D363" s="289"/>
      <c r="E363" s="230"/>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18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202"/>
      <c r="B366" s="204" t="e">
        <f>VLOOKUP(A366,Adr!A:B,2,FALSE)</f>
        <v>#N/A</v>
      </c>
      <c r="C366" s="196"/>
      <c r="D366" s="289"/>
      <c r="E366" s="230"/>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98"/>
      <c r="B367" s="204" t="e">
        <f>VLOOKUP(A367,Adr!A:B,2,FALSE)</f>
        <v>#N/A</v>
      </c>
      <c r="C367" s="185"/>
      <c r="D367" s="289"/>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91"/>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96"/>
      <c r="D370" s="291"/>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166"/>
      <c r="B371" s="204" t="e">
        <f>VLOOKUP(A371,Adr!A:B,2,FALSE)</f>
        <v>#N/A</v>
      </c>
      <c r="C371" s="185"/>
      <c r="D371" s="289"/>
      <c r="E371" s="230"/>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90"/>
      <c r="D372" s="290"/>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85"/>
      <c r="D373" s="289"/>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166"/>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90"/>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96"/>
      <c r="D376" s="291"/>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166"/>
      <c r="B377" s="204" t="e">
        <f>VLOOKUP(A377,Adr!A:B,2,FALSE)</f>
        <v>#N/A</v>
      </c>
      <c r="C377" s="197"/>
      <c r="D377" s="292"/>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85"/>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202"/>
      <c r="B379" s="204" t="e">
        <f>VLOOKUP(A379,Adr!A:B,2,FALSE)</f>
        <v>#N/A</v>
      </c>
      <c r="C379" s="196"/>
      <c r="D379" s="291"/>
      <c r="E379" s="173"/>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98"/>
      <c r="B380" s="204" t="e">
        <f>VLOOKUP(A380,Adr!A:B,2,FALSE)</f>
        <v>#N/A</v>
      </c>
      <c r="C380" s="196"/>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82"/>
      <c r="B381" s="204" t="e">
        <f>VLOOKUP(A381,Adr!A:B,2,FALSE)</f>
        <v>#N/A</v>
      </c>
      <c r="C381" s="185"/>
      <c r="D381" s="289"/>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6"/>
      <c r="D382" s="291"/>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98"/>
      <c r="B383" s="204" t="e">
        <f>VLOOKUP(A383,Adr!A:B,2,FALSE)</f>
        <v>#N/A</v>
      </c>
      <c r="C383" s="169"/>
      <c r="D383" s="290"/>
      <c r="E383" s="230"/>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7"/>
      <c r="D384" s="292"/>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85"/>
      <c r="D385" s="289"/>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202"/>
      <c r="B387" s="204" t="e">
        <f>VLOOKUP(A387,Adr!A:B,2,FALSE)</f>
        <v>#N/A</v>
      </c>
      <c r="C387" s="169"/>
      <c r="D387" s="290"/>
      <c r="E387" s="173"/>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66"/>
      <c r="B388" s="204" t="e">
        <f>VLOOKUP(A388,Adr!A:B,2,FALSE)</f>
        <v>#N/A</v>
      </c>
      <c r="C388" s="196"/>
      <c r="D388" s="291"/>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85"/>
      <c r="D389" s="289"/>
      <c r="E389" s="230"/>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98"/>
      <c r="B390" s="204" t="e">
        <f>VLOOKUP(A390,Adr!A:B,2,FALSE)</f>
        <v>#N/A</v>
      </c>
      <c r="C390" s="196"/>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202"/>
      <c r="B391" s="204" t="e">
        <f>VLOOKUP(A391,Adr!A:B,2,FALSE)</f>
        <v>#N/A</v>
      </c>
      <c r="C391" s="185"/>
      <c r="D391" s="289"/>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66"/>
      <c r="B392" s="204" t="e">
        <f>VLOOKUP(A392,Adr!A:B,2,FALSE)</f>
        <v>#N/A</v>
      </c>
      <c r="C392" s="197"/>
      <c r="D392" s="292"/>
      <c r="E392" s="173"/>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69"/>
      <c r="D393" s="290"/>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98"/>
      <c r="B394" s="204" t="e">
        <f>VLOOKUP(A394,Adr!A:B,2,FALSE)</f>
        <v>#N/A</v>
      </c>
      <c r="C394" s="196"/>
      <c r="D394" s="291"/>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202"/>
      <c r="B395" s="204" t="e">
        <f>VLOOKUP(A395,Adr!A:B,2,FALSE)</f>
        <v>#N/A</v>
      </c>
      <c r="C395" s="185"/>
      <c r="D395" s="289"/>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82"/>
      <c r="B396" s="204" t="e">
        <f>VLOOKUP(A396,Adr!A:B,2,FALSE)</f>
        <v>#N/A</v>
      </c>
      <c r="C396" s="185"/>
      <c r="D396" s="289"/>
      <c r="E396" s="173"/>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166"/>
      <c r="B397" s="204" t="e">
        <f>VLOOKUP(A397,Adr!A:B,2,FALSE)</f>
        <v>#N/A</v>
      </c>
      <c r="C397" s="196"/>
      <c r="D397" s="291"/>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9"/>
      <c r="E398" s="230"/>
      <c r="F398" s="166"/>
      <c r="G398" s="169"/>
      <c r="H398" s="169"/>
      <c r="I398" s="192" t="str">
        <f t="shared" si="35"/>
        <v/>
      </c>
      <c r="J398" s="167" t="str">
        <f t="shared" si="36"/>
        <v/>
      </c>
      <c r="K398" s="5"/>
      <c r="L398" s="167" t="str">
        <f t="shared" si="37"/>
        <v/>
      </c>
      <c r="M398" s="5" t="e">
        <f t="shared" si="33"/>
        <v>#N/A</v>
      </c>
      <c r="N398" s="3" t="str">
        <f t="shared" si="34"/>
        <v/>
      </c>
    </row>
    <row r="399" spans="1:14" x14ac:dyDescent="0.2">
      <c r="A399" s="202"/>
      <c r="B399" s="204" t="e">
        <f>VLOOKUP(A399,Adr!A:B,2,FALSE)</f>
        <v>#N/A</v>
      </c>
      <c r="C399" s="185"/>
      <c r="D399" s="289"/>
      <c r="E399" s="173"/>
      <c r="F399" s="166"/>
      <c r="G399" s="169"/>
      <c r="H399" s="169"/>
      <c r="I399" s="192" t="str">
        <f t="shared" si="35"/>
        <v/>
      </c>
      <c r="J399" s="167" t="str">
        <f t="shared" si="36"/>
        <v/>
      </c>
      <c r="K399" s="5"/>
      <c r="L399" s="167" t="str">
        <f t="shared" si="37"/>
        <v/>
      </c>
      <c r="M399" s="5" t="e">
        <f t="shared" ref="M399:M462" si="38">B399&amp;F399&amp;H399&amp;C399</f>
        <v>#N/A</v>
      </c>
      <c r="N399" s="3" t="str">
        <f t="shared" ref="N399:N452" si="39">+I399&amp;H399</f>
        <v/>
      </c>
    </row>
    <row r="400" spans="1:14" x14ac:dyDescent="0.2">
      <c r="A400" s="202"/>
      <c r="B400" s="204" t="e">
        <f>VLOOKUP(A400,Adr!A:B,2,FALSE)</f>
        <v>#N/A</v>
      </c>
      <c r="C400" s="196"/>
      <c r="D400" s="289"/>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202"/>
      <c r="B402" s="204" t="e">
        <f>VLOOKUP(A402,Adr!A:B,2,FALSE)</f>
        <v>#N/A</v>
      </c>
      <c r="C402" s="169"/>
      <c r="D402" s="290"/>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173"/>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66"/>
      <c r="B405" s="204" t="e">
        <f>VLOOKUP(A405,Adr!A:B,2,FALSE)</f>
        <v>#N/A</v>
      </c>
      <c r="C405" s="196"/>
      <c r="D405" s="291"/>
      <c r="E405" s="230"/>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198"/>
      <c r="B406" s="204" t="e">
        <f>VLOOKUP(A406,Adr!A:B,2,FALSE)</f>
        <v>#N/A</v>
      </c>
      <c r="C406" s="169"/>
      <c r="D406" s="290"/>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85"/>
      <c r="D407" s="289"/>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202"/>
      <c r="B408" s="204" t="e">
        <f>VLOOKUP(A408,Adr!A:B,2,FALSE)</f>
        <v>#N/A</v>
      </c>
      <c r="C408" s="197"/>
      <c r="D408" s="292"/>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6"/>
      <c r="D410" s="291"/>
      <c r="E410" s="173"/>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69"/>
      <c r="D411" s="290"/>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97"/>
      <c r="D412" s="292"/>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202"/>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9"/>
      <c r="E414" s="173"/>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85"/>
      <c r="D415" s="289"/>
      <c r="E415" s="230"/>
      <c r="F415" s="166"/>
      <c r="G415" s="169"/>
      <c r="H415" s="169"/>
      <c r="I415" s="192" t="str">
        <f t="shared" si="35"/>
        <v/>
      </c>
      <c r="J415" s="167" t="str">
        <f t="shared" si="36"/>
        <v/>
      </c>
      <c r="K415" s="5"/>
      <c r="L415" s="167" t="str">
        <f t="shared" si="37"/>
        <v/>
      </c>
      <c r="M415" s="5" t="e">
        <f t="shared" si="38"/>
        <v>#N/A</v>
      </c>
      <c r="N415" s="3" t="str">
        <f t="shared" si="39"/>
        <v/>
      </c>
    </row>
    <row r="416" spans="1:14" x14ac:dyDescent="0.2">
      <c r="A416" s="166"/>
      <c r="B416" s="204" t="e">
        <f>VLOOKUP(A416,Adr!A:B,2,FALSE)</f>
        <v>#N/A</v>
      </c>
      <c r="C416" s="197"/>
      <c r="D416" s="292"/>
      <c r="E416" s="173"/>
      <c r="F416" s="166"/>
      <c r="G416" s="169"/>
      <c r="H416" s="169"/>
      <c r="I416" s="192" t="str">
        <f t="shared" ref="I416:I479" si="40">A416&amp;F416</f>
        <v/>
      </c>
      <c r="J416" s="167" t="str">
        <f t="shared" ref="J416:J479" si="41">A416&amp;G416</f>
        <v/>
      </c>
      <c r="K416" s="5"/>
      <c r="L416" s="167" t="str">
        <f t="shared" ref="L416:L479" si="42">A416&amp;G416&amp;H416</f>
        <v/>
      </c>
      <c r="M416" s="5" t="e">
        <f t="shared" si="38"/>
        <v>#N/A</v>
      </c>
      <c r="N416" s="3" t="str">
        <f t="shared" si="39"/>
        <v/>
      </c>
    </row>
    <row r="417" spans="1:14" x14ac:dyDescent="0.2">
      <c r="A417" s="166"/>
      <c r="B417" s="204" t="e">
        <f>VLOOKUP(A417,Adr!A:B,2,FALSE)</f>
        <v>#N/A</v>
      </c>
      <c r="C417" s="185"/>
      <c r="D417" s="289"/>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98"/>
      <c r="B418" s="204" t="e">
        <f>VLOOKUP(A418,Adr!A:B,2,FALSE)</f>
        <v>#N/A</v>
      </c>
      <c r="C418" s="169"/>
      <c r="D418" s="290"/>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202"/>
      <c r="B419" s="204" t="e">
        <f>VLOOKUP(A419,Adr!A:B,2,FALSE)</f>
        <v>#N/A</v>
      </c>
      <c r="C419" s="185"/>
      <c r="D419" s="291"/>
      <c r="E419" s="173"/>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18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85"/>
      <c r="D422" s="289"/>
      <c r="E422" s="230"/>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69"/>
      <c r="D423" s="290"/>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7"/>
      <c r="D424" s="292"/>
      <c r="E424" s="173"/>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66"/>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202"/>
      <c r="B426" s="204" t="e">
        <f>VLOOKUP(A426,Adr!A:B,2,FALSE)</f>
        <v>#N/A</v>
      </c>
      <c r="C426" s="196"/>
      <c r="D426" s="291"/>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6"/>
      <c r="D428" s="291"/>
      <c r="E428" s="173"/>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2"/>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9"/>
      <c r="E431" s="230"/>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98"/>
      <c r="B433" s="204" t="e">
        <f>VLOOKUP(A433,Adr!A:B,2,FALSE)</f>
        <v>#N/A</v>
      </c>
      <c r="C433" s="185"/>
      <c r="D433" s="289"/>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2"/>
      <c r="E434" s="173"/>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66"/>
      <c r="B435" s="204" t="e">
        <f>VLOOKUP(A435,Adr!A:B,2,FALSE)</f>
        <v>#N/A</v>
      </c>
      <c r="C435" s="197"/>
      <c r="D435" s="292"/>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9"/>
      <c r="E436" s="230"/>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9"/>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1"/>
      <c r="E438" s="173"/>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98"/>
      <c r="B439" s="204" t="e">
        <f>VLOOKUP(A439,Adr!A:B,2,FALSE)</f>
        <v>#N/A</v>
      </c>
      <c r="C439" s="185"/>
      <c r="D439" s="289"/>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66"/>
      <c r="B440" s="204" t="e">
        <f>VLOOKUP(A440,Adr!A:B,2,FALSE)</f>
        <v>#N/A</v>
      </c>
      <c r="C440" s="196"/>
      <c r="D440" s="291"/>
      <c r="E440" s="230"/>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82"/>
      <c r="B441" s="204" t="e">
        <f>VLOOKUP(A441,Adr!A:B,2,FALSE)</f>
        <v>#N/A</v>
      </c>
      <c r="C441" s="185"/>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98"/>
      <c r="B442" s="204" t="e">
        <f>VLOOKUP(A442,Adr!A:B,2,FALSE)</f>
        <v>#N/A</v>
      </c>
      <c r="C442" s="185"/>
      <c r="D442" s="291"/>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89"/>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7"/>
      <c r="D444" s="292"/>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1"/>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98"/>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96"/>
      <c r="D447" s="291"/>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85"/>
      <c r="D450" s="289"/>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8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166"/>
      <c r="B452" s="204" t="e">
        <f>VLOOKUP(A452,Adr!A:B,2,FALSE)</f>
        <v>#N/A</v>
      </c>
      <c r="C452" s="197"/>
      <c r="D452" s="292"/>
      <c r="E452" s="173"/>
      <c r="F452" s="166"/>
      <c r="G452" s="169"/>
      <c r="H452" s="169"/>
      <c r="I452" s="192" t="str">
        <f t="shared" si="40"/>
        <v/>
      </c>
      <c r="J452" s="167" t="str">
        <f t="shared" si="41"/>
        <v/>
      </c>
      <c r="K452" s="5"/>
      <c r="L452" s="167" t="str">
        <f t="shared" si="42"/>
        <v/>
      </c>
      <c r="M452" s="5" t="e">
        <f t="shared" si="38"/>
        <v>#N/A</v>
      </c>
      <c r="N452" s="3" t="str">
        <f t="shared" si="39"/>
        <v/>
      </c>
    </row>
    <row r="453" spans="1:14" x14ac:dyDescent="0.2">
      <c r="A453" s="202"/>
      <c r="B453" s="204" t="e">
        <f>VLOOKUP(A453,Adr!A:B,2,FALSE)</f>
        <v>#N/A</v>
      </c>
      <c r="C453" s="185"/>
      <c r="D453" s="289"/>
      <c r="E453" s="230"/>
      <c r="F453" s="166"/>
      <c r="G453" s="169"/>
      <c r="H453" s="169"/>
      <c r="I453" s="192" t="str">
        <f t="shared" si="40"/>
        <v/>
      </c>
      <c r="J453" s="167" t="str">
        <f t="shared" si="41"/>
        <v/>
      </c>
      <c r="K453" s="5"/>
      <c r="L453" s="167" t="str">
        <f t="shared" si="42"/>
        <v/>
      </c>
      <c r="M453" s="5" t="e">
        <f t="shared" si="38"/>
        <v>#N/A</v>
      </c>
    </row>
    <row r="454" spans="1:14" x14ac:dyDescent="0.2">
      <c r="A454" s="202"/>
      <c r="B454" s="204" t="e">
        <f>VLOOKUP(A454,Adr!A:B,2,FALSE)</f>
        <v>#N/A</v>
      </c>
      <c r="C454" s="185"/>
      <c r="D454" s="289"/>
      <c r="E454" s="173"/>
      <c r="F454" s="166"/>
      <c r="G454" s="169"/>
      <c r="H454" s="169"/>
      <c r="I454" s="192" t="str">
        <f t="shared" si="40"/>
        <v/>
      </c>
      <c r="J454" s="167" t="str">
        <f t="shared" si="41"/>
        <v/>
      </c>
      <c r="K454" s="5"/>
      <c r="L454" s="167" t="str">
        <f t="shared" si="42"/>
        <v/>
      </c>
      <c r="M454" s="5" t="e">
        <f t="shared" si="38"/>
        <v>#N/A</v>
      </c>
      <c r="N454" s="3" t="str">
        <f t="shared" ref="N454:N517" si="43">+I454&amp;H454</f>
        <v/>
      </c>
    </row>
    <row r="455" spans="1:14" x14ac:dyDescent="0.2">
      <c r="A455" s="166"/>
      <c r="B455" s="204" t="e">
        <f>VLOOKUP(A455,Adr!A:B,2,FALSE)</f>
        <v>#N/A</v>
      </c>
      <c r="C455" s="196"/>
      <c r="D455" s="291"/>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82"/>
      <c r="B457" s="204" t="e">
        <f>VLOOKUP(A457,Adr!A:B,2,FALSE)</f>
        <v>#N/A</v>
      </c>
      <c r="C457" s="185"/>
      <c r="D457" s="289"/>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1"/>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96"/>
      <c r="D459" s="291"/>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85"/>
      <c r="D461" s="289"/>
      <c r="E461" s="230"/>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98"/>
      <c r="B462" s="204" t="e">
        <f>VLOOKUP(A462,Adr!A:B,2,FALSE)</f>
        <v>#N/A</v>
      </c>
      <c r="C462" s="185"/>
      <c r="D462" s="289"/>
      <c r="E462" s="173"/>
      <c r="F462" s="166"/>
      <c r="G462" s="169"/>
      <c r="H462" s="169"/>
      <c r="I462" s="192" t="str">
        <f t="shared" si="40"/>
        <v/>
      </c>
      <c r="J462" s="167" t="str">
        <f t="shared" si="41"/>
        <v/>
      </c>
      <c r="K462" s="5"/>
      <c r="L462" s="167" t="str">
        <f t="shared" si="42"/>
        <v/>
      </c>
      <c r="M462" s="5" t="e">
        <f t="shared" si="38"/>
        <v>#N/A</v>
      </c>
      <c r="N462" s="3" t="str">
        <f t="shared" si="43"/>
        <v/>
      </c>
    </row>
    <row r="463" spans="1:14" x14ac:dyDescent="0.2">
      <c r="A463" s="166"/>
      <c r="B463" s="204" t="e">
        <f>VLOOKUP(A463,Adr!A:B,2,FALSE)</f>
        <v>#N/A</v>
      </c>
      <c r="C463" s="197"/>
      <c r="D463" s="292"/>
      <c r="E463" s="230"/>
      <c r="F463" s="166"/>
      <c r="G463" s="169"/>
      <c r="H463" s="169"/>
      <c r="I463" s="192" t="str">
        <f t="shared" si="40"/>
        <v/>
      </c>
      <c r="J463" s="167" t="str">
        <f t="shared" si="41"/>
        <v/>
      </c>
      <c r="K463" s="5"/>
      <c r="L463" s="167" t="str">
        <f t="shared" si="42"/>
        <v/>
      </c>
      <c r="M463" s="5" t="e">
        <f t="shared" ref="M463:M526" si="44">B463&amp;F463&amp;H463&amp;C463</f>
        <v>#N/A</v>
      </c>
      <c r="N463" s="3" t="str">
        <f t="shared" si="43"/>
        <v/>
      </c>
    </row>
    <row r="464" spans="1:14" x14ac:dyDescent="0.2">
      <c r="A464" s="198"/>
      <c r="B464" s="204" t="e">
        <f>VLOOKUP(A464,Adr!A:B,2,FALSE)</f>
        <v>#N/A</v>
      </c>
      <c r="C464" s="196"/>
      <c r="D464" s="291"/>
      <c r="E464" s="230"/>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69"/>
      <c r="D465" s="290"/>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96"/>
      <c r="D466" s="291"/>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98"/>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85"/>
      <c r="D468" s="289"/>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85"/>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6"/>
      <c r="D470" s="291"/>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202"/>
      <c r="B471" s="204" t="e">
        <f>VLOOKUP(A471,Adr!A:B,2,FALSE)</f>
        <v>#N/A</v>
      </c>
      <c r="C471" s="196"/>
      <c r="D471" s="289"/>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66"/>
      <c r="B472" s="204" t="e">
        <f>VLOOKUP(A472,Adr!A:B,2,FALSE)</f>
        <v>#N/A</v>
      </c>
      <c r="C472" s="197"/>
      <c r="D472" s="292"/>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1"/>
      <c r="E473" s="173"/>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82"/>
      <c r="B474" s="204" t="e">
        <f>VLOOKUP(A474,Adr!A:B,2,FALSE)</f>
        <v>#N/A</v>
      </c>
      <c r="C474" s="185"/>
      <c r="D474" s="291"/>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98"/>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82"/>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173"/>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9"/>
      <c r="E479" s="230"/>
      <c r="F479" s="166"/>
      <c r="G479" s="169"/>
      <c r="H479" s="169"/>
      <c r="I479" s="192" t="str">
        <f t="shared" si="40"/>
        <v/>
      </c>
      <c r="J479" s="167" t="str">
        <f t="shared" si="41"/>
        <v/>
      </c>
      <c r="K479" s="5"/>
      <c r="L479" s="167" t="str">
        <f t="shared" si="42"/>
        <v/>
      </c>
      <c r="M479" s="5" t="e">
        <f t="shared" si="44"/>
        <v>#N/A</v>
      </c>
      <c r="N479" s="3" t="str">
        <f t="shared" si="43"/>
        <v/>
      </c>
    </row>
    <row r="480" spans="1:14" x14ac:dyDescent="0.2">
      <c r="A480" s="166"/>
      <c r="B480" s="204" t="e">
        <f>VLOOKUP(A480,Adr!A:B,2,FALSE)</f>
        <v>#N/A</v>
      </c>
      <c r="C480" s="185"/>
      <c r="D480" s="289"/>
      <c r="E480" s="173"/>
      <c r="F480" s="166"/>
      <c r="G480" s="169"/>
      <c r="H480" s="169"/>
      <c r="I480" s="192" t="str">
        <f t="shared" ref="I480:I543" si="45">A480&amp;F480</f>
        <v/>
      </c>
      <c r="J480" s="167" t="str">
        <f t="shared" ref="J480:J509" si="46">A480&amp;G480</f>
        <v/>
      </c>
      <c r="K480" s="5"/>
      <c r="L480" s="167" t="str">
        <f t="shared" ref="L480:L543" si="47">A480&amp;G480&amp;H480</f>
        <v/>
      </c>
      <c r="M480" s="5" t="e">
        <f t="shared" si="44"/>
        <v>#N/A</v>
      </c>
      <c r="N480" s="3" t="str">
        <f t="shared" si="43"/>
        <v/>
      </c>
    </row>
    <row r="481" spans="1:14" x14ac:dyDescent="0.2">
      <c r="A481" s="166"/>
      <c r="B481" s="204" t="e">
        <f>VLOOKUP(A481,Adr!A:B,2,FALSE)</f>
        <v>#N/A</v>
      </c>
      <c r="C481" s="185"/>
      <c r="D481" s="289"/>
      <c r="E481" s="230"/>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69"/>
      <c r="D482" s="290"/>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98"/>
      <c r="B483" s="204" t="e">
        <f>VLOOKUP(A483,Adr!A:B,2,FALSE)</f>
        <v>#N/A</v>
      </c>
      <c r="C483" s="185"/>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202"/>
      <c r="B484" s="204" t="e">
        <f>VLOOKUP(A484,Adr!A:B,2,FALSE)</f>
        <v>#N/A</v>
      </c>
      <c r="C484" s="196"/>
      <c r="D484" s="289"/>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91"/>
      <c r="E485" s="173"/>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96"/>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9"/>
      <c r="E489" s="230"/>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98"/>
      <c r="B490" s="204" t="e">
        <f>VLOOKUP(A490,Adr!A:B,2,FALSE)</f>
        <v>#N/A</v>
      </c>
      <c r="C490" s="169"/>
      <c r="D490" s="290"/>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85"/>
      <c r="D491" s="289"/>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166"/>
      <c r="B492" s="204" t="e">
        <f>VLOOKUP(A492,Adr!A:B,2,FALSE)</f>
        <v>#N/A</v>
      </c>
      <c r="C492" s="196"/>
      <c r="D492" s="291"/>
      <c r="E492" s="230"/>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69"/>
      <c r="D494" s="290"/>
      <c r="E494" s="173"/>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96"/>
      <c r="D495" s="291"/>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202"/>
      <c r="B496" s="204" t="e">
        <f>VLOOKUP(A496,Adr!A:B,2,FALSE)</f>
        <v>#N/A</v>
      </c>
      <c r="C496" s="185"/>
      <c r="D496" s="289"/>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69"/>
      <c r="D497" s="290"/>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98"/>
      <c r="B498" s="204" t="e">
        <f>VLOOKUP(A498,Adr!A:B,2,FALSE)</f>
        <v>#N/A</v>
      </c>
      <c r="C498" s="185"/>
      <c r="D498" s="289"/>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78"/>
      <c r="B499" s="204" t="e">
        <f>VLOOKUP(A499,Adr!A:B,2,FALSE)</f>
        <v>#N/A</v>
      </c>
      <c r="C499" s="196"/>
      <c r="D499" s="289"/>
      <c r="E499" s="230"/>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166"/>
      <c r="B500" s="204" t="e">
        <f>VLOOKUP(A500,Adr!A:B,2,FALSE)</f>
        <v>#N/A</v>
      </c>
      <c r="C500" s="196"/>
      <c r="D500" s="291"/>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9"/>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85"/>
      <c r="D502" s="289"/>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166"/>
      <c r="B503" s="204" t="e">
        <f>VLOOKUP(A503,Adr!A:B,2,FALSE)</f>
        <v>#N/A</v>
      </c>
      <c r="C503" s="196"/>
      <c r="D503" s="291"/>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202"/>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96"/>
      <c r="D506" s="291"/>
      <c r="E506" s="230"/>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289"/>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98"/>
      <c r="B508" s="204" t="e">
        <f>VLOOKUP(A508,Adr!A:B,2,FALSE)</f>
        <v>#N/A</v>
      </c>
      <c r="C508" s="169"/>
      <c r="D508" s="290"/>
      <c r="E508" s="173"/>
      <c r="F508" s="166"/>
      <c r="G508" s="169"/>
      <c r="H508" s="169"/>
      <c r="I508" s="192" t="str">
        <f t="shared" si="45"/>
        <v/>
      </c>
      <c r="J508" s="167" t="str">
        <f t="shared" si="46"/>
        <v/>
      </c>
      <c r="K508" s="5"/>
      <c r="L508" s="167" t="str">
        <f t="shared" si="47"/>
        <v/>
      </c>
      <c r="M508" s="5" t="e">
        <f t="shared" si="44"/>
        <v>#N/A</v>
      </c>
      <c r="N508" s="3" t="str">
        <f t="shared" si="43"/>
        <v/>
      </c>
    </row>
    <row r="509" spans="1:14" x14ac:dyDescent="0.2">
      <c r="A509" s="166"/>
      <c r="B509" s="204" t="e">
        <f>VLOOKUP(A509,Adr!A:B,2,FALSE)</f>
        <v>#N/A</v>
      </c>
      <c r="C509" s="185"/>
      <c r="D509" s="187"/>
      <c r="E509" s="173"/>
      <c r="F509" s="182"/>
      <c r="G509" s="185"/>
      <c r="H509" s="185"/>
      <c r="I509" s="192" t="str">
        <f t="shared" si="45"/>
        <v/>
      </c>
      <c r="J509" s="167" t="str">
        <f t="shared" si="46"/>
        <v/>
      </c>
      <c r="K509" s="5"/>
      <c r="L509" s="167" t="str">
        <f t="shared" si="47"/>
        <v/>
      </c>
      <c r="M509" s="5" t="e">
        <f t="shared" si="44"/>
        <v>#N/A</v>
      </c>
      <c r="N509" s="3" t="str">
        <f t="shared" si="43"/>
        <v/>
      </c>
    </row>
    <row r="510" spans="1:14" x14ac:dyDescent="0.2">
      <c r="A510" s="182"/>
      <c r="B510" s="204" t="e">
        <f>VLOOKUP(A510,Adr!A:B,2,FALSE)</f>
        <v>#N/A</v>
      </c>
      <c r="C510" s="185"/>
      <c r="D510" s="187"/>
      <c r="E510" s="230"/>
      <c r="F510" s="182"/>
      <c r="G510" s="185"/>
      <c r="H510" s="185"/>
      <c r="I510" s="192" t="str">
        <f t="shared" si="45"/>
        <v/>
      </c>
      <c r="J510" s="167"/>
      <c r="K510" s="5"/>
      <c r="L510" s="167" t="str">
        <f t="shared" si="47"/>
        <v/>
      </c>
      <c r="M510" s="5" t="e">
        <f t="shared" si="44"/>
        <v>#N/A</v>
      </c>
      <c r="N510" s="3" t="str">
        <f t="shared" si="43"/>
        <v/>
      </c>
    </row>
    <row r="511" spans="1:14" x14ac:dyDescent="0.2">
      <c r="A511" s="198"/>
      <c r="B511" s="204" t="e">
        <f>VLOOKUP(A511,Adr!A:B,2,FALSE)</f>
        <v>#N/A</v>
      </c>
      <c r="C511" s="169"/>
      <c r="D511" s="172"/>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66"/>
      <c r="B513" s="204" t="e">
        <f>VLOOKUP(A513,Adr!A:B,2,FALSE)</f>
        <v>#N/A</v>
      </c>
      <c r="C513" s="197"/>
      <c r="D513" s="191"/>
      <c r="E513" s="173"/>
      <c r="F513" s="166"/>
      <c r="G513" s="169"/>
      <c r="H513" s="169"/>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173"/>
      <c r="F516" s="182"/>
      <c r="G516" s="185"/>
      <c r="H516" s="185"/>
      <c r="I516" s="192" t="str">
        <f t="shared" si="45"/>
        <v/>
      </c>
      <c r="J516" s="167"/>
      <c r="K516" s="5"/>
      <c r="L516" s="167" t="str">
        <f t="shared" si="47"/>
        <v/>
      </c>
      <c r="M516" s="5" t="e">
        <f t="shared" si="44"/>
        <v>#N/A</v>
      </c>
      <c r="N516" s="3" t="str">
        <f t="shared" si="43"/>
        <v/>
      </c>
    </row>
    <row r="517" spans="1:14" x14ac:dyDescent="0.2">
      <c r="A517" s="182"/>
      <c r="B517" s="204" t="e">
        <f>VLOOKUP(A517,Adr!A:B,2,FALSE)</f>
        <v>#N/A</v>
      </c>
      <c r="C517" s="185"/>
      <c r="D517" s="187"/>
      <c r="E517" s="230"/>
      <c r="F517" s="182"/>
      <c r="G517" s="185"/>
      <c r="H517" s="185"/>
      <c r="I517" s="192" t="str">
        <f t="shared" si="45"/>
        <v/>
      </c>
      <c r="J517" s="167"/>
      <c r="K517" s="5"/>
      <c r="L517" s="167" t="str">
        <f t="shared" si="47"/>
        <v/>
      </c>
      <c r="M517" s="5" t="e">
        <f t="shared" si="44"/>
        <v>#N/A</v>
      </c>
      <c r="N517" s="3" t="str">
        <f t="shared" si="43"/>
        <v/>
      </c>
    </row>
    <row r="518" spans="1:14" x14ac:dyDescent="0.2">
      <c r="A518" s="198"/>
      <c r="B518" s="204" t="e">
        <f>VLOOKUP(A518,Adr!A:B,2,FALSE)</f>
        <v>#N/A</v>
      </c>
      <c r="C518" s="169"/>
      <c r="D518" s="172"/>
      <c r="E518" s="173"/>
      <c r="F518" s="166"/>
      <c r="G518" s="169"/>
      <c r="H518" s="169"/>
      <c r="I518" s="192" t="str">
        <f t="shared" si="45"/>
        <v/>
      </c>
      <c r="J518" s="167"/>
      <c r="K518" s="5"/>
      <c r="L518" s="167" t="str">
        <f t="shared" si="47"/>
        <v/>
      </c>
      <c r="M518" s="5" t="e">
        <f t="shared" si="44"/>
        <v>#N/A</v>
      </c>
      <c r="N518" s="3" t="str">
        <f t="shared" ref="N518:N581" si="48">+I518&amp;H518</f>
        <v/>
      </c>
    </row>
    <row r="519" spans="1:14" x14ac:dyDescent="0.2">
      <c r="A519" s="166"/>
      <c r="B519" s="204" t="e">
        <f>VLOOKUP(A519,Adr!A:B,2,FALSE)</f>
        <v>#N/A</v>
      </c>
      <c r="C519" s="196"/>
      <c r="D519" s="186"/>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98"/>
      <c r="B521" s="204" t="e">
        <f>VLOOKUP(A521,Adr!A:B,2,FALSE)</f>
        <v>#N/A</v>
      </c>
      <c r="C521" s="169"/>
      <c r="D521" s="172"/>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91"/>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87"/>
      <c r="E523" s="173"/>
      <c r="F523" s="166"/>
      <c r="G523" s="169"/>
      <c r="H523" s="169"/>
      <c r="I523" s="192" t="str">
        <f t="shared" si="45"/>
        <v/>
      </c>
      <c r="J523" s="167"/>
      <c r="K523" s="5"/>
      <c r="L523" s="167" t="str">
        <f t="shared" si="47"/>
        <v/>
      </c>
      <c r="M523" s="5" t="e">
        <f t="shared" si="44"/>
        <v>#N/A</v>
      </c>
      <c r="N523" s="3" t="str">
        <f t="shared" si="48"/>
        <v/>
      </c>
    </row>
    <row r="524" spans="1:14" x14ac:dyDescent="0.2">
      <c r="A524" s="198"/>
      <c r="B524" s="204" t="e">
        <f>VLOOKUP(A524,Adr!A:B,2,FALSE)</f>
        <v>#N/A</v>
      </c>
      <c r="C524" s="169"/>
      <c r="D524" s="172"/>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4"/>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ref="M527:M590" si="49">B527&amp;F527&amp;H527&amp;C527</f>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66"/>
      <c r="B529" s="204" t="e">
        <f>VLOOKUP(A529,Adr!A:B,2,FALSE)</f>
        <v>#N/A</v>
      </c>
      <c r="C529" s="197"/>
      <c r="D529" s="191"/>
      <c r="E529" s="173"/>
      <c r="F529" s="166"/>
      <c r="G529" s="169"/>
      <c r="H529" s="169"/>
      <c r="I529" s="192" t="str">
        <f t="shared" si="45"/>
        <v/>
      </c>
      <c r="J529" s="167"/>
      <c r="K529" s="5"/>
      <c r="L529" s="167" t="str">
        <f t="shared" si="47"/>
        <v/>
      </c>
      <c r="M529" s="5" t="e">
        <f t="shared" si="49"/>
        <v>#N/A</v>
      </c>
      <c r="N529" s="3" t="str">
        <f t="shared" si="48"/>
        <v/>
      </c>
    </row>
    <row r="530" spans="1:14" x14ac:dyDescent="0.2">
      <c r="A530" s="198"/>
      <c r="B530" s="204" t="e">
        <f>VLOOKUP(A530,Adr!A:B,2,FALSE)</f>
        <v>#N/A</v>
      </c>
      <c r="C530" s="169"/>
      <c r="D530" s="172"/>
      <c r="E530" s="173"/>
      <c r="F530" s="166"/>
      <c r="G530" s="169"/>
      <c r="H530" s="169"/>
      <c r="I530" s="192" t="str">
        <f t="shared" si="45"/>
        <v/>
      </c>
      <c r="J530" s="167"/>
      <c r="K530" s="5"/>
      <c r="L530" s="167" t="str">
        <f t="shared" si="47"/>
        <v/>
      </c>
      <c r="M530" s="5" t="e">
        <f t="shared" si="49"/>
        <v>#N/A</v>
      </c>
      <c r="N530" s="3" t="str">
        <f t="shared" si="48"/>
        <v/>
      </c>
    </row>
    <row r="531" spans="1:14" x14ac:dyDescent="0.2">
      <c r="A531" s="182"/>
      <c r="B531" s="204" t="e">
        <f>VLOOKUP(A531,Adr!A:B,2,FALSE)</f>
        <v>#N/A</v>
      </c>
      <c r="C531" s="185"/>
      <c r="D531" s="187"/>
      <c r="E531" s="230"/>
      <c r="F531" s="182"/>
      <c r="G531" s="185"/>
      <c r="H531" s="185"/>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6"/>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87"/>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6"/>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0"/>
      <c r="D538" s="172"/>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6"/>
      <c r="D540" s="187"/>
      <c r="E540" s="173"/>
      <c r="F540" s="166"/>
      <c r="G540" s="169"/>
      <c r="H540" s="169"/>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97"/>
      <c r="D542" s="191"/>
      <c r="E542" s="173"/>
      <c r="F542" s="182"/>
      <c r="G542" s="185"/>
      <c r="H542" s="185"/>
      <c r="I542" s="192" t="str">
        <f t="shared" si="45"/>
        <v/>
      </c>
      <c r="J542" s="167"/>
      <c r="K542" s="5"/>
      <c r="L542" s="167" t="str">
        <f t="shared" si="47"/>
        <v/>
      </c>
      <c r="M542" s="5" t="e">
        <f t="shared" si="49"/>
        <v>#N/A</v>
      </c>
      <c r="N542" s="3" t="str">
        <f t="shared" si="48"/>
        <v/>
      </c>
    </row>
    <row r="543" spans="1:14" x14ac:dyDescent="0.2">
      <c r="A543" s="166"/>
      <c r="B543" s="204" t="e">
        <f>VLOOKUP(A543,Adr!A:B,2,FALSE)</f>
        <v>#N/A</v>
      </c>
      <c r="C543" s="185"/>
      <c r="D543" s="187"/>
      <c r="E543" s="173"/>
      <c r="F543" s="182"/>
      <c r="G543" s="185"/>
      <c r="H543" s="185"/>
      <c r="I543" s="192" t="str">
        <f t="shared" si="45"/>
        <v/>
      </c>
      <c r="J543" s="167"/>
      <c r="K543" s="5"/>
      <c r="L543" s="167" t="str">
        <f t="shared" si="47"/>
        <v/>
      </c>
      <c r="M543" s="5" t="e">
        <f t="shared" si="49"/>
        <v>#N/A</v>
      </c>
      <c r="N543" s="3" t="str">
        <f t="shared" si="48"/>
        <v/>
      </c>
    </row>
    <row r="544" spans="1:14" x14ac:dyDescent="0.2">
      <c r="A544" s="182"/>
      <c r="B544" s="204" t="e">
        <f>VLOOKUP(A544,Adr!A:B,2,FALSE)</f>
        <v>#N/A</v>
      </c>
      <c r="C544" s="185"/>
      <c r="D544" s="187"/>
      <c r="E544" s="230"/>
      <c r="F544" s="182"/>
      <c r="G544" s="185"/>
      <c r="H544" s="185"/>
      <c r="I544" s="192" t="str">
        <f t="shared" ref="I544:I607" si="50">A544&amp;F544</f>
        <v/>
      </c>
      <c r="J544" s="167"/>
      <c r="K544" s="5"/>
      <c r="L544" s="167" t="str">
        <f t="shared" ref="L544:L607" si="51">A544&amp;G544&amp;H544</f>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6"/>
      <c r="D548" s="186"/>
      <c r="E548" s="173"/>
      <c r="F548" s="166"/>
      <c r="G548" s="169"/>
      <c r="H548" s="169"/>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49"/>
        <v>#N/A</v>
      </c>
      <c r="N549" s="3" t="str">
        <f t="shared" si="48"/>
        <v/>
      </c>
    </row>
    <row r="550" spans="1:14" x14ac:dyDescent="0.2">
      <c r="A550" s="182"/>
      <c r="B550" s="204" t="e">
        <f>VLOOKUP(A550,Adr!A:B,2,FALSE)</f>
        <v>#N/A</v>
      </c>
      <c r="C550" s="185"/>
      <c r="D550" s="187"/>
      <c r="E550" s="230"/>
      <c r="F550" s="182"/>
      <c r="G550" s="185"/>
      <c r="H550" s="185"/>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82"/>
      <c r="B555" s="204" t="e">
        <f>VLOOKUP(A555,Adr!A:B,2,FALSE)</f>
        <v>#N/A</v>
      </c>
      <c r="C555" s="185"/>
      <c r="D555" s="187"/>
      <c r="E555" s="230"/>
      <c r="F555" s="182"/>
      <c r="G555" s="185"/>
      <c r="H555" s="185"/>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6"/>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0"/>
      <c r="D561" s="172"/>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82"/>
      <c r="B564" s="204" t="e">
        <f>VLOOKUP(A564,Adr!A:B,2,FALSE)</f>
        <v>#N/A</v>
      </c>
      <c r="C564" s="185"/>
      <c r="D564" s="187"/>
      <c r="E564" s="230"/>
      <c r="F564" s="182"/>
      <c r="G564" s="185"/>
      <c r="H564" s="185"/>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6"/>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49"/>
        <v>#N/A</v>
      </c>
      <c r="N567" s="3" t="str">
        <f t="shared" si="48"/>
        <v/>
      </c>
    </row>
    <row r="568" spans="1:14" x14ac:dyDescent="0.2">
      <c r="A568" s="198"/>
      <c r="B568" s="204" t="e">
        <f>VLOOKUP(A568,Adr!A:B,2,FALSE)</f>
        <v>#N/A</v>
      </c>
      <c r="C568" s="169"/>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0"/>
      <c r="D573" s="172"/>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166"/>
      <c r="B575" s="204" t="e">
        <f>VLOOKUP(A575,Adr!A:B,2,FALSE)</f>
        <v>#N/A</v>
      </c>
      <c r="C575" s="196"/>
      <c r="D575" s="187"/>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49"/>
        <v>#N/A</v>
      </c>
      <c r="N580" s="3" t="str">
        <f t="shared" si="48"/>
        <v/>
      </c>
    </row>
    <row r="581" spans="1:14" x14ac:dyDescent="0.2">
      <c r="A581" s="202"/>
      <c r="B581" s="204" t="e">
        <f>VLOOKUP(A581,Adr!A:B,2,FALSE)</f>
        <v>#N/A</v>
      </c>
      <c r="C581" s="169"/>
      <c r="D581" s="172"/>
      <c r="E581" s="173"/>
      <c r="F581" s="166"/>
      <c r="G581" s="169"/>
      <c r="H581" s="169"/>
      <c r="I581" s="192" t="str">
        <f t="shared" si="50"/>
        <v/>
      </c>
      <c r="J581" s="167"/>
      <c r="K581" s="5"/>
      <c r="L581" s="167" t="str">
        <f t="shared" si="51"/>
        <v/>
      </c>
      <c r="M581" s="5" t="e">
        <f t="shared" si="49"/>
        <v>#N/A</v>
      </c>
      <c r="N581" s="3" t="str">
        <f t="shared" si="48"/>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49"/>
        <v>#N/A</v>
      </c>
      <c r="N582" s="3" t="str">
        <f t="shared" ref="N582:N645" si="52">+I582&amp;H582</f>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66"/>
      <c r="B584" s="204" t="e">
        <f>VLOOKUP(A584,Adr!A:B,2,FALSE)</f>
        <v>#N/A</v>
      </c>
      <c r="C584" s="196"/>
      <c r="D584" s="187"/>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98"/>
      <c r="B586" s="204" t="e">
        <f>VLOOKUP(A586,Adr!A:B,2,FALSE)</f>
        <v>#N/A</v>
      </c>
      <c r="C586" s="169"/>
      <c r="D586" s="172"/>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6"/>
      <c r="D588" s="187"/>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0"/>
      <c r="D590" s="172"/>
      <c r="E590" s="173"/>
      <c r="F590" s="166"/>
      <c r="G590" s="169"/>
      <c r="H590" s="169"/>
      <c r="I590" s="192" t="str">
        <f t="shared" si="50"/>
        <v/>
      </c>
      <c r="J590" s="167"/>
      <c r="K590" s="5"/>
      <c r="L590" s="167" t="str">
        <f t="shared" si="51"/>
        <v/>
      </c>
      <c r="M590" s="5" t="e">
        <f t="shared" si="49"/>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ref="M591:M654" si="53">B591&amp;F591&amp;H591&amp;C591</f>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202"/>
      <c r="B593" s="204" t="e">
        <f>VLOOKUP(A593,Adr!A:B,2,FALSE)</f>
        <v>#N/A</v>
      </c>
      <c r="C593" s="169"/>
      <c r="D593" s="172"/>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6"/>
      <c r="D594" s="187"/>
      <c r="E594" s="173"/>
      <c r="F594" s="166"/>
      <c r="G594" s="169"/>
      <c r="H594" s="169"/>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85"/>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7"/>
      <c r="D602" s="191"/>
      <c r="E602" s="173"/>
      <c r="F602" s="182"/>
      <c r="G602" s="185"/>
      <c r="H602" s="185"/>
      <c r="I602" s="192" t="str">
        <f t="shared" si="50"/>
        <v/>
      </c>
      <c r="J602" s="167"/>
      <c r="K602" s="5"/>
      <c r="L602" s="167" t="str">
        <f t="shared" si="51"/>
        <v/>
      </c>
      <c r="M602" s="5" t="e">
        <f t="shared" si="53"/>
        <v>#N/A</v>
      </c>
      <c r="N602" s="3" t="str">
        <f t="shared" si="52"/>
        <v/>
      </c>
    </row>
    <row r="603" spans="1:14" x14ac:dyDescent="0.2">
      <c r="A603" s="182"/>
      <c r="B603" s="204" t="e">
        <f>VLOOKUP(A603,Adr!A:B,2,FALSE)</f>
        <v>#N/A</v>
      </c>
      <c r="C603" s="185"/>
      <c r="D603" s="187"/>
      <c r="E603" s="173"/>
      <c r="F603" s="182"/>
      <c r="G603" s="169"/>
      <c r="H603" s="185"/>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6"/>
      <c r="D604" s="187"/>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0"/>
        <v/>
      </c>
      <c r="J607" s="167"/>
      <c r="K607" s="5"/>
      <c r="L607" s="167" t="str">
        <f t="shared" si="51"/>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ref="I608:I615" si="54">A608&amp;F608</f>
        <v/>
      </c>
      <c r="J608" s="167"/>
      <c r="K608" s="5"/>
      <c r="L608" s="167" t="str">
        <f t="shared" ref="L608:L671" si="55">A608&amp;G608&amp;H608</f>
        <v/>
      </c>
      <c r="M608" s="5" t="e">
        <f t="shared" si="53"/>
        <v>#N/A</v>
      </c>
      <c r="N608" s="3" t="str">
        <f t="shared" si="52"/>
        <v/>
      </c>
    </row>
    <row r="609" spans="1:14" x14ac:dyDescent="0.2">
      <c r="A609" s="166"/>
      <c r="B609" s="204" t="e">
        <f>VLOOKUP(A609,Adr!A:B,2,FALSE)</f>
        <v>#N/A</v>
      </c>
      <c r="C609" s="190"/>
      <c r="D609" s="172"/>
      <c r="E609" s="173"/>
      <c r="F609" s="166"/>
      <c r="G609" s="169"/>
      <c r="H609" s="169"/>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85"/>
      <c r="D613" s="187"/>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69"/>
      <c r="D614" s="172"/>
      <c r="E614" s="173"/>
      <c r="F614" s="166"/>
      <c r="G614" s="169"/>
      <c r="H614" s="169"/>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92" t="str">
        <f t="shared" si="54"/>
        <v/>
      </c>
      <c r="J615" s="167"/>
      <c r="K615" s="5"/>
      <c r="L615" s="167" t="str">
        <f t="shared" si="55"/>
        <v/>
      </c>
      <c r="M615" s="5" t="e">
        <f t="shared" si="53"/>
        <v>#N/A</v>
      </c>
      <c r="N615" s="3" t="str">
        <f t="shared" si="52"/>
        <v/>
      </c>
    </row>
    <row r="616" spans="1:14" x14ac:dyDescent="0.2">
      <c r="A616" s="166"/>
      <c r="B616" s="204" t="e">
        <f>VLOOKUP(A616,Adr!A:B,2,FALSE)</f>
        <v>#N/A</v>
      </c>
      <c r="C616" s="197"/>
      <c r="D616" s="191"/>
      <c r="E616" s="173"/>
      <c r="F616" s="182"/>
      <c r="G616" s="185"/>
      <c r="H616" s="185"/>
      <c r="I616" s="167"/>
      <c r="J616" s="167"/>
      <c r="K616" s="5"/>
      <c r="L616" s="167" t="str">
        <f t="shared" si="55"/>
        <v/>
      </c>
      <c r="M616" s="5" t="e">
        <f t="shared" si="53"/>
        <v>#N/A</v>
      </c>
      <c r="N616" s="3" t="str">
        <f t="shared" si="52"/>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3"/>
        <v>#N/A</v>
      </c>
      <c r="N617" s="3" t="str">
        <f t="shared" si="52"/>
        <v/>
      </c>
    </row>
    <row r="618" spans="1:14" x14ac:dyDescent="0.2">
      <c r="A618" s="182"/>
      <c r="B618" s="204" t="e">
        <f>VLOOKUP(A618,Adr!A:B,2,FALSE)</f>
        <v>#N/A</v>
      </c>
      <c r="C618" s="185"/>
      <c r="D618" s="187"/>
      <c r="E618" s="230"/>
      <c r="F618" s="182"/>
      <c r="G618" s="185"/>
      <c r="H618" s="185"/>
      <c r="I618" s="192"/>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66"/>
      <c r="G620" s="169"/>
      <c r="H620" s="169"/>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82"/>
      <c r="G624" s="185"/>
      <c r="H624" s="185"/>
      <c r="I624" s="167"/>
      <c r="J624" s="167"/>
      <c r="K624" s="5"/>
      <c r="L624" s="167" t="str">
        <f t="shared" si="55"/>
        <v/>
      </c>
      <c r="M624" s="5" t="e">
        <f t="shared" si="53"/>
        <v>#N/A</v>
      </c>
      <c r="N624" s="3" t="str">
        <f t="shared" si="52"/>
        <v/>
      </c>
    </row>
    <row r="625" spans="1:14" x14ac:dyDescent="0.2">
      <c r="A625" s="182"/>
      <c r="B625" s="204" t="e">
        <f>VLOOKUP(A625,Adr!A:B,2,FALSE)</f>
        <v>#N/A</v>
      </c>
      <c r="C625" s="185"/>
      <c r="D625" s="187"/>
      <c r="E625" s="230"/>
      <c r="F625" s="182"/>
      <c r="G625" s="185"/>
      <c r="H625" s="185"/>
      <c r="I625" s="192"/>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0"/>
      <c r="D628" s="172"/>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3"/>
        <v>#N/A</v>
      </c>
      <c r="N629" s="3" t="str">
        <f t="shared" si="52"/>
        <v/>
      </c>
    </row>
    <row r="630" spans="1:14" x14ac:dyDescent="0.2">
      <c r="A630" s="166"/>
      <c r="B630" s="204" t="e">
        <f>VLOOKUP(A630,Adr!A:B,2,FALSE)</f>
        <v>#N/A</v>
      </c>
      <c r="C630" s="196"/>
      <c r="D630" s="186"/>
      <c r="E630" s="173"/>
      <c r="F630" s="166"/>
      <c r="G630" s="169"/>
      <c r="H630" s="169"/>
      <c r="I630" s="167"/>
      <c r="J630" s="167"/>
      <c r="K630" s="5"/>
      <c r="L630" s="167" t="str">
        <f t="shared" si="55"/>
        <v/>
      </c>
      <c r="M630" s="5" t="e">
        <f t="shared" si="53"/>
        <v>#N/A</v>
      </c>
      <c r="N630" s="3" t="str">
        <f t="shared" si="52"/>
        <v/>
      </c>
    </row>
    <row r="631" spans="1:14" x14ac:dyDescent="0.2">
      <c r="A631" s="166"/>
      <c r="B631" s="204" t="e">
        <f>VLOOKUP(A631,Adr!A:B,2,FALSE)</f>
        <v>#N/A</v>
      </c>
      <c r="C631" s="196"/>
      <c r="D631" s="187"/>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90"/>
      <c r="D633" s="172"/>
      <c r="E633" s="173"/>
      <c r="F633" s="166"/>
      <c r="G633" s="169"/>
      <c r="H633" s="169"/>
      <c r="I633" s="167"/>
      <c r="J633" s="167"/>
      <c r="K633" s="5"/>
      <c r="L633" s="167" t="str">
        <f t="shared" si="55"/>
        <v/>
      </c>
      <c r="M633" s="5" t="e">
        <f t="shared" si="53"/>
        <v>#N/A</v>
      </c>
      <c r="N633" s="3" t="str">
        <f t="shared" si="52"/>
        <v/>
      </c>
    </row>
    <row r="634" spans="1:14" x14ac:dyDescent="0.2">
      <c r="A634" s="202"/>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87"/>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90"/>
      <c r="D639" s="172"/>
      <c r="E639" s="173"/>
      <c r="F639" s="182"/>
      <c r="G639" s="185"/>
      <c r="H639" s="185"/>
      <c r="I639" s="167"/>
      <c r="J639" s="167"/>
      <c r="K639" s="5"/>
      <c r="L639" s="167" t="str">
        <f t="shared" si="55"/>
        <v/>
      </c>
      <c r="M639" s="5" t="e">
        <f t="shared" si="53"/>
        <v>#N/A</v>
      </c>
      <c r="N639" s="3" t="str">
        <f t="shared" si="52"/>
        <v/>
      </c>
    </row>
    <row r="640" spans="1:14" x14ac:dyDescent="0.2">
      <c r="A640" s="166"/>
      <c r="B640" s="204" t="e">
        <f>VLOOKUP(A640,Adr!A:B,2,FALSE)</f>
        <v>#N/A</v>
      </c>
      <c r="C640" s="169"/>
      <c r="D640" s="172"/>
      <c r="E640" s="173"/>
      <c r="F640" s="166"/>
      <c r="G640" s="169"/>
      <c r="H640" s="169"/>
      <c r="I640" s="192"/>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90"/>
      <c r="D642" s="172"/>
      <c r="E642" s="173"/>
      <c r="F642" s="182"/>
      <c r="G642" s="185"/>
      <c r="H642" s="185"/>
      <c r="I642" s="167"/>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85"/>
      <c r="D644" s="187"/>
      <c r="E644" s="173"/>
      <c r="F644" s="182"/>
      <c r="G644" s="185"/>
      <c r="H644" s="185"/>
      <c r="I644" s="192"/>
      <c r="J644" s="167"/>
      <c r="K644" s="5"/>
      <c r="L644" s="167" t="str">
        <f t="shared" si="55"/>
        <v/>
      </c>
      <c r="M644" s="5" t="e">
        <f t="shared" si="53"/>
        <v>#N/A</v>
      </c>
      <c r="N644" s="3" t="str">
        <f t="shared" si="52"/>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2"/>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ref="N646:N709" si="56">+I646&amp;H646</f>
        <v/>
      </c>
    </row>
    <row r="647" spans="1:14" x14ac:dyDescent="0.2">
      <c r="A647" s="166"/>
      <c r="B647" s="204" t="e">
        <f>VLOOKUP(A647,Adr!A:B,2,FALSE)</f>
        <v>#N/A</v>
      </c>
      <c r="C647" s="190"/>
      <c r="D647" s="172"/>
      <c r="E647" s="173"/>
      <c r="F647" s="182"/>
      <c r="G647" s="185"/>
      <c r="H647" s="185"/>
      <c r="I647" s="167"/>
      <c r="J647" s="167"/>
      <c r="K647" s="5"/>
      <c r="L647" s="167" t="str">
        <f t="shared" si="55"/>
        <v/>
      </c>
      <c r="M647" s="5" t="e">
        <f t="shared" si="53"/>
        <v>#N/A</v>
      </c>
      <c r="N647" s="3" t="str">
        <f t="shared" si="56"/>
        <v/>
      </c>
    </row>
    <row r="648" spans="1:14" x14ac:dyDescent="0.2">
      <c r="A648" s="166"/>
      <c r="B648" s="204" t="e">
        <f>VLOOKUP(A648,Adr!A:B,2,FALSE)</f>
        <v>#N/A</v>
      </c>
      <c r="C648" s="169"/>
      <c r="D648" s="172"/>
      <c r="E648" s="173"/>
      <c r="F648" s="166"/>
      <c r="G648" s="169"/>
      <c r="H648" s="169"/>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7"/>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85"/>
      <c r="D651" s="186"/>
      <c r="E651" s="173"/>
      <c r="F651" s="182"/>
      <c r="G651" s="185"/>
      <c r="H651" s="185"/>
      <c r="I651" s="192"/>
      <c r="J651" s="167"/>
      <c r="K651" s="5"/>
      <c r="L651" s="167" t="str">
        <f t="shared" si="55"/>
        <v/>
      </c>
      <c r="M651" s="5" t="e">
        <f t="shared" si="53"/>
        <v>#N/A</v>
      </c>
      <c r="N651" s="3" t="str">
        <f t="shared" si="56"/>
        <v/>
      </c>
    </row>
    <row r="652" spans="1:14" x14ac:dyDescent="0.2">
      <c r="A652" s="166"/>
      <c r="B652" s="204" t="e">
        <f>VLOOKUP(A652,Adr!A:B,2,FALSE)</f>
        <v>#N/A</v>
      </c>
      <c r="C652" s="190"/>
      <c r="D652" s="172"/>
      <c r="E652" s="173"/>
      <c r="F652" s="182"/>
      <c r="G652" s="185"/>
      <c r="H652" s="185"/>
      <c r="I652" s="167"/>
      <c r="J652" s="167"/>
      <c r="K652" s="5"/>
      <c r="L652" s="167" t="str">
        <f t="shared" si="55"/>
        <v/>
      </c>
      <c r="M652" s="5" t="e">
        <f t="shared" si="53"/>
        <v>#N/A</v>
      </c>
      <c r="N652" s="3" t="str">
        <f t="shared" si="56"/>
        <v/>
      </c>
    </row>
    <row r="653" spans="1:14" x14ac:dyDescent="0.2">
      <c r="A653" s="166"/>
      <c r="B653" s="204" t="e">
        <f>VLOOKUP(A653,Adr!A:B,2,FALSE)</f>
        <v>#N/A</v>
      </c>
      <c r="C653" s="196"/>
      <c r="D653" s="187"/>
      <c r="E653" s="173"/>
      <c r="F653" s="182"/>
      <c r="G653" s="185"/>
      <c r="H653" s="185"/>
      <c r="I653" s="167"/>
      <c r="J653" s="167"/>
      <c r="K653" s="5"/>
      <c r="L653" s="167" t="str">
        <f t="shared" si="55"/>
        <v/>
      </c>
      <c r="M653" s="5" t="e">
        <f t="shared" si="53"/>
        <v>#N/A</v>
      </c>
      <c r="N653" s="3" t="str">
        <f t="shared" si="56"/>
        <v/>
      </c>
    </row>
    <row r="654" spans="1:14" x14ac:dyDescent="0.2">
      <c r="A654" s="182"/>
      <c r="B654" s="204" t="e">
        <f>VLOOKUP(A654,Adr!A:B,2,FALSE)</f>
        <v>#N/A</v>
      </c>
      <c r="C654" s="185"/>
      <c r="D654" s="187"/>
      <c r="E654" s="173"/>
      <c r="F654" s="182"/>
      <c r="G654" s="185"/>
      <c r="H654" s="185"/>
      <c r="I654" s="192"/>
      <c r="J654" s="167"/>
      <c r="K654" s="5"/>
      <c r="L654" s="167" t="str">
        <f t="shared" si="55"/>
        <v/>
      </c>
      <c r="M654" s="5" t="e">
        <f t="shared" si="53"/>
        <v>#N/A</v>
      </c>
      <c r="N654" s="3" t="str">
        <f t="shared" si="56"/>
        <v/>
      </c>
    </row>
    <row r="655" spans="1:14" x14ac:dyDescent="0.2">
      <c r="A655" s="166"/>
      <c r="B655" s="204" t="e">
        <f>VLOOKUP(A655,Adr!A:B,2,FALSE)</f>
        <v>#N/A</v>
      </c>
      <c r="C655" s="185"/>
      <c r="D655" s="187"/>
      <c r="E655" s="173"/>
      <c r="F655" s="182"/>
      <c r="G655" s="185"/>
      <c r="H655" s="185"/>
      <c r="I655" s="192"/>
      <c r="J655" s="167"/>
      <c r="K655" s="5"/>
      <c r="L655" s="167" t="str">
        <f t="shared" si="55"/>
        <v/>
      </c>
      <c r="M655" s="5" t="e">
        <f t="shared" ref="M655:M718" si="57">B655&amp;F655&amp;H655&amp;C655</f>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85"/>
      <c r="D658" s="187"/>
      <c r="E658" s="173"/>
      <c r="F658" s="182"/>
      <c r="G658" s="185"/>
      <c r="H658" s="185"/>
      <c r="I658" s="192"/>
      <c r="J658" s="167"/>
      <c r="K658" s="5"/>
      <c r="L658" s="167" t="str">
        <f t="shared" si="55"/>
        <v/>
      </c>
      <c r="M658" s="5" t="e">
        <f t="shared" si="57"/>
        <v>#N/A</v>
      </c>
      <c r="N658" s="3" t="str">
        <f t="shared" si="56"/>
        <v/>
      </c>
    </row>
    <row r="659" spans="1:14" x14ac:dyDescent="0.2">
      <c r="A659" s="166"/>
      <c r="B659" s="204" t="e">
        <f>VLOOKUP(A659,Adr!A:B,2,FALSE)</f>
        <v>#N/A</v>
      </c>
      <c r="C659" s="196"/>
      <c r="D659" s="187"/>
      <c r="E659" s="173"/>
      <c r="F659" s="182"/>
      <c r="G659" s="185"/>
      <c r="H659" s="185"/>
      <c r="I659" s="167"/>
      <c r="J659" s="167"/>
      <c r="K659" s="5"/>
      <c r="L659" s="167" t="str">
        <f t="shared" si="55"/>
        <v/>
      </c>
      <c r="M659" s="5" t="e">
        <f t="shared" si="57"/>
        <v>#N/A</v>
      </c>
      <c r="N659" s="3" t="str">
        <f t="shared" si="56"/>
        <v/>
      </c>
    </row>
    <row r="660" spans="1:14" x14ac:dyDescent="0.2">
      <c r="A660" s="166"/>
      <c r="B660" s="204" t="e">
        <f>VLOOKUP(A660,Adr!A:B,2,FALSE)</f>
        <v>#N/A</v>
      </c>
      <c r="C660" s="196"/>
      <c r="D660" s="186"/>
      <c r="E660" s="173"/>
      <c r="F660" s="166"/>
      <c r="G660" s="169"/>
      <c r="H660" s="169"/>
      <c r="I660" s="167"/>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66"/>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3"/>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98"/>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202"/>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69"/>
      <c r="D666" s="172"/>
      <c r="E666" s="173"/>
      <c r="F666" s="166"/>
      <c r="G666" s="169"/>
      <c r="H666" s="169"/>
      <c r="I666" s="192"/>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7"/>
      <c r="E668" s="173"/>
      <c r="F668" s="182"/>
      <c r="G668" s="185"/>
      <c r="H668" s="185"/>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96"/>
      <c r="D670" s="186"/>
      <c r="E670" s="173"/>
      <c r="F670" s="166"/>
      <c r="G670" s="169"/>
      <c r="H670" s="169"/>
      <c r="I670" s="167"/>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5"/>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ref="L672:L735" si="58">A672&amp;G672&amp;H672</f>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96"/>
      <c r="D675" s="186"/>
      <c r="E675" s="173"/>
      <c r="F675" s="166"/>
      <c r="G675" s="169"/>
      <c r="H675" s="169"/>
      <c r="I675" s="167"/>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69"/>
      <c r="D678" s="172"/>
      <c r="E678" s="173"/>
      <c r="F678" s="166"/>
      <c r="G678" s="169"/>
      <c r="H678" s="169"/>
      <c r="I678" s="192"/>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7"/>
      <c r="E682" s="173"/>
      <c r="F682" s="182"/>
      <c r="G682" s="185"/>
      <c r="H682" s="185"/>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6"/>
      <c r="E684" s="173"/>
      <c r="F684" s="166"/>
      <c r="G684" s="169"/>
      <c r="H684" s="169"/>
      <c r="I684" s="167"/>
      <c r="J684" s="167"/>
      <c r="K684" s="5"/>
      <c r="L684" s="167" t="str">
        <f t="shared" si="58"/>
        <v/>
      </c>
      <c r="M684" s="5" t="e">
        <f t="shared" si="57"/>
        <v>#N/A</v>
      </c>
      <c r="N684" s="3" t="str">
        <f t="shared" si="56"/>
        <v/>
      </c>
    </row>
    <row r="685" spans="1:14" x14ac:dyDescent="0.2">
      <c r="A685" s="166"/>
      <c r="B685" s="204" t="e">
        <f>VLOOKUP(A685,Adr!A:B,2,FALSE)</f>
        <v>#N/A</v>
      </c>
      <c r="C685" s="196"/>
      <c r="D685" s="187"/>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0"/>
      <c r="D687" s="172"/>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66"/>
      <c r="B692" s="204" t="e">
        <f>VLOOKUP(A692,Adr!A:B,2,FALSE)</f>
        <v>#N/A</v>
      </c>
      <c r="C692" s="196"/>
      <c r="D692" s="187"/>
      <c r="E692" s="173"/>
      <c r="F692" s="182"/>
      <c r="G692" s="185"/>
      <c r="H692" s="185"/>
      <c r="I692" s="167"/>
      <c r="J692" s="167"/>
      <c r="K692" s="5"/>
      <c r="L692" s="167" t="str">
        <f t="shared" si="58"/>
        <v/>
      </c>
      <c r="M692" s="5" t="e">
        <f t="shared" si="57"/>
        <v>#N/A</v>
      </c>
      <c r="N692" s="3" t="str">
        <f t="shared" si="56"/>
        <v/>
      </c>
    </row>
    <row r="693" spans="1:14" x14ac:dyDescent="0.2">
      <c r="A693" s="182"/>
      <c r="B693" s="204" t="e">
        <f>VLOOKUP(A693,Adr!A:B,2,FALSE)</f>
        <v>#N/A</v>
      </c>
      <c r="C693" s="185"/>
      <c r="D693" s="187"/>
      <c r="E693" s="230"/>
      <c r="F693" s="182"/>
      <c r="G693" s="185"/>
      <c r="H693" s="185"/>
      <c r="I693" s="192"/>
      <c r="J693" s="167"/>
      <c r="K693" s="5"/>
      <c r="L693" s="167" t="str">
        <f t="shared" si="58"/>
        <v/>
      </c>
      <c r="M693" s="5" t="e">
        <f t="shared" si="57"/>
        <v>#N/A</v>
      </c>
      <c r="N693" s="3" t="str">
        <f t="shared" si="56"/>
        <v/>
      </c>
    </row>
    <row r="694" spans="1:14" x14ac:dyDescent="0.2">
      <c r="A694" s="166"/>
      <c r="B694" s="204" t="e">
        <f>VLOOKUP(A694,Adr!A:B,2,FALSE)</f>
        <v>#N/A</v>
      </c>
      <c r="C694" s="190"/>
      <c r="D694" s="172"/>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6"/>
      <c r="D699" s="187"/>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0"/>
      <c r="D700" s="172"/>
      <c r="E700" s="173"/>
      <c r="F700" s="166"/>
      <c r="G700" s="169"/>
      <c r="H700" s="169"/>
      <c r="I700" s="192"/>
      <c r="J700" s="167"/>
      <c r="K700" s="5"/>
      <c r="L700" s="167" t="str">
        <f t="shared" si="58"/>
        <v/>
      </c>
      <c r="M700" s="5" t="e">
        <f t="shared" si="57"/>
        <v>#N/A</v>
      </c>
      <c r="N700" s="3" t="str">
        <f t="shared" si="56"/>
        <v/>
      </c>
    </row>
    <row r="701" spans="1:14" x14ac:dyDescent="0.2">
      <c r="A701" s="198"/>
      <c r="B701" s="204" t="e">
        <f>VLOOKUP(A701,Adr!A:B,2,FALSE)</f>
        <v>#N/A</v>
      </c>
      <c r="C701" s="169"/>
      <c r="D701" s="172"/>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6"/>
      <c r="D703" s="187"/>
      <c r="E703" s="173"/>
      <c r="F703" s="166"/>
      <c r="G703" s="169"/>
      <c r="H703" s="169"/>
      <c r="I703" s="192"/>
      <c r="J703" s="167"/>
      <c r="K703" s="5"/>
      <c r="L703" s="167" t="str">
        <f t="shared" si="58"/>
        <v/>
      </c>
      <c r="M703" s="5" t="e">
        <f t="shared" si="57"/>
        <v>#N/A</v>
      </c>
      <c r="N703" s="3" t="str">
        <f t="shared" si="56"/>
        <v/>
      </c>
    </row>
    <row r="704" spans="1:14" x14ac:dyDescent="0.2">
      <c r="A704" s="202"/>
      <c r="B704" s="204" t="e">
        <f>VLOOKUP(A704,Adr!A:B,2,FALSE)</f>
        <v>#N/A</v>
      </c>
      <c r="C704" s="169"/>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6"/>
      <c r="D706" s="187"/>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7"/>
        <v>#N/A</v>
      </c>
      <c r="N709" s="3" t="str">
        <f t="shared" si="56"/>
        <v/>
      </c>
    </row>
    <row r="710" spans="1:14" x14ac:dyDescent="0.2">
      <c r="A710" s="166"/>
      <c r="B710" s="204" t="e">
        <f>VLOOKUP(A710,Adr!A:B,2,FALSE)</f>
        <v>#N/A</v>
      </c>
      <c r="C710" s="190"/>
      <c r="D710" s="172"/>
      <c r="E710" s="173"/>
      <c r="F710" s="166"/>
      <c r="G710" s="169"/>
      <c r="H710" s="169"/>
      <c r="I710" s="192"/>
      <c r="J710" s="167"/>
      <c r="K710" s="5"/>
      <c r="L710" s="167" t="str">
        <f t="shared" si="58"/>
        <v/>
      </c>
      <c r="M710" s="5" t="e">
        <f t="shared" si="57"/>
        <v>#N/A</v>
      </c>
      <c r="N710" s="3" t="str">
        <f t="shared" ref="N710:N773" si="59">+I710&amp;H710</f>
        <v/>
      </c>
    </row>
    <row r="711" spans="1:14" x14ac:dyDescent="0.2">
      <c r="A711" s="198"/>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69"/>
      <c r="D712" s="172"/>
      <c r="E712" s="173"/>
      <c r="F712" s="166"/>
      <c r="G712" s="169"/>
      <c r="H712" s="169"/>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85"/>
      <c r="D714" s="187"/>
      <c r="E714" s="173"/>
      <c r="F714" s="182"/>
      <c r="G714" s="185"/>
      <c r="H714" s="185"/>
      <c r="I714" s="192"/>
      <c r="J714" s="167"/>
      <c r="K714" s="5"/>
      <c r="L714" s="167" t="str">
        <f t="shared" si="58"/>
        <v/>
      </c>
      <c r="M714" s="5" t="e">
        <f t="shared" si="57"/>
        <v>#N/A</v>
      </c>
      <c r="N714" s="3" t="str">
        <f t="shared" si="59"/>
        <v/>
      </c>
    </row>
    <row r="715" spans="1:14" x14ac:dyDescent="0.2">
      <c r="A715" s="166"/>
      <c r="B715" s="204" t="e">
        <f>VLOOKUP(A715,Adr!A:B,2,FALSE)</f>
        <v>#N/A</v>
      </c>
      <c r="C715" s="169"/>
      <c r="D715" s="172"/>
      <c r="E715" s="173"/>
      <c r="F715" s="166"/>
      <c r="G715" s="169"/>
      <c r="H715" s="169"/>
      <c r="I715" s="192"/>
      <c r="J715" s="167"/>
      <c r="K715" s="5"/>
      <c r="L715" s="167" t="str">
        <f t="shared" si="58"/>
        <v/>
      </c>
      <c r="M715" s="5" t="e">
        <f t="shared" si="57"/>
        <v>#N/A</v>
      </c>
      <c r="N715" s="3" t="str">
        <f t="shared" si="59"/>
        <v/>
      </c>
    </row>
    <row r="716" spans="1:14" x14ac:dyDescent="0.2">
      <c r="A716" s="182"/>
      <c r="B716" s="204" t="e">
        <f>VLOOKUP(A716,Adr!A:B,2,FALSE)</f>
        <v>#N/A</v>
      </c>
      <c r="C716" s="185"/>
      <c r="D716" s="187"/>
      <c r="E716" s="173"/>
      <c r="F716" s="182"/>
      <c r="G716" s="169"/>
      <c r="H716" s="185"/>
      <c r="I716" s="192"/>
      <c r="J716" s="167"/>
      <c r="K716" s="5"/>
      <c r="L716" s="167" t="str">
        <f t="shared" si="58"/>
        <v/>
      </c>
      <c r="M716" s="5" t="e">
        <f t="shared" si="57"/>
        <v>#N/A</v>
      </c>
      <c r="N716" s="3" t="str">
        <f t="shared" si="59"/>
        <v/>
      </c>
    </row>
    <row r="717" spans="1:14" x14ac:dyDescent="0.2">
      <c r="A717" s="166"/>
      <c r="B717" s="204" t="e">
        <f>VLOOKUP(A717,Adr!A:B,2,FALSE)</f>
        <v>#N/A</v>
      </c>
      <c r="C717" s="185"/>
      <c r="D717" s="187"/>
      <c r="E717" s="173"/>
      <c r="F717" s="182"/>
      <c r="G717" s="185"/>
      <c r="H717" s="185"/>
      <c r="I717" s="192"/>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si="57"/>
        <v>#N/A</v>
      </c>
      <c r="N718" s="3" t="str">
        <f t="shared" si="59"/>
        <v/>
      </c>
    </row>
    <row r="719" spans="1:14" x14ac:dyDescent="0.2">
      <c r="A719" s="166"/>
      <c r="B719" s="204" t="e">
        <f>VLOOKUP(A719,Adr!A:B,2,FALSE)</f>
        <v>#N/A</v>
      </c>
      <c r="C719" s="190"/>
      <c r="D719" s="172"/>
      <c r="E719" s="173"/>
      <c r="F719" s="182"/>
      <c r="G719" s="185"/>
      <c r="H719" s="185"/>
      <c r="I719" s="167"/>
      <c r="J719" s="167"/>
      <c r="K719" s="5"/>
      <c r="L719" s="167" t="str">
        <f t="shared" si="58"/>
        <v/>
      </c>
      <c r="M719" s="5" t="e">
        <f t="shared" ref="M719:M787" si="60">B719&amp;F719&amp;H719&amp;C719</f>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6"/>
      <c r="D721" s="186"/>
      <c r="E721" s="173"/>
      <c r="F721" s="166"/>
      <c r="G721" s="169"/>
      <c r="H721" s="169"/>
      <c r="I721" s="167"/>
      <c r="J721" s="167"/>
      <c r="K721" s="5"/>
      <c r="L721" s="167" t="str">
        <f t="shared" si="58"/>
        <v/>
      </c>
      <c r="M721" s="5" t="e">
        <f t="shared" si="60"/>
        <v>#N/A</v>
      </c>
      <c r="N721" s="3" t="str">
        <f t="shared" si="59"/>
        <v/>
      </c>
    </row>
    <row r="722" spans="1:14" x14ac:dyDescent="0.2">
      <c r="A722" s="166"/>
      <c r="B722" s="204" t="e">
        <f>VLOOKUP(A722,Adr!A:B,2,FALSE)</f>
        <v>#N/A</v>
      </c>
      <c r="C722" s="190"/>
      <c r="D722" s="172"/>
      <c r="E722" s="173"/>
      <c r="F722" s="166"/>
      <c r="G722" s="169"/>
      <c r="H722" s="169"/>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90"/>
      <c r="D725" s="172"/>
      <c r="E725" s="173"/>
      <c r="F725" s="182"/>
      <c r="G725" s="185"/>
      <c r="H725" s="185"/>
      <c r="I725" s="167"/>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0"/>
      <c r="D730" s="172"/>
      <c r="E730" s="173"/>
      <c r="F730" s="182"/>
      <c r="G730" s="185"/>
      <c r="H730" s="185"/>
      <c r="I730" s="167"/>
      <c r="J730" s="167"/>
      <c r="K730" s="5"/>
      <c r="L730" s="167" t="str">
        <f t="shared" si="58"/>
        <v/>
      </c>
      <c r="M730" s="5" t="e">
        <f t="shared" si="60"/>
        <v>#N/A</v>
      </c>
      <c r="N730" s="3" t="str">
        <f t="shared" si="59"/>
        <v/>
      </c>
    </row>
    <row r="731" spans="1:14" x14ac:dyDescent="0.2">
      <c r="A731" s="166"/>
      <c r="B731" s="204" t="e">
        <f>VLOOKUP(A731,Adr!A:B,2,FALSE)</f>
        <v>#N/A</v>
      </c>
      <c r="C731" s="185"/>
      <c r="D731" s="187"/>
      <c r="E731" s="173"/>
      <c r="F731" s="182"/>
      <c r="G731" s="185"/>
      <c r="H731" s="185"/>
      <c r="I731" s="192"/>
      <c r="J731" s="167"/>
      <c r="K731" s="5"/>
      <c r="L731" s="167" t="str">
        <f t="shared" si="58"/>
        <v/>
      </c>
      <c r="M731" s="5" t="e">
        <f t="shared" si="60"/>
        <v>#N/A</v>
      </c>
      <c r="N731" s="3" t="str">
        <f t="shared" si="59"/>
        <v/>
      </c>
    </row>
    <row r="732" spans="1:14" x14ac:dyDescent="0.2">
      <c r="A732" s="166"/>
      <c r="B732" s="204" t="e">
        <f>VLOOKUP(A732,Adr!A:B,2,FALSE)</f>
        <v>#N/A</v>
      </c>
      <c r="C732" s="196"/>
      <c r="D732" s="186"/>
      <c r="E732" s="173"/>
      <c r="F732" s="166"/>
      <c r="G732" s="169"/>
      <c r="H732" s="169"/>
      <c r="I732" s="167"/>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6"/>
      <c r="D734" s="187"/>
      <c r="E734" s="173"/>
      <c r="F734" s="166"/>
      <c r="G734" s="169"/>
      <c r="H734" s="169"/>
      <c r="I734" s="192"/>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si="58"/>
        <v/>
      </c>
      <c r="M735" s="5" t="e">
        <f t="shared" si="60"/>
        <v>#N/A</v>
      </c>
      <c r="N735" s="3" t="str">
        <f t="shared" si="59"/>
        <v/>
      </c>
    </row>
    <row r="736" spans="1:14" x14ac:dyDescent="0.2">
      <c r="A736" s="166"/>
      <c r="B736" s="204" t="e">
        <f>VLOOKUP(A736,Adr!A:B,2,FALSE)</f>
        <v>#N/A</v>
      </c>
      <c r="C736" s="190"/>
      <c r="D736" s="172"/>
      <c r="E736" s="173"/>
      <c r="F736" s="182"/>
      <c r="G736" s="185"/>
      <c r="H736" s="185"/>
      <c r="I736" s="167"/>
      <c r="J736" s="167"/>
      <c r="K736" s="5"/>
      <c r="L736" s="167" t="str">
        <f t="shared" ref="L736:L787" si="61">A736&amp;G736&amp;H736</f>
        <v/>
      </c>
      <c r="M736" s="5" t="e">
        <f t="shared" si="60"/>
        <v>#N/A</v>
      </c>
      <c r="N736" s="3" t="str">
        <f t="shared" si="59"/>
        <v/>
      </c>
    </row>
    <row r="737" spans="1:14" x14ac:dyDescent="0.2">
      <c r="A737" s="166"/>
      <c r="B737" s="204" t="e">
        <f>VLOOKUP(A737,Adr!A:B,2,FALSE)</f>
        <v>#N/A</v>
      </c>
      <c r="C737" s="185"/>
      <c r="D737" s="187"/>
      <c r="E737" s="173"/>
      <c r="F737" s="182"/>
      <c r="G737" s="185"/>
      <c r="H737" s="185"/>
      <c r="I737" s="192"/>
      <c r="J737" s="167"/>
      <c r="K737" s="5"/>
      <c r="L737" s="167" t="str">
        <f t="shared" si="61"/>
        <v/>
      </c>
      <c r="M737" s="5" t="e">
        <f t="shared" si="60"/>
        <v>#N/A</v>
      </c>
      <c r="N737" s="3" t="str">
        <f t="shared" si="59"/>
        <v/>
      </c>
    </row>
    <row r="738" spans="1:14" x14ac:dyDescent="0.2">
      <c r="A738" s="166"/>
      <c r="B738" s="204" t="e">
        <f>VLOOKUP(A738,Adr!A:B,2,FALSE)</f>
        <v>#N/A</v>
      </c>
      <c r="C738" s="169"/>
      <c r="D738" s="172"/>
      <c r="E738" s="173"/>
      <c r="F738" s="166"/>
      <c r="G738" s="169"/>
      <c r="H738" s="169"/>
      <c r="I738" s="192"/>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66"/>
      <c r="B740" s="204" t="e">
        <f>VLOOKUP(A740,Adr!A:B,2,FALSE)</f>
        <v>#N/A</v>
      </c>
      <c r="C740" s="196"/>
      <c r="D740" s="186"/>
      <c r="E740" s="173"/>
      <c r="F740" s="166"/>
      <c r="G740" s="169"/>
      <c r="H740" s="169"/>
      <c r="I740" s="167"/>
      <c r="J740" s="167"/>
      <c r="K740" s="5"/>
      <c r="L740" s="167" t="str">
        <f t="shared" si="61"/>
        <v/>
      </c>
      <c r="M740" s="5" t="e">
        <f t="shared" si="60"/>
        <v>#N/A</v>
      </c>
      <c r="N740" s="3" t="str">
        <f t="shared" si="59"/>
        <v/>
      </c>
    </row>
    <row r="741" spans="1:14" x14ac:dyDescent="0.2">
      <c r="A741" s="182"/>
      <c r="B741" s="204" t="e">
        <f>VLOOKUP(A741,Adr!A:B,2,FALSE)</f>
        <v>#N/A</v>
      </c>
      <c r="C741" s="185"/>
      <c r="D741" s="187"/>
      <c r="E741" s="173"/>
      <c r="F741" s="182"/>
      <c r="G741" s="185"/>
      <c r="H741" s="185"/>
      <c r="I741" s="192"/>
      <c r="J741" s="167"/>
      <c r="K741" s="5"/>
      <c r="L741" s="167" t="str">
        <f t="shared" si="61"/>
        <v/>
      </c>
      <c r="M741" s="5" t="e">
        <f t="shared" si="60"/>
        <v>#N/A</v>
      </c>
      <c r="N741" s="3" t="str">
        <f t="shared" si="59"/>
        <v/>
      </c>
    </row>
    <row r="742" spans="1:14" x14ac:dyDescent="0.2">
      <c r="A742" s="202"/>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66"/>
      <c r="B743" s="204" t="e">
        <f>VLOOKUP(A743,Adr!A:B,2,FALSE)</f>
        <v>#N/A</v>
      </c>
      <c r="C743" s="190"/>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98"/>
      <c r="B745" s="204" t="e">
        <f>VLOOKUP(A745,Adr!A:B,2,FALSE)</f>
        <v>#N/A</v>
      </c>
      <c r="C745" s="169"/>
      <c r="D745" s="172"/>
      <c r="E745" s="173"/>
      <c r="F745" s="166"/>
      <c r="G745" s="169"/>
      <c r="H745" s="169"/>
      <c r="I745" s="192"/>
      <c r="J745" s="167"/>
      <c r="K745" s="5"/>
      <c r="L745" s="167" t="str">
        <f t="shared" si="61"/>
        <v/>
      </c>
      <c r="M745" s="5" t="e">
        <f t="shared" si="60"/>
        <v>#N/A</v>
      </c>
      <c r="N745" s="3" t="str">
        <f t="shared" si="59"/>
        <v/>
      </c>
    </row>
    <row r="746" spans="1:14" x14ac:dyDescent="0.2">
      <c r="A746" s="182"/>
      <c r="B746" s="204" t="e">
        <f>VLOOKUP(A746,Adr!A:B,2,FALSE)</f>
        <v>#N/A</v>
      </c>
      <c r="C746" s="185"/>
      <c r="D746" s="187"/>
      <c r="E746" s="173"/>
      <c r="F746" s="182"/>
      <c r="G746" s="185"/>
      <c r="H746" s="185"/>
      <c r="I746" s="192"/>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90"/>
      <c r="D748" s="172"/>
      <c r="E748" s="173"/>
      <c r="F748" s="182"/>
      <c r="G748" s="185"/>
      <c r="H748" s="185"/>
      <c r="I748" s="167"/>
      <c r="J748" s="167"/>
      <c r="K748" s="5"/>
      <c r="L748" s="167" t="str">
        <f t="shared" si="61"/>
        <v/>
      </c>
      <c r="M748" s="5" t="e">
        <f t="shared" si="60"/>
        <v>#N/A</v>
      </c>
      <c r="N748" s="3" t="str">
        <f t="shared" si="59"/>
        <v/>
      </c>
    </row>
    <row r="749" spans="1:14" x14ac:dyDescent="0.2">
      <c r="A749" s="166"/>
      <c r="B749" s="204" t="e">
        <f>VLOOKUP(A749,Adr!A:B,2,FALSE)</f>
        <v>#N/A</v>
      </c>
      <c r="C749" s="169"/>
      <c r="D749" s="172"/>
      <c r="E749" s="173"/>
      <c r="F749" s="166"/>
      <c r="G749" s="169"/>
      <c r="H749" s="169"/>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85"/>
      <c r="D751" s="187"/>
      <c r="E751" s="173"/>
      <c r="F751" s="182"/>
      <c r="G751" s="185"/>
      <c r="H751" s="185"/>
      <c r="I751" s="192"/>
      <c r="J751" s="167"/>
      <c r="K751" s="5"/>
      <c r="L751" s="167" t="str">
        <f t="shared" si="61"/>
        <v/>
      </c>
      <c r="M751" s="5" t="e">
        <f t="shared" si="60"/>
        <v>#N/A</v>
      </c>
      <c r="N751" s="3" t="str">
        <f t="shared" si="59"/>
        <v/>
      </c>
    </row>
    <row r="752" spans="1:14" x14ac:dyDescent="0.2">
      <c r="A752" s="166"/>
      <c r="B752" s="204" t="e">
        <f>VLOOKUP(A752,Adr!A:B,2,FALSE)</f>
        <v>#N/A</v>
      </c>
      <c r="C752" s="190"/>
      <c r="D752" s="172"/>
      <c r="E752" s="173"/>
      <c r="F752" s="182"/>
      <c r="G752" s="185"/>
      <c r="H752" s="185"/>
      <c r="I752" s="167"/>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59"/>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ref="N774:N787" si="62">+I774&amp;H774</f>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82"/>
      <c r="B776" s="204" t="e">
        <f>VLOOKUP(A776,Adr!A:B,2,FALSE)</f>
        <v>#N/A</v>
      </c>
      <c r="C776" s="185"/>
      <c r="D776" s="187"/>
      <c r="E776" s="230"/>
      <c r="F776" s="182"/>
      <c r="G776" s="185"/>
      <c r="H776" s="185"/>
      <c r="I776" s="192"/>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66"/>
      <c r="B780" s="204" t="e">
        <f>VLOOKUP(A780,Adr!A:B,2,FALSE)</f>
        <v>#N/A</v>
      </c>
      <c r="C780" s="196"/>
      <c r="D780" s="186"/>
      <c r="E780" s="173"/>
      <c r="F780" s="166"/>
      <c r="G780" s="169"/>
      <c r="H780" s="169"/>
      <c r="I780" s="167"/>
      <c r="J780" s="167"/>
      <c r="K780" s="5"/>
      <c r="L780" s="167" t="str">
        <f t="shared" si="61"/>
        <v/>
      </c>
      <c r="M780" s="5" t="e">
        <f t="shared" si="60"/>
        <v>#N/A</v>
      </c>
      <c r="N780" s="3" t="str">
        <f t="shared" si="62"/>
        <v/>
      </c>
    </row>
    <row r="781" spans="1:14" x14ac:dyDescent="0.2">
      <c r="A781" s="182"/>
      <c r="B781" s="204" t="e">
        <f>VLOOKUP(A781,Adr!A:B,2,FALSE)</f>
        <v>#N/A</v>
      </c>
      <c r="C781" s="185"/>
      <c r="D781" s="187"/>
      <c r="E781" s="173"/>
      <c r="F781" s="182"/>
      <c r="G781" s="185"/>
      <c r="H781" s="185"/>
      <c r="I781" s="192"/>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90"/>
      <c r="D783" s="172"/>
      <c r="E783" s="173"/>
      <c r="F783" s="182"/>
      <c r="G783" s="185"/>
      <c r="H783" s="185"/>
      <c r="I783" s="167"/>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66"/>
      <c r="B786" s="204" t="e">
        <f>VLOOKUP(A786,Adr!A:B,2,FALSE)</f>
        <v>#N/A</v>
      </c>
      <c r="C786" s="185"/>
      <c r="D786" s="187"/>
      <c r="E786" s="173"/>
      <c r="F786" s="182"/>
      <c r="G786" s="185"/>
      <c r="H786" s="185"/>
      <c r="I786" s="192"/>
      <c r="J786" s="167"/>
      <c r="K786" s="5"/>
      <c r="L786" s="167" t="str">
        <f t="shared" si="61"/>
        <v/>
      </c>
      <c r="M786" s="5" t="e">
        <f t="shared" si="60"/>
        <v>#N/A</v>
      </c>
      <c r="N786" s="3" t="str">
        <f t="shared" si="62"/>
        <v/>
      </c>
    </row>
    <row r="787" spans="1:14" x14ac:dyDescent="0.2">
      <c r="A787" s="182"/>
      <c r="B787" s="204" t="e">
        <f>VLOOKUP(A787,Adr!A:B,2,FALSE)</f>
        <v>#N/A</v>
      </c>
      <c r="C787" s="185"/>
      <c r="D787" s="187"/>
      <c r="E787" s="230"/>
      <c r="F787" s="182"/>
      <c r="G787" s="185"/>
      <c r="H787" s="185"/>
      <c r="I787" s="192"/>
      <c r="J787" s="167"/>
      <c r="K787" s="5"/>
      <c r="L787" s="167" t="str">
        <f t="shared" si="61"/>
        <v/>
      </c>
      <c r="M787" s="5" t="e">
        <f t="shared" si="60"/>
        <v>#N/A</v>
      </c>
      <c r="N787" s="3" t="str">
        <f t="shared" si="62"/>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curlingový zväz, Zahradnícka 27, Bratislava, 811 07</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37841866</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2025-01-23T13:30:36Z</cp:lastPrinted>
  <dcterms:created xsi:type="dcterms:W3CDTF">2017-02-20T06:20:12Z</dcterms:created>
  <dcterms:modified xsi:type="dcterms:W3CDTF">2026-04-15T13:31:01Z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