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codeName="Tento_zošit" defaultThemeVersion="124226"/>
  <mc:AlternateContent xmlns:mc="http://schemas.openxmlformats.org/markup-compatibility/2006">
    <mc:Choice Requires="x15">
      <x15ac:absPath xmlns:x15ac="http://schemas.microsoft.com/office/spreadsheetml/2010/11/ac" url="/Users/vladimirmerkovsky/Desktop/"/>
    </mc:Choice>
  </mc:AlternateContent>
  <xr:revisionPtr revIDLastSave="0" documentId="8_{CE7261CA-B534-CB43-8533-10475A41D7B5}" xr6:coauthVersionLast="47" xr6:coauthVersionMax="47" xr10:uidLastSave="{00000000-0000-0000-0000-000000000000}"/>
  <bookViews>
    <workbookView xWindow="0" yWindow="660" windowWidth="29920" windowHeight="1868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<sst xmlns="http://schemas.openxmlformats.org/spreadsheetml/2006/main" count="6926" uniqueCount="3233">
  <si>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</si>
  <si>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</si>
  <si>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</si>
  <si>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</si>
  <si>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</si>
  <si>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</si>
  <si>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</si>
  <si>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</si>
  <si>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</si>
  <si>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</si>
  <si>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</si>
  <si>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</si>
  <si>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</si>
  <si>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</si>
  <si>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</si>
  <si>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</si>
  <si>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</si>
  <si>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</si>
  <si>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</si>
  <si>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</si>
  <si>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</si>
  <si>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</si>
  <si>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</si>
  <si>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</si>
  <si>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</si>
  <si>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</si>
  <si>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</si>
  <si>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</si>
  <si>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</si>
  <si>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</si>
  <si>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</si>
  <si>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</si>
  <si>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</si>
  <si>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</si>
  <si>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</si>
  <si>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</si>
  <si>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</si>
  <si>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</si>
  <si>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</si>
  <si>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</si>
  <si>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</si>
  <si>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</si>
  <si>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</si>
  <si>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</si>
  <si>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</si>
  <si>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</si>
  <si>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</si>
  <si>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</si>
  <si>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</si>
  <si>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</si>
  <si>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</si>
  <si>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</si>
  <si>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</si>
  <si>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</si>
  <si>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</si>
  <si>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</si>
  <si>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</si>
  <si>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</si>
  <si>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</si>
  <si>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</si>
  <si>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</si>
  <si>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</si>
  <si>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</si>
  <si>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</si>
  <si>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</si>
  <si>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</si>
  <si>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</si>
  <si>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</si>
  <si>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</si>
  <si>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</si>
  <si>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</si>
  <si>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</si>
  <si>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</si>
  <si>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</si>
  <si>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</si>
  <si>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</si>
  <si>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</si>
  <si>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</si>
  <si>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</si>
  <si>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</si>
  <si>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</si>
  <si>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</si>
  <si>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</si>
  <si>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</si>
  <si>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</si>
  <si>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</si>
  <si>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</si>
  <si>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</si>
  <si>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</si>
  <si>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</si>
  <si>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</si>
  <si>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</si>
  <si>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</si>
  <si>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</si>
  <si>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</si>
  <si>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</si>
  <si>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</si>
  <si>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</si>
  <si>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</si>
  <si>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</si>
  <si>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</si>
  <si>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</si>
  <si>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</si>
  <si>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</si>
  <si>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</si>
  <si>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</si>
  <si>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</si>
  <si>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</si>
  <si>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</si>
  <si>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</si>
  <si>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</si>
  <si>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</si>
  <si>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</si>
  <si>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</si>
  <si>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</si>
  <si>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</si>
  <si>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</si>
  <si>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</si>
  <si>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</si>
  <si>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</si>
  <si>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</si>
  <si>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</si>
  <si>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</si>
  <si>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</si>
  <si>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</si>
  <si>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</si>
  <si>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</si>
  <si>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</si>
  <si>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</si>
  <si>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</si>
  <si>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</si>
  <si>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</si>
  <si>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</si>
  <si>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</si>
  <si>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</si>
  <si>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</si>
  <si>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</si>
  <si>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</si>
  <si>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</si>
  <si>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</si>
  <si>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</si>
  <si>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</si>
  <si>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</si>
  <si>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</si>
  <si>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</si>
  <si>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</si>
  <si>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</si>
  <si>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</si>
  <si>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</si>
  <si>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</si>
  <si>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</si>
  <si>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</si>
  <si>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</si>
  <si>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</si>
  <si>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</si>
  <si>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</si>
  <si>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</si>
  <si>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</si>
  <si>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</si>
  <si>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</si>
  <si>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</si>
  <si>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</si>
  <si>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</si>
  <si>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</si>
  <si>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</si>
  <si>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</si>
  <si>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</si>
  <si>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</si>
  <si>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</si>
  <si>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</si>
  <si>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</si>
  <si>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</si>
  <si>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</si>
  <si>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</si>
  <si>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</si>
  <si>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</si>
  <si>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</si>
  <si>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</si>
  <si>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</si>
  <si>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</si>
  <si>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</si>
  <si>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</si>
  <si>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</si>
  <si>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</si>
  <si>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</si>
  <si>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</si>
  <si>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</si>
  <si>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</si>
  <si>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</si>
  <si>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</si>
  <si>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</si>
  <si>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</si>
  <si>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</si>
  <si>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</si>
  <si>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</si>
  <si>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</si>
  <si>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</si>
  <si>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</si>
  <si>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</si>
  <si>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</si>
  <si>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</si>
  <si>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</si>
  <si>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</si>
  <si>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</si>
  <si>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</si>
  <si>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</si>
  <si>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</si>
  <si>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</si>
  <si>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</si>
  <si>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</si>
  <si>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</si>
  <si>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</si>
  <si>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</si>
  <si>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</si>
  <si>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</si>
  <si>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</si>
  <si>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</si>
  <si>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</si>
  <si>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</si>
  <si>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</si>
  <si>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</si>
  <si>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</si>
  <si>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</si>
  <si>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</si>
  <si>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</si>
  <si>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</si>
  <si>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</si>
  <si>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</si>
  <si>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</si>
  <si>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</si>
  <si>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</si>
  <si>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</si>
  <si>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</si>
  <si>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</si>
  <si>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</si>
  <si>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</si>
  <si>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</si>
  <si>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</si>
  <si>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</si>
  <si>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</si>
  <si>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</si>
  <si>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</si>
  <si>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</si>
  <si>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</si>
  <si>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</si>
  <si>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</si>
  <si>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</si>
  <si>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</si>
  <si>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</si>
  <si>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</si>
  <si>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</si>
  <si>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</si>
  <si>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</si>
  <si>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</si>
  <si>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</si>
  <si>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</si>
  <si>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</si>
  <si>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</si>
  <si>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</si>
  <si>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</si>
  <si>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</si>
  <si>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</si>
  <si>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</si>
  <si>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</si>
  <si>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</si>
  <si>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</si>
  <si>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</si>
  <si>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</si>
  <si>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</si>
  <si>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</si>
  <si>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</si>
  <si>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</si>
  <si>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</si>
  <si>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</si>
  <si>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</si>
  <si>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</si>
  <si>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</si>
  <si>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</si>
  <si>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</si>
  <si>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</si>
  <si>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</si>
  <si>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</si>
  <si>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</si>
  <si>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</si>
  <si>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</si>
  <si>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</si>
  <si>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</si>
  <si>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</si>
  <si>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</si>
  <si>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</si>
  <si>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</si>
  <si>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</si>
  <si>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</si>
  <si>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</si>
  <si>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</si>
  <si>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</si>
  <si>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</si>
  <si>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</si>
  <si>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</si>
  <si>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</si>
  <si>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</si>
  <si>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</si>
  <si>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</si>
  <si>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</si>
  <si>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</si>
  <si>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</si>
  <si>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</si>
  <si>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</si>
  <si>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</si>
  <si>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</si>
  <si>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</si>
  <si>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</si>
  <si>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</si>
  <si>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</si>
  <si>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</si>
  <si>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</si>
  <si>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</si>
  <si>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</si>
  <si>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</si>
  <si>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</si>
  <si>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</si>
  <si>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</si>
  <si>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</si>
  <si>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</si>
  <si>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</si>
  <si>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</si>
  <si>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</si>
  <si>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</si>
  <si>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</si>
  <si>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</si>
  <si>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</si>
  <si>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</si>
  <si>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</si>
  <si>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</si>
  <si>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</si>
  <si>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</si>
  <si>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</si>
  <si>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</si>
  <si>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</si>
  <si>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</si>
  <si>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</si>
  <si>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</si>
  <si>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</si>
  <si>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</si>
  <si>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</si>
  <si>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</si>
  <si>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</si>
  <si>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</si>
  <si>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</si>
  <si>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</si>
  <si>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</si>
  <si>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</si>
  <si>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</si>
  <si>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</si>
  <si>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</si>
  <si>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</si>
  <si>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</si>
  <si>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</si>
  <si>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</si>
  <si>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</si>
  <si>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</si>
  <si>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</si>
  <si>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</si>
  <si>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</si>
  <si>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</si>
  <si>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</si>
  <si>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</si>
  <si>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</si>
  <si>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</si>
  <si>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</si>
  <si>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</si>
  <si>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</si>
  <si>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</si>
  <si>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</si>
  <si>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</si>
  <si>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</si>
  <si>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</si>
  <si>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</si>
  <si>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</si>
  <si>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</si>
  <si>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</si>
  <si>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</si>
  <si>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</si>
  <si>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</si>
  <si>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</si>
  <si>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</si>
  <si>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</si>
  <si>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</si>
  <si>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</si>
  <si>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</si>
  <si>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</si>
  <si>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</si>
  <si>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</si>
  <si>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</si>
  <si>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</si>
  <si>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</si>
  <si>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</si>
  <si>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</si>
  <si>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</si>
  <si>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</si>
  <si>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</si>
  <si>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</si>
  <si>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</si>
  <si>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</si>
  <si>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</si>
  <si>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</si>
  <si>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</si>
  <si>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</si>
  <si>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</si>
  <si>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</si>
  <si>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</si>
  <si>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</si>
  <si>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</si>
  <si>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</si>
  <si>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</si>
  <si>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</si>
  <si>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</si>
  <si>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</si>
  <si>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</si>
  <si>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</si>
  <si>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</si>
  <si>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</si>
  <si>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</si>
  <si>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</si>
  <si>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</si>
  <si>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</si>
  <si>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</si>
  <si>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</si>
  <si>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</si>
  <si>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</si>
  <si>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</si>
  <si>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</si>
  <si>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</si>
  <si>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</si>
  <si>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</si>
  <si>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</si>
  <si>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</si>
  <si>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</si>
  <si>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</si>
  <si>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</si>
  <si>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</si>
  <si>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</si>
  <si>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</si>
  <si>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</si>
  <si>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</si>
  <si>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</si>
  <si>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</si>
  <si>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</si>
  <si>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</si>
  <si>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</si>
  <si>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</si>
  <si>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</si>
  <si>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</si>
  <si>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</si>
  <si>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</si>
  <si>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</si>
  <si>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</si>
  <si>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</si>
  <si>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</si>
  <si>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</si>
  <si>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</si>
  <si>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</si>
  <si>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</si>
  <si>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</si>
  <si>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</si>
  <si>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</si>
  <si>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</si>
  <si>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</si>
  <si>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</si>
  <si>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</si>
  <si>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</si>
  <si>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</si>
  <si>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</si>
  <si>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</si>
  <si>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</si>
  <si>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</si>
  <si>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</si>
  <si>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</si>
  <si>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</si>
  <si>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</si>
  <si>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</si>
  <si>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</si>
  <si>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</si>
  <si>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</si>
  <si>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</si>
  <si>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</si>
  <si>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</si>
  <si>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</si>
  <si>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</si>
  <si>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</si>
  <si>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</si>
  <si>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</si>
  <si>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</si>
  <si>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</si>
  <si>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</si>
  <si>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</si>
  <si>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</si>
  <si>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</si>
  <si>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</si>
  <si>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</si>
  <si>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</si>
  <si>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</si>
  <si>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</si>
  <si>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</si>
  <si>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</si>
  <si>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</si>
  <si>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</si>
  <si>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</si>
  <si>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</si>
  <si>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</si>
  <si>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</si>
  <si>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</si>
  <si>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</si>
  <si>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</si>
  <si>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</si>
  <si>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</si>
  <si>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</si>
  <si>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</si>
  <si>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</si>
  <si>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</si>
  <si>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</si>
  <si>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</si>
  <si>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</si>
  <si>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</si>
  <si>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</si>
  <si>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</si>
  <si>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</si>
  <si>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</si>
  <si>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</si>
  <si>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</si>
  <si>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</si>
  <si>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</si>
  <si>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</si>
  <si>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</si>
  <si>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</si>
  <si>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</si>
  <si>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</si>
  <si>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</si>
  <si>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</si>
  <si>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</si>
  <si>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</si>
  <si>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</si>
  <si>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</si>
  <si>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</si>
  <si>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</si>
  <si>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</si>
  <si>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</si>
  <si>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</si>
  <si>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</si>
  <si>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</si>
  <si>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</si>
  <si>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</si>
  <si>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</si>
  <si>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</si>
  <si>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</si>
  <si>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</si>
  <si>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</si>
  <si>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</si>
  <si>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</si>
  <si>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</si>
  <si>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</si>
  <si>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</si>
  <si>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</si>
  <si>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</si>
  <si>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</si>
  <si>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</si>
  <si>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</si>
  <si>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</si>
  <si>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</si>
  <si>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</si>
  <si>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</si>
  <si>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</si>
  <si>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</si>
  <si>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</si>
  <si>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</si>
  <si>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</si>
  <si>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</si>
  <si>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</si>
  <si>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</si>
  <si>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</si>
  <si>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</si>
  <si>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</si>
  <si>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</si>
  <si>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</si>
  <si>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</si>
  <si>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</si>
  <si>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</si>
  <si>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</si>
  <si>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</si>
  <si>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</si>
  <si>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</si>
  <si>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</si>
  <si>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</si>
  <si>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</si>
  <si>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</si>
  <si>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</si>
  <si>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</si>
  <si>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</si>
  <si>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</si>
  <si>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</si>
  <si>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</si>
  <si>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</si>
  <si>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</si>
  <si>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</si>
  <si>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</si>
  <si>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</si>
  <si>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</si>
  <si>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</si>
  <si>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</si>
  <si>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</si>
  <si>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</si>
  <si>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</si>
  <si>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</si>
  <si>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</si>
  <si>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</si>
  <si>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</si>
  <si>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</si>
  <si>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</si>
  <si>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</si>
  <si>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</si>
  <si>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</si>
  <si>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</si>
  <si>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</si>
  <si>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</si>
  <si>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</si>
  <si>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</si>
  <si>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</si>
  <si>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</si>
  <si>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</si>
  <si>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</si>
  <si>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</si>
  <si>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</si>
  <si>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</si>
  <si>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</si>
  <si>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</si>
  <si>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</si>
  <si>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</si>
  <si>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</si>
  <si>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</si>
  <si>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</si>
  <si>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</si>
  <si>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</si>
  <si>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</si>
  <si>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</si>
  <si>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</si>
  <si>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</si>
  <si>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</si>
  <si>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</si>
  <si>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</si>
  <si>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</si>
  <si>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</si>
  <si>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</si>
  <si>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</si>
  <si>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</si>
  <si>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</si>
  <si>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</si>
  <si>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</si>
  <si>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</si>
  <si>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</si>
  <si>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</si>
  <si>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</si>
  <si>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</si>
  <si>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</si>
  <si>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</si>
  <si>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</si>
  <si>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</si>
  <si>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</si>
  <si>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</si>
  <si>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</si>
  <si>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</si>
  <si>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</si>
  <si>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</si>
  <si>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</si>
  <si>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</si>
  <si>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</si>
  <si>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</si>
  <si>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</si>
  <si>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</si>
  <si>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</si>
  <si>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</si>
  <si>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</si>
  <si>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</si>
  <si>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</si>
  <si>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</si>
  <si>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</si>
  <si>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</si>
  <si>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</si>
  <si>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</si>
  <si>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</si>
  <si>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</si>
  <si>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</si>
  <si>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</si>
  <si>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</si>
  <si>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</si>
  <si>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</si>
  <si>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</si>
  <si>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</si>
  <si>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</si>
  <si>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</si>
  <si>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</si>
  <si>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</si>
  <si>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</si>
  <si>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</si>
  <si>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</si>
  <si>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</si>
  <si>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</si>
  <si>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</si>
  <si>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</si>
  <si>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</si>
  <si>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</si>
  <si>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</si>
  <si>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</si>
  <si>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</si>
  <si>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</si>
  <si>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</si>
  <si>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</si>
  <si>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</si>
  <si>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</si>
  <si>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</si>
  <si>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</si>
  <si>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</si>
  <si>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</si>
  <si>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</si>
  <si>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</si>
  <si>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</si>
  <si>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</si>
  <si>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</si>
  <si>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</si>
  <si>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</si>
  <si>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</si>
  <si>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</si>
  <si>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</si>
  <si>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</si>
  <si>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</si>
  <si>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</si>
  <si>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</si>
  <si>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</si>
  <si>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</si>
  <si>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</si>
  <si>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</si>
  <si>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</si>
  <si>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</si>
  <si>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</si>
  <si>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</si>
  <si>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</si>
  <si>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</si>
  <si>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</si>
  <si>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</si>
  <si>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</si>
  <si>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</si>
  <si>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</si>
  <si>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</si>
  <si>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</si>
  <si>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</si>
  <si>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</si>
  <si>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</si>
  <si>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</si>
  <si>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</si>
  <si>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</si>
  <si>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</si>
  <si>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</si>
  <si>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</si>
  <si>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</si>
  <si>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</si>
  <si>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</si>
  <si>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</si>
  <si>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</si>
  <si>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</si>
  <si>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</si>
  <si>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</si>
  <si>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</si>
  <si>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</si>
  <si>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</si>
  <si>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</si>
  <si>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</si>
  <si>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</si>
  <si>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</si>
  <si>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</si>
  <si>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</si>
  <si>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</si>
  <si>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</si>
  <si>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</si>
  <si>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</si>
  <si>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</si>
  <si>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</si>
  <si>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</si>
  <si>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</si>
  <si>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</si>
  <si>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</si>
  <si>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</si>
  <si>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</si>
  <si>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</si>
  <si>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</si>
  <si>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</si>
  <si>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</si>
  <si>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</si>
  <si>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</si>
  <si>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</si>
  <si>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</si>
  <si>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</si>
  <si>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</si>
  <si>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</si>
  <si>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</si>
  <si>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</si>
  <si>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</si>
  <si>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</si>
  <si>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</si>
  <si>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</si>
  <si>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</si>
  <si>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</si>
  <si>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</si>
  <si>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</si>
  <si>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</si>
  <si>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</si>
  <si>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</si>
  <si>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</si>
  <si>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</si>
  <si>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</si>
  <si>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</si>
  <si>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</si>
  <si>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</si>
  <si>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</si>
  <si>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</si>
  <si>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</si>
  <si>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</si>
  <si>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</si>
  <si>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</si>
  <si>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</si>
  <si>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</si>
  <si>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</si>
  <si>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</si>
  <si>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</si>
  <si>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</si>
  <si>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</si>
  <si>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</si>
  <si>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</si>
  <si>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</si>
  <si>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</si>
  <si>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</si>
  <si>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</si>
  <si>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</si>
  <si>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</si>
  <si>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</si>
  <si>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</si>
  <si>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</si>
  <si>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</si>
  <si>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</si>
  <si>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</si>
  <si>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</si>
  <si>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</si>
  <si>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</si>
  <si>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</si>
  <si>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</si>
  <si>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</si>
  <si>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</si>
  <si>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</si>
  <si>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</si>
  <si>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</si>
  <si>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</si>
  <si>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</si>
  <si>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</si>
  <si>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</si>
  <si>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</si>
  <si>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</si>
  <si>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</si>
  <si>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</si>
  <si>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</si>
  <si>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</si>
  <si>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</si>
  <si>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</si>
  <si>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</si>
  <si>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</si>
  <si>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</si>
  <si>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</si>
  <si>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</si>
  <si>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</si>
  <si>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</si>
  <si>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</si>
  <si>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</si>
  <si>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</si>
  <si>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</si>
  <si>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</si>
  <si>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</si>
  <si>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</si>
  <si>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</si>
  <si>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</si>
  <si>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</si>
  <si>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</si>
  <si>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</si>
  <si>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</si>
  <si>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</si>
  <si>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</si>
  <si>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</si>
  <si>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</si>
  <si>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</si>
  <si>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</si>
  <si>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</si>
  <si>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</si>
  <si>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</si>
  <si>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</si>
  <si>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</si>
  <si>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</si>
  <si>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</si>
  <si>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</si>
  <si>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</si>
  <si>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</si>
  <si>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</si>
  <si>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</si>
  <si>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</si>
  <si>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</si>
  <si>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</si>
  <si>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</si>
  <si>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</si>
  <si>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</si>
  <si>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</si>
  <si>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</si>
  <si>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</si>
  <si>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</si>
  <si>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</si>
  <si>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</si>
  <si>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</si>
  <si>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</si>
  <si>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</si>
  <si>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</si>
  <si>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</si>
  <si>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</si>
  <si>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</si>
  <si>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</si>
  <si>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</si>
  <si>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</si>
  <si>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</si>
  <si>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</si>
  <si>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</si>
  <si>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</si>
  <si>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</si>
  <si>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</si>
  <si>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</si>
  <si>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</si>
  <si>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</si>
  <si>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</si>
  <si>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</si>
  <si>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</si>
  <si>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</si>
  <si>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</si>
  <si>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</si>
  <si>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</si>
  <si>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</si>
  <si>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</si>
  <si>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</si>
  <si>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</si>
  <si>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</si>
  <si>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</si>
  <si>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</si>
  <si>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</si>
  <si>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</si>
  <si>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</si>
  <si>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</si>
  <si>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</si>
  <si>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</si>
  <si>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</si>
  <si>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</si>
  <si>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</si>
  <si>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</si>
  <si>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</si>
  <si>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</si>
  <si>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</si>
  <si>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</si>
  <si>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</si>
  <si>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</si>
  <si>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</si>
  <si>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</si>
  <si>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</si>
  <si>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</si>
  <si>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</si>
  <si>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</si>
  <si>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</si>
  <si>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</si>
  <si>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</si>
  <si>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</si>
  <si>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</si>
  <si>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</si>
  <si>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</si>
  <si>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</si>
  <si>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</si>
  <si>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</si>
  <si>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</si>
  <si>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</si>
  <si>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</si>
  <si>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</si>
  <si>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</si>
  <si>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</si>
  <si>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</si>
  <si>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</si>
  <si>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</si>
  <si>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</si>
  <si>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</si>
  <si>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</si>
  <si>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</si>
  <si>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</si>
  <si>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</si>
  <si>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</si>
  <si>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</si>
  <si>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</si>
  <si>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</si>
  <si>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</si>
  <si>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</si>
  <si>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</si>
  <si>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</si>
  <si>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</si>
  <si>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</si>
  <si>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</si>
  <si>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</si>
  <si>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</si>
  <si>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</si>
  <si>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</si>
  <si>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</si>
  <si>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</si>
  <si>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</si>
  <si>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</si>
  <si>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</si>
  <si>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</si>
  <si>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</si>
  <si>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</si>
  <si>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</si>
  <si>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</si>
  <si>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</si>
  <si>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</si>
  <si>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</si>
  <si>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</si>
  <si>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</si>
  <si>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</si>
  <si>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</si>
  <si>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</si>
  <si>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</si>
  <si>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</si>
  <si>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</si>
  <si>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</si>
  <si>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</si>
  <si>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</si>
  <si>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</si>
  <si>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</si>
  <si>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</si>
  <si>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</si>
  <si>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</si>
  <si>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</si>
  <si>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</si>
  <si>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</si>
  <si>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</si>
  <si>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</si>
  <si>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</si>
  <si>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</si>
  <si>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</si>
  <si>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</si>
  <si>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</si>
  <si>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</si>
  <si>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</si>
  <si>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</si>
  <si>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</si>
  <si>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</si>
  <si>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</si>
  <si>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</si>
  <si>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</si>
  <si>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</si>
  <si>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</si>
  <si>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</si>
  <si>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</si>
  <si>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</si>
  <si>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</si>
  <si>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</si>
  <si>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</si>
  <si>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</si>
  <si>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</si>
  <si>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</si>
  <si>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</si>
  <si>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</si>
  <si>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</si>
  <si>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</si>
  <si>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</si>
  <si>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</si>
  <si>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</si>
  <si>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</si>
  <si>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</si>
  <si>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</si>
  <si>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</si>
  <si>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</si>
  <si>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</si>
  <si>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</si>
  <si>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</si>
  <si>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</si>
  <si>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</si>
  <si>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</si>
  <si>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</si>
  <si>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</si>
  <si>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</si>
  <si>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</si>
  <si>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</si>
  <si>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</si>
  <si>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</si>
  <si>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</si>
  <si>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</si>
  <si>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</si>
  <si>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</si>
  <si>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</si>
  <si>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</si>
  <si>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</si>
  <si>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</si>
  <si>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</si>
  <si>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</si>
  <si>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</si>
  <si>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</si>
  <si>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</si>
  <si>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</si>
  <si>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</si>
  <si>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</si>
  <si>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</si>
  <si>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</si>
  <si>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</si>
  <si>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</si>
  <si>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</si>
  <si>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</si>
  <si>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</si>
  <si>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</si>
  <si>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</si>
  <si>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</si>
  <si>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</si>
  <si>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</si>
  <si>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</si>
  <si>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</si>
  <si>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</si>
  <si>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</si>
  <si>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</si>
  <si>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</si>
  <si>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</si>
  <si>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</si>
  <si>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</si>
  <si>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</si>
  <si>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</si>
  <si>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</si>
  <si>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</si>
  <si>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</si>
  <si>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</si>
  <si>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</si>
  <si>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</si>
  <si>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</si>
  <si>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</si>
  <si>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</si>
  <si>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</si>
  <si>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</si>
  <si>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</si>
  <si>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</si>
  <si>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</si>
  <si>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</si>
  <si>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</si>
  <si>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</si>
  <si>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</si>
  <si>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</si>
  <si>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</si>
  <si>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</si>
  <si>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</si>
  <si>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</si>
  <si>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</si>
  <si>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</si>
  <si>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</si>
  <si>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</si>
  <si>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</si>
  <si>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</si>
  <si>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</si>
  <si>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</si>
  <si>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</si>
  <si>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</si>
  <si>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</si>
  <si>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</si>
  <si>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</si>
  <si>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</si>
  <si>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</si>
  <si>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</si>
  <si>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</si>
  <si>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</si>
  <si>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</si>
  <si>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</si>
  <si>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</si>
  <si>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</si>
  <si>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</si>
  <si>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</si>
  <si>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</si>
  <si>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</si>
  <si>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</si>
  <si>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</si>
  <si>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</si>
  <si>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</si>
  <si>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</si>
  <si>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</si>
  <si>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</si>
  <si>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</si>
  <si>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</si>
  <si>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</si>
  <si>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</si>
  <si>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</si>
  <si>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</si>
  <si>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</si>
  <si>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</si>
  <si>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</si>
  <si>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</si>
  <si>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</si>
  <si>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</si>
  <si>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</si>
  <si>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</si>
  <si>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</si>
  <si>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</si>
  <si>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</si>
  <si>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</si>
  <si>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</si>
  <si>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</si>
  <si>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</si>
  <si>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</si>
  <si>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</si>
  <si>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</si>
  <si>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</si>
  <si>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</si>
  <si>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</si>
  <si>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</si>
  <si>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</si>
  <si>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</si>
  <si>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</si>
  <si>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</si>
  <si>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</si>
  <si>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</si>
  <si>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</si>
  <si>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</si>
  <si>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</si>
  <si>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</si>
  <si>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</si>
  <si>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</si>
  <si>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</si>
  <si>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</si>
  <si>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</si>
  <si>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</si>
  <si>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</si>
  <si>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</si>
  <si>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</si>
  <si>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</si>
  <si>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</si>
  <si>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</si>
  <si>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</si>
  <si>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</si>
  <si>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</si>
  <si>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</si>
  <si>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</si>
  <si>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</si>
  <si>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</si>
  <si>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</si>
  <si>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</si>
  <si>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</si>
  <si>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</si>
  <si>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</si>
  <si>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</si>
  <si>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</si>
  <si>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</si>
  <si>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</si>
  <si>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</si>
  <si>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</si>
  <si>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</si>
  <si>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</si>
  <si>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</si>
  <si>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</si>
  <si>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</si>
  <si>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</si>
  <si>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</si>
  <si>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</si>
  <si>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</si>
  <si>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</si>
  <si>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</si>
  <si>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</si>
  <si>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</si>
  <si>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</si>
  <si>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</si>
  <si>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</si>
  <si>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</si>
  <si>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</si>
  <si>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</si>
  <si>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</si>
  <si>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</si>
  <si>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</si>
  <si>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</si>
  <si>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</si>
  <si>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</si>
  <si>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</si>
  <si>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</si>
  <si>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</si>
  <si>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</si>
  <si>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</si>
  <si>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</si>
  <si>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</si>
  <si>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</si>
  <si>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</si>
  <si>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</si>
  <si>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</si>
  <si>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</si>
  <si>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</si>
  <si>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</si>
  <si>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</si>
  <si>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</si>
  <si>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</si>
  <si>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</si>
  <si>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</si>
  <si>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</si>
  <si>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</si>
  <si>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</si>
  <si>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</si>
  <si>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</si>
  <si>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</si>
  <si>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</si>
  <si>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</si>
  <si>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</si>
  <si>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</si>
  <si>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</si>
  <si>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</si>
  <si>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</si>
  <si>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</si>
  <si>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</si>
  <si>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</si>
  <si>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</si>
  <si>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</si>
  <si>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</si>
  <si>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</si>
  <si>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</si>
  <si>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</si>
  <si>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</si>
  <si>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</si>
  <si>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</si>
  <si>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</si>
  <si>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</si>
  <si>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</si>
  <si>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</si>
  <si>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</si>
  <si>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</si>
  <si>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</si>
  <si>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</si>
  <si>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</si>
  <si>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</si>
  <si>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</si>
  <si>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</si>
  <si>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</si>
  <si>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</si>
  <si>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</si>
  <si>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</si>
  <si>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</si>
  <si>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</si>
  <si>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</si>
  <si>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</si>
  <si>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</si>
  <si>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</si>
  <si>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</si>
  <si>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</si>
  <si>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</si>
  <si>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</si>
  <si>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</si>
  <si>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</si>
  <si>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</si>
  <si>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</si>
  <si>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</si>
  <si>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</si>
  <si>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</si>
  <si>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</si>
  <si>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</si>
  <si>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</si>
  <si>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</si>
  <si>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</si>
  <si>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</si>
  <si>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</si>
  <si>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</si>
  <si>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</si>
  <si>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</si>
  <si>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</si>
  <si>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</si>
  <si>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</si>
  <si>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</si>
  <si>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</si>
  <si>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</si>
  <si>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</si>
  <si>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</si>
  <si>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</si>
  <si>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</si>
  <si>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</si>
  <si>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</si>
  <si>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</si>
  <si>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</si>
  <si>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</si>
  <si>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</si>
  <si>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</si>
  <si>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</si>
  <si>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</si>
  <si>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</si>
  <si>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</si>
  <si>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</si>
  <si>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</si>
  <si>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</si>
  <si>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</si>
  <si>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</si>
  <si>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</si>
  <si>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</si>
  <si>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</si>
  <si>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</si>
  <si>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</si>
  <si>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</si>
  <si>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</si>
  <si>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</si>
  <si>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</si>
  <si>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</si>
  <si>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</si>
  <si>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</si>
  <si>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</si>
  <si>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</si>
  <si>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</si>
  <si>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</si>
  <si>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</si>
  <si>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</si>
  <si>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</si>
  <si>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</si>
  <si>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</si>
  <si>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</si>
  <si>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</si>
  <si>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</si>
  <si>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</si>
  <si>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</si>
  <si>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</si>
  <si>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</si>
  <si>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</si>
  <si>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</si>
  <si>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</si>
  <si>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</si>
  <si>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</si>
  <si>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</si>
  <si>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</si>
  <si>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</si>
  <si>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</si>
  <si>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</si>
  <si>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</si>
  <si>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</si>
  <si>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</si>
  <si>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</si>
  <si>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</si>
  <si>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</si>
  <si>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</si>
  <si>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</si>
  <si>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</si>
  <si>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</si>
  <si>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</si>
  <si>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</si>
  <si>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</si>
  <si>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</si>
  <si>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</si>
  <si>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</si>
  <si>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</si>
  <si>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</si>
  <si>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</si>
  <si>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</si>
  <si>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</si>
  <si>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</si>
  <si>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</si>
  <si>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</si>
  <si>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</si>
  <si>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</si>
  <si>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</si>
  <si>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</si>
  <si>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</si>
  <si>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</si>
  <si>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</si>
  <si>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</si>
  <si>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</si>
  <si>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</si>
  <si>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</si>
  <si>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</si>
  <si>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</si>
  <si>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</si>
  <si>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</si>
  <si>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</si>
  <si>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</si>
  <si>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</si>
  <si>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</si>
  <si>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</si>
  <si>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</si>
  <si>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</si>
  <si>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</si>
  <si>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</si>
  <si>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</si>
  <si>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</si>
  <si>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</si>
  <si>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</si>
  <si>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</si>
  <si>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</si>
  <si>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</si>
  <si>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</si>
  <si>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</si>
  <si>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</si>
  <si>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</si>
  <si>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</si>
  <si>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</si>
  <si>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</si>
  <si>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</si>
  <si>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</si>
  <si>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</si>
  <si>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</si>
  <si>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</si>
  <si>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</si>
  <si>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</si>
  <si>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</si>
  <si>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</si>
  <si>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</si>
  <si>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</si>
  <si>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</si>
  <si>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</si>
  <si>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</si>
  <si>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</si>
  <si>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</si>
  <si>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</si>
  <si>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</si>
  <si>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</si>
  <si>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</si>
  <si>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</si>
  <si>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</si>
  <si>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</si>
  <si>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</si>
  <si>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</si>
  <si>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</si>
  <si>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</si>
  <si>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</si>
  <si>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</si>
  <si>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</si>
  <si>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</si>
  <si>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</si>
  <si>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</si>
  <si>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</si>
  <si>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</si>
  <si>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</si>
  <si>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</si>
  <si>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</si>
  <si>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</si>
  <si>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</si>
  <si>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</si>
  <si>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</si>
  <si>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</si>
  <si>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</si>
  <si>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</si>
  <si>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</si>
  <si>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</si>
  <si>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</si>
  <si>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</si>
  <si>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</si>
  <si>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</si>
  <si>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</si>
  <si>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</si>
  <si>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</si>
  <si>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</si>
  <si>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</si>
  <si>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</si>
  <si>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</si>
  <si>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</si>
  <si>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</si>
  <si>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</si>
  <si>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</si>
  <si>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</si>
  <si>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</si>
  <si>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</si>
  <si>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</si>
  <si>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</si>
  <si>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</si>
  <si>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</si>
  <si>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</si>
  <si>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</si>
  <si>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</si>
  <si>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</si>
  <si>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</si>
  <si>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</si>
  <si>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</si>
  <si>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</si>
  <si>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</si>
  <si>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</si>
  <si>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</si>
  <si>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</si>
  <si>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</si>
  <si>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</si>
  <si>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</si>
  <si>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</si>
  <si>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</si>
  <si>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</si>
  <si>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</si>
  <si>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</si>
  <si>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</si>
  <si>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</si>
  <si>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</si>
  <si>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</si>
  <si>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</si>
  <si>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</si>
  <si>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</si>
  <si>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</si>
  <si>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</si>
  <si>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</si>
  <si>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</si>
  <si>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</si>
  <si>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</si>
  <si>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</si>
  <si>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</si>
  <si>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</si>
  <si>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</si>
  <si>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</si>
  <si>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</si>
  <si>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</si>
  <si>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</si>
  <si>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</si>
  <si>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</si>
  <si>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</si>
  <si>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</si>
  <si>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</si>
  <si>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</si>
  <si>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</si>
  <si>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</si>
  <si>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</si>
  <si>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</si>
  <si>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</si>
  <si>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</si>
  <si>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</si>
  <si>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</si>
  <si>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</si>
  <si>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</si>
  <si>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</si>
  <si>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</si>
  <si>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</si>
  <si>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</si>
  <si>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</si>
  <si>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</si>
  <si>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</si>
  <si>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</si>
  <si>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</si>
  <si>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</si>
  <si>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</si>
  <si>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</si>
  <si>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</si>
  <si>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</si>
  <si>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</si>
  <si>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</si>
  <si>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</si>
  <si>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</si>
  <si>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</si>
  <si>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</si>
  <si>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</si>
  <si>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</si>
  <si>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</si>
  <si>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</si>
  <si>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</si>
  <si>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</si>
  <si>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</si>
  <si>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</si>
  <si>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</si>
  <si>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</si>
  <si>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</si>
  <si>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</si>
  <si>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</si>
  <si>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</si>
  <si>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</si>
  <si>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</si>
  <si>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</si>
  <si>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</si>
  <si>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</si>
  <si>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</si>
  <si>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</si>
  <si>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</si>
  <si>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</si>
  <si>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</si>
  <si>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</si>
  <si>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</si>
  <si>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</si>
  <si>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</si>
  <si>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</si>
  <si>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</si>
  <si>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</si>
  <si>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</si>
  <si>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</si>
  <si>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</si>
  <si>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</si>
  <si>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</si>
  <si>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</si>
  <si>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</si>
  <si>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</si>
  <si>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</si>
  <si>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</si>
  <si>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</si>
  <si>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</si>
  <si>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</si>
  <si>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</si>
  <si>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</si>
  <si>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</si>
  <si>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</si>
  <si>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</si>
  <si>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</si>
  <si>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</si>
  <si>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</si>
  <si>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</si>
  <si>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</si>
  <si>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</si>
  <si>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</si>
  <si>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</si>
  <si>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</si>
  <si>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</si>
  <si>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</si>
  <si>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</si>
  <si>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</si>
  <si>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</si>
  <si>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</si>
  <si>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</si>
  <si>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</si>
  <si>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</si>
  <si>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</si>
  <si>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</si>
  <si>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</si>
  <si>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</si>
  <si>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</si>
  <si>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</si>
  <si>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</si>
  <si>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</si>
  <si>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</si>
  <si>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</si>
  <si>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</si>
  <si>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</si>
  <si>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</si>
  <si>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</si>
  <si>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</si>
  <si>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</si>
  <si>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</si>
  <si>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</si>
  <si>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</si>
  <si>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</si>
  <si>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</si>
  <si>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</si>
  <si>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</si>
  <si>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</si>
  <si>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</si>
  <si>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</si>
  <si>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</si>
  <si>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</si>
  <si>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</si>
  <si>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</si>
  <si>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</si>
  <si>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</si>
  <si>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</si>
  <si>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</si>
  <si>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</si>
  <si>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</si>
  <si>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</si>
  <si>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</si>
  <si>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</si>
  <si>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</si>
  <si>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</si>
  <si>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</si>
  <si>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</si>
  <si>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</si>
  <si>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</si>
  <si>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</si>
  <si>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</si>
  <si>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</si>
  <si>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</si>
  <si>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</si>
  <si>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</si>
  <si>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</si>
  <si>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</si>
  <si>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</si>
  <si>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</si>
  <si>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</si>
  <si>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</si>
  <si>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</si>
  <si>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</si>
  <si>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</si>
  <si>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</si>
  <si>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</si>
  <si>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</si>
  <si>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</si>
  <si>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</si>
  <si>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</si>
  <si>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</si>
  <si>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</si>
  <si>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</si>
  <si>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</si>
  <si>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</si>
  <si>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</si>
  <si>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</si>
  <si>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</si>
  <si>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</si>
  <si>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</si>
  <si>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</si>
  <si>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</si>
  <si>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</si>
  <si>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</si>
  <si>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</si>
  <si>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</si>
  <si>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</si>
  <si>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</si>
  <si>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</si>
  <si>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</si>
  <si>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</si>
  <si>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</si>
  <si>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</si>
  <si>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</si>
  <si>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</si>
  <si>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</si>
  <si>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</si>
  <si>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</si>
  <si>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</si>
  <si>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</si>
  <si>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</si>
  <si>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</si>
  <si>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</si>
  <si>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</si>
  <si>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</si>
  <si>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</si>
  <si>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</si>
  <si>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</si>
  <si>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</si>
  <si>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</si>
  <si>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</si>
  <si>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</si>
  <si>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</si>
  <si>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</si>
  <si>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</si>
  <si>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</si>
  <si>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</si>
  <si>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</si>
  <si>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</si>
  <si>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</si>
  <si>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</si>
  <si>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</si>
  <si>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</si>
  <si>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</si>
  <si>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</si>
  <si>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</si>
  <si>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</si>
  <si>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</si>
  <si>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</si>
  <si>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</si>
  <si>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</si>
  <si>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</si>
  <si>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</si>
  <si>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</si>
  <si>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</si>
  <si>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</si>
  <si>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</si>
  <si>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</si>
  <si>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</si>
  <si>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</si>
  <si>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</si>
  <si>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</si>
  <si>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</si>
  <si>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</si>
  <si>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</si>
  <si>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</si>
  <si>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</si>
  <si>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</si>
  <si>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</si>
  <si>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</si>
  <si>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</si>
  <si>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</si>
  <si>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</si>
  <si>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</si>
  <si>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</si>
  <si>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</si>
  <si>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</si>
  <si>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</si>
  <si>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</si>
  <si>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</si>
  <si>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</si>
  <si>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</si>
  <si>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</si>
  <si>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</si>
  <si>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</si>
  <si>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</si>
  <si>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</si>
  <si>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</si>
  <si>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</si>
  <si>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</si>
  <si>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</si>
  <si>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</si>
  <si>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</si>
  <si>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</si>
  <si>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</si>
  <si>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</si>
  <si>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</si>
  <si>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</si>
  <si>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</si>
  <si>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</si>
  <si>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</si>
  <si>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</si>
  <si>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</si>
  <si>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</si>
  <si>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</si>
  <si>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</si>
  <si>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</si>
  <si>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</si>
  <si>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</si>
  <si>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</si>
  <si>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</si>
  <si>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</si>
  <si>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</si>
  <si>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</si>
  <si>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</si>
  <si>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</si>
  <si>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</si>
  <si>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</si>
  <si>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</si>
  <si>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</si>
  <si>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</si>
  <si>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</si>
  <si>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</si>
  <si>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</si>
  <si>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</si>
  <si>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</si>
  <si>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</si>
  <si>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</si>
  <si>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</si>
  <si>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</si>
  <si>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</si>
  <si>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</si>
  <si>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</si>
  <si>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</si>
  <si>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</si>
  <si>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</si>
  <si>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</si>
  <si>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</si>
  <si>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</si>
  <si>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</si>
  <si>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</si>
  <si>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</si>
  <si>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</si>
  <si>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</si>
  <si>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</si>
  <si>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</si>
  <si>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</si>
  <si>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</si>
  <si>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</si>
  <si>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</si>
  <si>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</si>
  <si>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</si>
  <si>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</si>
  <si>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</si>
  <si>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</si>
  <si>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</si>
  <si>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</si>
  <si>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</si>
  <si>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</si>
  <si>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</si>
  <si>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</si>
  <si>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</si>
  <si>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</si>
  <si>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</si>
  <si>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</si>
  <si>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</si>
  <si>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</si>
  <si>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</si>
  <si>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</si>
  <si>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</si>
  <si>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</si>
  <si>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</si>
  <si>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</si>
  <si>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</si>
  <si>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</si>
  <si>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</si>
  <si>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</si>
  <si>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</si>
  <si>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</si>
  <si>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</si>
  <si>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</si>
  <si>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</si>
  <si>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</si>
  <si>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</si>
  <si>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</si>
  <si>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</si>
  <si>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</si>
  <si>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</si>
  <si>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</si>
  <si>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</si>
  <si>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</si>
  <si>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</si>
  <si>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</si>
  <si>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</si>
  <si>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</si>
  <si>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</si>
  <si>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</si>
  <si>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</si>
  <si>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</si>
  <si>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</si>
  <si>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</si>
  <si>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</si>
  <si>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</si>
  <si>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</si>
  <si>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</si>
  <si>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</si>
  <si>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</si>
  <si>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</si>
  <si>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</si>
  <si>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</si>
  <si>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</si>
  <si>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</si>
  <si>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</si>
  <si>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</si>
  <si>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</si>
  <si>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</si>
  <si>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</si>
  <si>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</si>
  <si>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</si>
  <si>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</si>
  <si>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</si>
  <si>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</si>
  <si>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</si>
  <si>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</si>
  <si>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</si>
  <si>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</si>
  <si>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</si>
  <si>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</si>
  <si>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</si>
  <si>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</si>
  <si>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</si>
  <si>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</si>
  <si>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</si>
  <si>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</si>
  <si>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</si>
  <si>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</si>
  <si>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</si>
  <si>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</si>
  <si>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</si>
  <si>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</si>
  <si>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</si>
  <si>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</si>
  <si>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</si>
  <si>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</si>
  <si>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</si>
  <si>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</si>
  <si>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</si>
  <si>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</si>
  <si>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</si>
  <si>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</si>
  <si>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</si>
  <si>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</si>
  <si>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</si>
  <si>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</si>
  <si>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</si>
  <si>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</si>
  <si>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</si>
  <si>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</si>
  <si>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</si>
  <si>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</si>
  <si>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</si>
  <si>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</si>
  <si>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</si>
  <si>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</si>
  <si>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</si>
  <si>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</si>
  <si>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</si>
  <si>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</si>
  <si>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</si>
  <si>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</si>
  <si>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</si>
  <si>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</si>
  <si>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</si>
  <si>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</si>
  <si>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</si>
  <si>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</si>
  <si>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</si>
  <si>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</si>
  <si>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</si>
  <si>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</si>
  <si>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</si>
  <si>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</si>
  <si>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</si>
  <si>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</si>
  <si>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</si>
  <si>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</si>
  <si>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</si>
  <si>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</si>
  <si>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</si>
  <si>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</si>
  <si>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</si>
  <si>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</si>
  <si>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</si>
  <si>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</si>
  <si>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</si>
  <si>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</si>
  <si>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</si>
  <si>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</si>
  <si>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</si>
  <si>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</si>
  <si>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</si>
  <si>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</si>
  <si>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</si>
  <si>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</si>
  <si>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</si>
  <si>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</si>
  <si>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</si>
  <si>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</si>
  <si>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</si>
  <si>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</si>
  <si>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</si>
  <si>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</si>
  <si>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</si>
  <si>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</si>
  <si>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</si>
  <si>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</si>
  <si>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</si>
  <si>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</si>
  <si>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</si>
  <si>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</si>
  <si>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</si>
  <si>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</si>
  <si>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</si>
  <si>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</si>
  <si>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</si>
  <si>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</si>
  <si>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</si>
  <si>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</si>
  <si>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</si>
  <si>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</si>
  <si>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</si>
  <si>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</si>
  <si>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</si>
  <si>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</si>
  <si>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</si>
  <si>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</si>
  <si>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</si>
  <si>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</si>
  <si>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</si>
  <si>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</si>
  <si>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</si>
  <si>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</si>
  <si>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</si>
  <si>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</si>
  <si>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</si>
  <si>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</si>
  <si>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</si>
  <si>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</si>
  <si>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</si>
  <si>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</si>
  <si>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</si>
  <si>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</si>
  <si>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</si>
  <si>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</si>
  <si>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</si>
  <si>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</si>
  <si>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</si>
  <si>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</si>
  <si>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</si>
  <si>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</si>
  <si>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</si>
  <si>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</si>
  <si>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</si>
  <si>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</si>
  <si>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</si>
  <si>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</si>
  <si>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</si>
  <si>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</si>
  <si>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</si>
  <si>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</si>
  <si>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</si>
  <si>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</si>
  <si>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</si>
  <si>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</si>
  <si>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</si>
  <si>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</si>
  <si>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</si>
  <si>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</si>
  <si>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</si>
  <si>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</si>
  <si>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</si>
  <si>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</si>
  <si>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</si>
  <si>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</si>
  <si>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</si>
  <si>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</si>
  <si>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</si>
  <si>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</si>
  <si>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</si>
  <si>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</si>
  <si>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</si>
  <si>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</si>
  <si>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</si>
  <si>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</si>
  <si>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</si>
  <si>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</si>
  <si>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</si>
  <si>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</si>
  <si>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</si>
  <si>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</si>
  <si>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</si>
  <si>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</si>
  <si>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</si>
  <si>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</si>
  <si>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</si>
  <si>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</si>
  <si>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</si>
  <si>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</si>
  <si>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</si>
  <si>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</si>
  <si>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</si>
  <si>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</si>
  <si>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</si>
  <si>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</si>
  <si>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</si>
  <si>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</si>
  <si>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</si>
  <si>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</si>
  <si>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</si>
  <si>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</si>
  <si>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</si>
  <si>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</si>
  <si>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</si>
  <si>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</si>
  <si>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</si>
  <si>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</si>
  <si>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</si>
  <si>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</si>
  <si>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</si>
  <si>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</si>
  <si>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</si>
  <si>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</si>
  <si>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</si>
  <si>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</si>
  <si>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</si>
  <si>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</si>
  <si>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</si>
  <si>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</si>
  <si>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</si>
  <si>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</si>
  <si>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</si>
  <si>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</si>
  <si>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</si>
  <si>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</si>
  <si>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</si>
  <si>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</si>
  <si>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</si>
  <si>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</si>
  <si>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</si>
  <si>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</si>
  <si>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</si>
  <si>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</si>
  <si>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</si>
  <si>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</si>
  <si>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</si>
  <si>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</si>
  <si>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</si>
  <si>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</si>
  <si>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</si>
  <si>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</si>
  <si>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</si>
  <si>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</si>
  <si>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</si>
  <si>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</si>
  <si>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</si>
  <si>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</si>
  <si>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</si>
  <si>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</si>
  <si>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</si>
  <si>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</si>
  <si>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</si>
  <si>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</si>
  <si>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</si>
  <si>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</si>
  <si>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</si>
  <si>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</si>
  <si>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</si>
  <si>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</si>
  <si>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</si>
  <si>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</si>
  <si>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</si>
  <si>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</si>
  <si>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</si>
  <si>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</si>
  <si>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</si>
  <si>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</si>
  <si>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</si>
  <si>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</si>
  <si>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</si>
  <si>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</si>
  <si>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</si>
  <si>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</si>
  <si>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</si>
  <si>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</si>
  <si>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</si>
  <si>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</si>
  <si>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</si>
  <si>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</si>
  <si>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</si>
  <si>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</si>
  <si>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</si>
  <si>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</si>
  <si>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</si>
  <si>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</si>
  <si>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</si>
  <si>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</si>
  <si>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</si>
  <si>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</si>
  <si>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</si>
  <si>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</si>
  <si>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</si>
  <si>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</si>
  <si>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</si>
  <si>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</si>
  <si>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</si>
  <si>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</si>
  <si>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</si>
  <si>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</si>
  <si>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</si>
  <si>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</si>
  <si>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</si>
  <si>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</si>
  <si>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</si>
  <si>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</si>
  <si>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</si>
  <si>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</si>
  <si>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</si>
  <si>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</si>
  <si>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</si>
  <si>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</si>
  <si>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</si>
  <si>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</si>
  <si>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</si>
  <si>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</si>
  <si>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</si>
  <si>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</si>
  <si>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</si>
  <si>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</si>
  <si>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</si>
  <si>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</si>
  <si>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</si>
  <si>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</si>
  <si>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</si>
  <si>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</si>
  <si>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</si>
  <si>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</si>
  <si>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</si>
  <si>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</si>
  <si>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</si>
  <si>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</si>
  <si>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</si>
  <si>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</si>
  <si>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</si>
  <si>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</si>
  <si>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</si>
  <si>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</si>
  <si>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</si>
  <si>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</si>
  <si>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</si>
  <si>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</si>
  <si>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</si>
  <si>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</si>
  <si>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</si>
  <si>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</si>
  <si>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</si>
  <si>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</si>
  <si>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</si>
  <si>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</si>
  <si>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</si>
  <si>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</si>
  <si>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</si>
  <si>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</si>
  <si>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</si>
  <si>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</si>
  <si>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</si>
  <si>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</si>
  <si>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</si>
  <si>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</si>
  <si>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</si>
  <si>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</si>
  <si>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</si>
  <si>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</si>
  <si>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</si>
  <si>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</si>
  <si>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</si>
  <si>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</si>
  <si>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</si>
  <si>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</si>
  <si>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</si>
  <si>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</si>
  <si>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</si>
  <si>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</si>
  <si>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</si>
  <si>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</si>
  <si>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</si>
  <si>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</si>
  <si>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</si>
  <si>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</si>
  <si>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</si>
  <si>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</si>
  <si>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</si>
  <si>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</si>
  <si>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</si>
  <si>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</si>
  <si>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</si>
  <si>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</si>
  <si>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</si>
  <si>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</si>
  <si>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</si>
  <si>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</si>
  <si>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</si>
  <si>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</si>
  <si>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</si>
  <si>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</si>
  <si>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</si>
  <si>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</si>
  <si>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</si>
  <si>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</si>
  <si>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</si>
  <si>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</si>
  <si>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</si>
  <si>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</si>
  <si>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</si>
  <si>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</si>
  <si>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</si>
  <si>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</si>
  <si>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</si>
  <si>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</si>
  <si>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</si>
  <si>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</si>
  <si>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</si>
  <si>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</si>
  <si>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</si>
  <si>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</si>
  <si>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</si>
  <si>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</si>
  <si>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</si>
  <si>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</si>
  <si>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</si>
  <si>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</si>
  <si>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</si>
  <si>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</si>
  <si>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</si>
  <si>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</si>
  <si>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</si>
  <si>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</si>
  <si>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</si>
  <si>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</si>
  <si>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</si>
  <si>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</si>
  <si>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</si>
  <si>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</si>
  <si>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</si>
  <si>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</si>
  <si>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</si>
  <si>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</si>
  <si>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</si>
  <si>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</si>
  <si>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</si>
  <si>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</si>
  <si>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</si>
  <si>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</si>
  <si>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</si>
  <si>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</si>
  <si>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</si>
  <si>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</si>
  <si>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</si>
  <si>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</si>
  <si>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</si>
  <si>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</si>
  <si>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</si>
  <si>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</si>
  <si>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</si>
  <si>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</si>
  <si>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</si>
  <si>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</si>
  <si>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</si>
  <si>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</si>
  <si>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</si>
  <si>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</si>
  <si>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</si>
  <si>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</si>
  <si>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</si>
  <si>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</si>
  <si>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</si>
  <si>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</si>
  <si>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</si>
  <si>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</si>
  <si>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</si>
  <si>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</si>
  <si>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</si>
  <si>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</si>
  <si>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</si>
  <si>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</si>
  <si>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</si>
  <si>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</si>
  <si>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</si>
  <si>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</si>
  <si>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</si>
  <si>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</si>
  <si>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</si>
  <si>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</si>
  <si>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</si>
  <si>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</si>
  <si>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</si>
  <si>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</si>
  <si>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</si>
  <si>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</si>
  <si>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</si>
  <si>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</si>
  <si>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</si>
  <si>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</si>
  <si>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</si>
  <si>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</si>
  <si>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</si>
  <si>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</si>
  <si>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</si>
  <si>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</si>
  <si>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</si>
  <si>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</si>
  <si>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</si>
  <si>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</si>
  <si>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</si>
  <si>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</si>
  <si>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</si>
  <si>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</si>
  <si>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</si>
  <si>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</si>
  <si>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</si>
  <si>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</si>
  <si>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</si>
  <si>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</si>
  <si>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</si>
  <si>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</si>
  <si>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</si>
  <si>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</si>
  <si>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</si>
  <si>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</si>
  <si>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</si>
  <si>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</si>
  <si>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</si>
  <si>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</si>
  <si>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</si>
  <si>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</si>
  <si>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</si>
  <si>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</si>
  <si>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</si>
  <si>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</si>
  <si>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</si>
  <si>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</si>
  <si>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</si>
  <si>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</si>
  <si>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</si>
  <si>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</si>
  <si>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</si>
  <si>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</si>
  <si>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</si>
  <si>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</si>
  <si>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</si>
  <si>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</si>
  <si>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</si>
  <si>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</si>
  <si>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</si>
  <si>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</si>
  <si>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</si>
  <si>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</si>
  <si>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</si>
  <si>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</si>
  <si>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</si>
  <si>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</si>
  <si>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</si>
  <si>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</si>
  <si>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</si>
  <si>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</si>
  <si>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</si>
  <si>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</si>
  <si>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</si>
  <si>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</si>
  <si>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</si>
  <si>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</si>
  <si>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</si>
  <si>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</si>
  <si>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</si>
  <si>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</si>
  <si>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</si>
  <si>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</si>
  <si>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</si>
  <si>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</si>
  <si>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</si>
  <si>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</si>
  <si>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</si>
  <si>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</si>
  <si>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</si>
  <si>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</si>
  <si>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</si>
  <si>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</si>
  <si>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</si>
  <si>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</si>
  <si>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</si>
  <si>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</si>
  <si>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</si>
  <si>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</si>
  <si>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</si>
  <si>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</si>
  <si>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</si>
  <si>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</si>
  <si>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</si>
  <si>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</si>
  <si>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</si>
  <si>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</si>
  <si>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</si>
  <si>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</si>
  <si>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</si>
  <si>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</si>
  <si>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</si>
  <si>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</si>
  <si>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</si>
  <si>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</si>
  <si>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</si>
  <si>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</si>
  <si>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</si>
  <si>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</si>
  <si>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</si>
  <si>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</si>
  <si>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</si>
  <si>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</si>
  <si>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</si>
  <si>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</si>
  <si>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</si>
  <si>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</si>
  <si>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</si>
  <si>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</si>
  <si>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</si>
  <si>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</si>
  <si>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</si>
  <si>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</si>
  <si>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</si>
  <si>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</si>
  <si>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</si>
  <si>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</si>
  <si>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</si>
  <si>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</si>
  <si>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</si>
  <si>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</si>
  <si>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</si>
  <si>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</si>
  <si>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</si>
  <si>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</si>
  <si>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</si>
  <si>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</si>
  <si>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</si>
  <si>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</si>
  <si>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</si>
  <si>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</si>
  <si>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</si>
  <si>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</si>
  <si>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</si>
  <si>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</si>
  <si>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</si>
  <si>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</si>
  <si>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</si>
  <si>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</si>
  <si>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</si>
  <si>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</si>
  <si>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</si>
  <si>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</si>
  <si>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</si>
  <si>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</si>
  <si>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</si>
  <si>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</si>
  <si>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</si>
  <si>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</si>
  <si>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</si>
  <si>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</si>
  <si>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</si>
  <si>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</si>
  <si>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</si>
  <si>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</si>
  <si>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</si>
  <si>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</si>
  <si>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</si>
  <si>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</si>
  <si>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</si>
  <si>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</si>
  <si>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</si>
  <si>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</si>
  <si>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</si>
  <si>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</si>
  <si>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</si>
  <si>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</si>
  <si>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</si>
  <si>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</si>
  <si>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</si>
  <si>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</si>
  <si>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</si>
  <si>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</si>
  <si>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</si>
  <si>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</si>
  <si>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</si>
  <si>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</si>
  <si>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</si>
  <si>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</si>
  <si>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</si>
  <si>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</si>
  <si>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</si>
  <si>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</si>
  <si>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</si>
  <si>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</si>
  <si>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</si>
  <si>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</si>
  <si>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</si>
  <si>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</si>
  <si>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</si>
  <si>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</si>
  <si>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</si>
  <si>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</si>
  <si>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</si>
  <si>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</si>
  <si>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</si>
  <si>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</si>
  <si>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</si>
  <si>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</si>
  <si>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</si>
  <si>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</si>
  <si>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</si>
  <si>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</si>
  <si>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</si>
  <si>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</si>
  <si>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</si>
  <si>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</si>
  <si>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</si>
  <si>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</si>
  <si>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</si>
  <si>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</si>
  <si>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</si>
  <si>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</si>
  <si>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</si>
  <si>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</si>
  <si>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</si>
  <si>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</si>
  <si>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</si>
  <si>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</si>
  <si>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</si>
  <si>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</si>
  <si>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</si>
  <si>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</si>
  <si>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</si>
  <si>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</si>
  <si>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</si>
  <si>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</si>
  <si>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</si>
  <si>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</si>
  <si>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</si>
  <si>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</si>
  <si>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</si>
  <si>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</si>
  <si>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</si>
  <si>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</si>
  <si>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</si>
  <si>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</si>
  <si>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</si>
  <si>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</si>
  <si>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</si>
  <si>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</si>
  <si>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</si>
  <si>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</si>
  <si>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</si>
  <si>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</si>
  <si>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</si>
  <si>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</si>
  <si>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</si>
  <si>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</si>
  <si>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</si>
  <si>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</si>
  <si>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</si>
  <si>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</si>
  <si>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</si>
  <si>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</si>
  <si>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</si>
  <si>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</si>
  <si>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</si>
  <si>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</si>
  <si>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</si>
  <si>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</si>
  <si>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</si>
  <si>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</si>
  <si>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</si>
  <si>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</si>
  <si>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</si>
  <si>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</si>
  <si>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</si>
  <si>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</si>
  <si>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</si>
  <si>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</si>
  <si>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</si>
  <si>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</si>
  <si>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</si>
  <si>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</si>
  <si>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</si>
  <si>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</si>
  <si>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</si>
  <si>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</si>
  <si>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</si>
  <si>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</si>
  <si>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</si>
  <si>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</si>
  <si>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</si>
  <si>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</si>
  <si>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</si>
  <si>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</si>
  <si>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</si>
  <si>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</si>
  <si>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</si>
  <si>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</si>
  <si>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</si>
  <si>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</si>
  <si>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</si>
  <si>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</si>
  <si>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</si>
  <si>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</si>
  <si>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</si>
  <si>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</si>
  <si>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</si>
  <si>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</si>
  <si>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</si>
  <si>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</si>
  <si>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</si>
  <si>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</si>
  <si>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</si>
  <si>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</si>
  <si>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</si>
  <si>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</si>
  <si>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</si>
  <si>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</si>
  <si>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</si>
  <si>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</si>
  <si>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</si>
  <si>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</si>
  <si>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</si>
  <si>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</si>
  <si>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</si>
  <si>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</si>
  <si>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</si>
  <si>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</si>
  <si>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</si>
  <si>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</si>
  <si>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</si>
  <si>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</si>
  <si>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</si>
  <si>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</si>
  <si>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</si>
  <si>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</si>
  <si>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</si>
  <si>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</si>
  <si>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</si>
  <si>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</si>
  <si>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</si>
  <si>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</si>
  <si>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</si>
  <si>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</si>
  <si>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</si>
  <si>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</si>
  <si>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</si>
  <si>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</si>
  <si>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</si>
  <si>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</si>
  <si>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</si>
  <si>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</si>
  <si>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</si>
  <si>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</si>
  <si>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</si>
  <si>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</si>
  <si>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</si>
  <si>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</si>
  <si>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</si>
  <si>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</si>
  <si>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</si>
  <si>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</si>
  <si>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</si>
  <si>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</si>
  <si>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</si>
  <si>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</si>
  <si>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</si>
  <si>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</si>
  <si>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</si>
  <si>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</si>
  <si>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</si>
  <si>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</si>
  <si>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</si>
  <si>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</si>
  <si>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</si>
  <si>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</si>
  <si>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</si>
  <si>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</si>
  <si>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</si>
  <si>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</si>
  <si>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</si>
  <si>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</si>
  <si>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</si>
  <si>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</si>
  <si>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</si>
  <si>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</si>
  <si>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</si>
  <si>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</si>
  <si>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</si>
  <si>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</si>
  <si>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</si>
  <si>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</si>
  <si>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</si>
  <si>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</si>
  <si>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</si>
  <si>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</si>
  <si>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</si>
  <si>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</si>
  <si>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</si>
  <si>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</si>
  <si>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</si>
  <si>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</si>
  <si>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</si>
  <si>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</si>
  <si>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</si>
  <si>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</si>
  <si>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</si>
  <si>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</si>
  <si>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</si>
  <si>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</si>
  <si>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</si>
  <si>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</si>
  <si>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</si>
  <si>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</si>
  <si>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</si>
  <si>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</si>
  <si>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</si>
  <si>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</si>
  <si>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</si>
  <si>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</si>
  <si>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</si>
  <si>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</si>
  <si>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</si>
  <si>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</si>
  <si>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</si>
  <si>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</si>
  <si>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</si>
  <si>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</si>
  <si>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</si>
  <si>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</si>
  <si>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</si>
  <si>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</si>
  <si>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</si>
  <si>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</si>
  <si>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</si>
  <si>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</si>
  <si>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</si>
  <si>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</si>
  <si>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</si>
  <si>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</si>
  <si>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</si>
  <si>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</si>
  <si>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</si>
  <si>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</si>
  <si>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</si>
  <si>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</si>
  <si>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</si>
  <si>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</si>
  <si>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</si>
  <si>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</si>
  <si>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</si>
  <si>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</si>
  <si>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</si>
  <si>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</si>
  <si>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</si>
  <si>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</si>
  <si>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</si>
  <si>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</si>
  <si>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</si>
  <si>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</si>
  <si>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</si>
  <si>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</si>
  <si>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</si>
  <si>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</si>
  <si>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</si>
  <si>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</si>
  <si>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</si>
  <si>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</si>
  <si>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</si>
  <si>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</si>
  <si>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</si>
  <si>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</si>
  <si>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</si>
  <si>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</si>
  <si>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</si>
  <si>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</si>
  <si>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</si>
  <si>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</si>
  <si>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</si>
  <si>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</si>
  <si>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</si>
  <si>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</si>
  <si>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</si>
  <si>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</si>
  <si>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</si>
  <si>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</si>
  <si>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</si>
  <si>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</si>
  <si>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</si>
  <si>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</si>
  <si>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</si>
  <si>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</si>
  <si>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bowling - bežné transfery</t>
  </si>
  <si>
    <t>D030</t>
  </si>
  <si>
    <t>22538</t>
  </si>
  <si>
    <t xml:space="preserve">Ubytovanie na Majstrovstvách sveta v bowlingu jednotlivcov 2025 vo Švédsku. Účaasť nášho reprezentanta SR Šimona Hrušovského a reprezentačného trénera SR Costasa Mitsingasa v termíne 14.-20.6.2025. </t>
  </si>
  <si>
    <t>8020004142</t>
  </si>
  <si>
    <t>D031</t>
  </si>
  <si>
    <t>8025284439</t>
  </si>
  <si>
    <t xml:space="preserve">Svenska Bowlingforbundet, Box 11016, Stockholm, Sweden </t>
  </si>
  <si>
    <t>D032</t>
  </si>
  <si>
    <t>20250023</t>
  </si>
  <si>
    <t xml:space="preserve">Nákup sady tonerov do multiufunkčnej tlačiarne Cannon- 4 kusy mix farieb </t>
  </si>
  <si>
    <t>53595319</t>
  </si>
  <si>
    <t xml:space="preserve">Associations Sport Services s.r.o., Sibírska 5, 83102 Bratislava </t>
  </si>
  <si>
    <t>D033</t>
  </si>
  <si>
    <t>250041</t>
  </si>
  <si>
    <t>Prenájom bowlingových dráh za účelom konania 1. ligy trojčlenných družstiev divízia západ zo dňa 4.5.2025 v PBC Bratislava</t>
  </si>
  <si>
    <t>47949155</t>
  </si>
  <si>
    <t>LANE SPORT s.r.o., Turbínová 1, Bratislava 83104</t>
  </si>
  <si>
    <t>D034</t>
  </si>
  <si>
    <t>250047</t>
  </si>
  <si>
    <t xml:space="preserve">Prenájom bowlingových dráh za účelom konania Extraligy trojčlenných družstiev 2025 divízia západ zo dňa 25.5.2025 v PBC Bratislava </t>
  </si>
  <si>
    <t>D035</t>
  </si>
  <si>
    <t>250049</t>
  </si>
  <si>
    <t>D036</t>
  </si>
  <si>
    <t>10250046</t>
  </si>
  <si>
    <t xml:space="preserve">Štartovný poplatok na Majstrovstvách sveta 2025 vo Švédsku pre Hrušovský Šimon a Costas Mitsingas </t>
  </si>
  <si>
    <t>44928777</t>
  </si>
  <si>
    <t>ATOS PLUS s.r.o., Nám. Ľ. Štúra 969/13, Moldava nad Bodvou 04501</t>
  </si>
  <si>
    <t xml:space="preserve">Prenájom 9 miestneho motorového vozidla Renault Trafic ŠPZ KS708GE pre potreby mužskej reprezentácie na podujatí ME v Dánsku v termíne 3.-16.6.2025   </t>
  </si>
  <si>
    <t>D037</t>
  </si>
  <si>
    <t>2025012</t>
  </si>
  <si>
    <t>Prenájom bowlingových dráh za účelom konania 2. ligy Malacky v BBM Malacky</t>
  </si>
  <si>
    <t>50327178</t>
  </si>
  <si>
    <t>BBM s.r.o., Lakšárska Nová Ves, 90876</t>
  </si>
  <si>
    <t>D038</t>
  </si>
  <si>
    <t>2025014</t>
  </si>
  <si>
    <t>D039</t>
  </si>
  <si>
    <t>222025</t>
  </si>
  <si>
    <t xml:space="preserve">Prenájom bowlingových dráh za účelom konania 2. bowlingovej ligy Poprad v Citybowling Poprad </t>
  </si>
  <si>
    <t>36758949</t>
  </si>
  <si>
    <t xml:space="preserve">Citybowling Poprad s.r.o., Námestie sv. Egídia, 05801 Poprad </t>
  </si>
  <si>
    <t>D040</t>
  </si>
  <si>
    <t>2025018</t>
  </si>
  <si>
    <t>Prenájom bowlingových dráh za účelom konania 2. ligy Malacky v BBM Malacky dňa 13.5.2025</t>
  </si>
  <si>
    <t>D041</t>
  </si>
  <si>
    <t>232025</t>
  </si>
  <si>
    <t xml:space="preserve">Prenájom bowlingových dráh za účelom konania 1. bowlingovej ligy Poprad v Citybowling Poprad </t>
  </si>
  <si>
    <t>D042</t>
  </si>
  <si>
    <t>452025</t>
  </si>
  <si>
    <t xml:space="preserve">Prenájom bowlingových dráh za účelom konania 2. bowlingovej ligy Poprad v Citybowling Poprad 6. hrací deň </t>
  </si>
  <si>
    <t>D043</t>
  </si>
  <si>
    <t>472025</t>
  </si>
  <si>
    <t xml:space="preserve">Prenájom bowlingových dráh za účelom konania 1. bowlingovej ligy Poprad v Citybowling Poprad 7 hrací deň </t>
  </si>
  <si>
    <t>D044</t>
  </si>
  <si>
    <t>572025</t>
  </si>
  <si>
    <t xml:space="preserve">Prenájom bowlingových dráh za účelom konania 2. bowlingovej ligy Poprad v Citybowling Poprad 7. hrací deň </t>
  </si>
  <si>
    <t>D045</t>
  </si>
  <si>
    <t>632025</t>
  </si>
  <si>
    <t>Prenájom bowlingových dráh za účelom konania 2. bowlingovej ligy Poprad v Citybowling Poprad 8. hrací deň 25.5.2025</t>
  </si>
  <si>
    <t>D046</t>
  </si>
  <si>
    <t>702025</t>
  </si>
  <si>
    <t>Prenájom bowlingových dráh za účelom konania  bowlingovej ligy Nepočujúcich športovcov 2025 Poprad v Citybowling Poprad 8. hrací deň 31.5.2025</t>
  </si>
  <si>
    <t>D047</t>
  </si>
  <si>
    <t>742025</t>
  </si>
  <si>
    <t>Prenájom bowlingových dráh za účelom konania 1. bowlingovej ligy Poprad v Citybowling Poprad 8. hrací deň 22.6.2025</t>
  </si>
  <si>
    <t>D048</t>
  </si>
  <si>
    <t>792025</t>
  </si>
  <si>
    <t>D049</t>
  </si>
  <si>
    <t>202500123</t>
  </si>
  <si>
    <t xml:space="preserve">Prenájom bowlingových dráh za účelom konania 2. bowlingovej ligy Bratislava v BNC Ba 6. hrací deň </t>
  </si>
  <si>
    <t>36717185</t>
  </si>
  <si>
    <t>THERMPRES s.r.o., Turbínová 1, 83104 Bratislava</t>
  </si>
  <si>
    <t>D050</t>
  </si>
  <si>
    <t>202500168</t>
  </si>
  <si>
    <t xml:space="preserve">Prenájom bowlingových dráh za účelom konania 2. bowlingovej ligy Bratislava v BNC Ba 7. hrací deň </t>
  </si>
  <si>
    <t>D051</t>
  </si>
  <si>
    <t>202500203</t>
  </si>
  <si>
    <t xml:space="preserve">Prenájom bowlingových dráh za účelom konania 1. bowlingovej ligy Bratislava v BNC Ba 6. hrací deň </t>
  </si>
  <si>
    <t>D052</t>
  </si>
  <si>
    <t>202500204</t>
  </si>
  <si>
    <t xml:space="preserve">Prenájom bowlingových dráh za účelom konania Extraligy trojčlenných družstiev Bratislava v BNC Ba 6. hrací deň </t>
  </si>
  <si>
    <t>D053</t>
  </si>
  <si>
    <t>202500222</t>
  </si>
  <si>
    <t xml:space="preserve">Prenájom bowlingových dráh za účelom konania 1. bowlingovej ligy Bratislava v BNC Ba 7. hrací deň </t>
  </si>
  <si>
    <t>D054</t>
  </si>
  <si>
    <t>202500223</t>
  </si>
  <si>
    <t xml:space="preserve">Prenájom bowlingových dráh za účelom konania 2. bowlingovej ligy Bratislava divízia BA "A" v BNC Ba 7. hrací deň </t>
  </si>
  <si>
    <t>D055</t>
  </si>
  <si>
    <t>202500250</t>
  </si>
  <si>
    <t xml:space="preserve">Organizácia juniorského tréningového kempu v termíne 26.-28.6.2025 v Citybowling Poprad </t>
  </si>
  <si>
    <t>D056</t>
  </si>
  <si>
    <t>202500251</t>
  </si>
  <si>
    <t xml:space="preserve">Organizácia juniorského tréningového kempu v termíne 16.-17.5.2025 v BNC Bratislava pod vedením reprezentačného trénera SR Costasa Mitsingasa a Šimona Hrušovského  </t>
  </si>
  <si>
    <t xml:space="preserve">Organizácia tréningového kempu pre seniorov v termíne 18.5.2025 v BNC Bratislava pod vedením reprezentačného trénera SR Costasa Mitsingasa a Šimona Hrušovského  </t>
  </si>
  <si>
    <t>D057</t>
  </si>
  <si>
    <t>20252127</t>
  </si>
  <si>
    <t xml:space="preserve">Letenky pre seniorských repreznetantov SR na Majstrovstvá sveta 2025 v USA mesto Reno Nevada. Účasť 8 reprezentantov SR </t>
  </si>
  <si>
    <t>45329753</t>
  </si>
  <si>
    <t xml:space="preserve">NADOSAH spol. s.r.o., Weberova 2, 08001 Prešov </t>
  </si>
  <si>
    <t>D058</t>
  </si>
  <si>
    <t>250030</t>
  </si>
  <si>
    <t xml:space="preserve">Prenájom bowlingových dráh za účelom konania 2. ligy divízia Žilina 6. kolo trojčlenných družstiev </t>
  </si>
  <si>
    <t>50418645</t>
  </si>
  <si>
    <t>Bowling Academy s.r.o., Blankytná 1161, 0103 Žilina</t>
  </si>
  <si>
    <t>D059</t>
  </si>
  <si>
    <t>250026</t>
  </si>
  <si>
    <t xml:space="preserve">Prenájom bowlingových dráh za účelom konania  ligy nepočujúcich športovcov Žilina Bowling Academy 6. kolo trojčlenných družstiev </t>
  </si>
  <si>
    <t>D060</t>
  </si>
  <si>
    <t>250057</t>
  </si>
  <si>
    <t xml:space="preserve">Prenájom bowlingových dráh za účelom konania baráže o 1. ligu divízia východ 2025 trojčlenných družstiev </t>
  </si>
  <si>
    <t>250051</t>
  </si>
  <si>
    <t>D061</t>
  </si>
  <si>
    <t>D062</t>
  </si>
  <si>
    <t>Prenájom bowlingových dráh za účelom konania 2. ligy divízia Žilina 7. kolo trojčlenných družstiev dňa .6.2025</t>
  </si>
  <si>
    <t>Prenájom bowlingových dráh za účelom konania 2. ligy divízia Žilina 8. kolo trojčlenných družstiev dňa 2.6.2025</t>
  </si>
  <si>
    <t>250042</t>
  </si>
  <si>
    <t>D063</t>
  </si>
  <si>
    <t>250043</t>
  </si>
  <si>
    <t xml:space="preserve">Prenájom bowlingových dráh za účelom konania Extraligy 7. kolo trojčlenných družstiev v Bowling Academy Žilina </t>
  </si>
  <si>
    <t>D064</t>
  </si>
  <si>
    <t>1025062</t>
  </si>
  <si>
    <t xml:space="preserve">Prenájom bowlingovvých dráh za účelom konania 2. ligy Prešov trojčlenhných družstiev 8. kolo </t>
  </si>
  <si>
    <t>36478369</t>
  </si>
  <si>
    <t>4 SPORT s.r.o., Jazdecká 1/A, Prešov 08001</t>
  </si>
  <si>
    <t>D065</t>
  </si>
  <si>
    <t>1025045</t>
  </si>
  <si>
    <t xml:space="preserve">Prenájom bowlingovvých dráh za účelom konania 2. ligy Prešov trojčlenhných družstiev 7. kolo </t>
  </si>
  <si>
    <t>D066</t>
  </si>
  <si>
    <t>1025043</t>
  </si>
  <si>
    <t xml:space="preserve">Prenájom bowlingových dráh za účelom konania  ligy nepočujúcich športovcov  Bowling Pri trati Prešov 7. kolo trojčlenných družstiev </t>
  </si>
  <si>
    <t>D067</t>
  </si>
  <si>
    <t>1025085</t>
  </si>
  <si>
    <t>D068</t>
  </si>
  <si>
    <t>1025066</t>
  </si>
  <si>
    <t xml:space="preserve">Prenájom bowlingových dráh za účelom konania Extraligy východ 8. kolo trojčlenných družstiev v Bowling Pri trati Prešov  </t>
  </si>
  <si>
    <t xml:space="preserve">Prenájom bowlingových dráh za účelom konania  1. ligy divízia východ 7. kolo trojčlenných družstiev v Bowling pri trati Prešov </t>
  </si>
  <si>
    <t>D069</t>
  </si>
  <si>
    <t>20259006</t>
  </si>
  <si>
    <t>Prenájom kancelárskych priestorov sídla Slovenského bowlingového zväzu, Dunajská 12 Košice za mesiac 06/2025</t>
  </si>
  <si>
    <t>31725180</t>
  </si>
  <si>
    <t>TS STEEL s.r.o., Košice, Dunajská 12</t>
  </si>
  <si>
    <t>D070</t>
  </si>
  <si>
    <t>20259007</t>
  </si>
  <si>
    <t>Prenájom kancelárskych priestorov sídla Slovenského bowlingového zväzu, Dunajská 12 Košice za mesiac 07/2025</t>
  </si>
  <si>
    <t>D071</t>
  </si>
  <si>
    <t>20259008</t>
  </si>
  <si>
    <t>Prenájom kancelárskych priestorov sídla Slovenského bowlingového zväzu, Dunajská 12 Košice za mesiac 08/2025</t>
  </si>
  <si>
    <t>D072</t>
  </si>
  <si>
    <t>20259009</t>
  </si>
  <si>
    <t>Prenájom kancelárskych priestorov sídla Slovenského bowlingového zväzu, Dunajská 12 Košice za mesiac 09/2025</t>
  </si>
  <si>
    <t>D073</t>
  </si>
  <si>
    <t>301</t>
  </si>
  <si>
    <t>Štartovný poplatok na šampionát Majstrov 2025 v bowlingu vo Viedni za 2 účastníkov za SR</t>
  </si>
  <si>
    <t xml:space="preserve">Osterreichischer Sportkegel und Bowlingverband, Huglgasse 13-15, Wien , Austria </t>
  </si>
  <si>
    <t>D074</t>
  </si>
  <si>
    <t>250023</t>
  </si>
  <si>
    <t xml:space="preserve">Prenájom bowlingových dráh za účelom konania 1. ligy trojčlenných družstiev divízia západ 6. kolo v PBC Bratislava </t>
  </si>
  <si>
    <t>D075</t>
  </si>
  <si>
    <t>Prenájom bowlingových dráh za účelom konania 1. ligy trojčlenných družstiev divízia západ 7. kolo v PBC Bratislava 22.6.2025</t>
  </si>
  <si>
    <t>D076</t>
  </si>
  <si>
    <t>0062025</t>
  </si>
  <si>
    <t>60088788Z</t>
  </si>
  <si>
    <t xml:space="preserve">Proplay Professionals LTD, 16 Florinis, 2402 Egkomi, Cyprus </t>
  </si>
  <si>
    <t>D077</t>
  </si>
  <si>
    <t>20259010</t>
  </si>
  <si>
    <t>Prenájom kancelárskych priestorov sídla Slovenského bowlingového zväzu, Dunajská 12 Košice za mesiac 10/2025</t>
  </si>
  <si>
    <t>D078</t>
  </si>
  <si>
    <t>2500564</t>
  </si>
  <si>
    <t xml:space="preserve">Reprezentačné dresy a tepláková bunda pre účastníkov ME Seniorov vo Viedni. Účasť 4 žien a 4 mužov za SR.  </t>
  </si>
  <si>
    <t>00698113</t>
  </si>
  <si>
    <t xml:space="preserve">ATAK, výrobné družstvo, Jarková 4, 08001 Prešov </t>
  </si>
  <si>
    <t xml:space="preserve">Letenka na šampionát Majstorv 2025 vo Viedni pre reprezentačného trénera Costasa Mitsingasa let Larnaca-Viedeň-Larnaca </t>
  </si>
  <si>
    <t>D079</t>
  </si>
  <si>
    <t>923</t>
  </si>
  <si>
    <t xml:space="preserve">Štartovný poplatok na šampionát Majstrov vo Viedni pre reprezentačného trénera Costas Mitsingasa </t>
  </si>
  <si>
    <t>D080</t>
  </si>
  <si>
    <t>0072025</t>
  </si>
  <si>
    <t xml:space="preserve">Ubytovanie, neoficiálny tréning, dopravné náklady na šmpionát Majstrov vo Viedni v termíne 20.-25. 10. 2025 pre reprezentačného trénera Costasa Mitsingasa </t>
  </si>
  <si>
    <t>D081</t>
  </si>
  <si>
    <t>2500609</t>
  </si>
  <si>
    <t xml:space="preserve">Reprezentačné dresy a tepláková bunda pre účastníkov šampionátu Majstrov 2025 vo Viedni. Účasť 1 ženy a 1 muža za SR + reprezentačný tréner   </t>
  </si>
  <si>
    <t>D082</t>
  </si>
  <si>
    <t>Prenájom kancelárskych priestorov sídla Slovenského bowlingového zväzu, Dunajská 12 Košice za mesiac 11/2025</t>
  </si>
  <si>
    <t>D083</t>
  </si>
  <si>
    <t xml:space="preserve">  00122025</t>
  </si>
  <si>
    <t xml:space="preserve">Organizácia tréningového kempu pre Juniorov v termíne 21.-23. 11..2025 v Bowling Academy Žilina pod vedením reprezentačného trénera SR Costasa Mitsingasa a Šimona Hrušovského  </t>
  </si>
  <si>
    <t>D084</t>
  </si>
  <si>
    <t>125321317</t>
  </si>
  <si>
    <t xml:space="preserve">Internetové úložisko stránky slovakbowling.sk pre Slovenský bowlingový zväz </t>
  </si>
  <si>
    <t>36421928</t>
  </si>
  <si>
    <t xml:space="preserve">Websupport s.r.o., Karadžičova 12, 82108 Bratislava </t>
  </si>
  <si>
    <t>D085</t>
  </si>
  <si>
    <t>125321316</t>
  </si>
  <si>
    <t>Zálohovanie servera slovakbowling.sk pre Slovenský bowlingový zväz</t>
  </si>
  <si>
    <t>D086</t>
  </si>
  <si>
    <t>35697270</t>
  </si>
  <si>
    <t>Mesačný paušál Orange Slovensko za mobilný telefón Slovenského bowlingového zväzu 11/2025</t>
  </si>
  <si>
    <t>0135238087</t>
  </si>
  <si>
    <t xml:space="preserve">Orange Slovensko, a.s. Metodova 8, 821 08 Bratislava </t>
  </si>
  <si>
    <t>D087</t>
  </si>
  <si>
    <t>26010</t>
  </si>
  <si>
    <t xml:space="preserve">Štartovný poplatok na Majstrovstvá Európy seniorov vo Viedni. Ůčasť 4 mužov a 2 žien za Slovenskú republiku </t>
  </si>
  <si>
    <t>D088</t>
  </si>
  <si>
    <t>25FV1997</t>
  </si>
  <si>
    <t xml:space="preserve">Trofeje a poháre pre juniorov pri príležitosti ukončenia juniorského turnaja v BNC Bratislava. Spolu odovzdaných 32 pohárov a trofejí v dvoch 6 kategóriách juniorov.  </t>
  </si>
  <si>
    <t>46870733</t>
  </si>
  <si>
    <t xml:space="preserve">MAAD.sk, s.r.o., Dunajská 10, Košice 04001 </t>
  </si>
  <si>
    <t>D089</t>
  </si>
  <si>
    <t>250098</t>
  </si>
  <si>
    <t>Prenájom bowlingových dráh za účelom usporiadania juniorského podujatia Slovenského bowlingového zväzu dňa 8.11.2025 v PBC Bratislava</t>
  </si>
  <si>
    <t>D090</t>
  </si>
  <si>
    <t>Laguna Bowlingový klub (LBK)
Lipová 2244/20 05201 Spišská Nová Ves</t>
  </si>
  <si>
    <t>37880870</t>
  </si>
  <si>
    <t>D091</t>
  </si>
  <si>
    <t>Dotácia určená pre juniorov Bowlingového klubu Laguna BK, Spišská Nová Ves za rok 2025</t>
  </si>
  <si>
    <t>BK Košice, Ľudvíkov Dvor 3204/43, Košice 040 15</t>
  </si>
  <si>
    <t>42242975</t>
  </si>
  <si>
    <t>D092</t>
  </si>
  <si>
    <t>Dotácia určená pre juniorov Bowlingového klubu BK Košice  za rok 2025</t>
  </si>
  <si>
    <t>Dotácia určená pre juniorov Prešovského bowlingového klubu za rok 2025</t>
  </si>
  <si>
    <t>Prešovský bowlingový klub, Štúrova 33, Prešov 08001</t>
  </si>
  <si>
    <t>42236703</t>
  </si>
  <si>
    <t>D093</t>
  </si>
  <si>
    <t>Dotácia určená pre juniorov BK Košickí Rytieri za rok 2025</t>
  </si>
  <si>
    <t xml:space="preserve">BK Košickí Rytieri Košice, Ružínska 214/01 Košice </t>
  </si>
  <si>
    <t>D094</t>
  </si>
  <si>
    <t>52120481</t>
  </si>
  <si>
    <t>Dotácia určená pre juniorov Bowlingový klub Žilina za rok 2025</t>
  </si>
  <si>
    <t>Bowlingový klub Žilina, Blankytná 1161/2 Žilina 01003</t>
  </si>
  <si>
    <t>37975889</t>
  </si>
  <si>
    <t>D095</t>
  </si>
  <si>
    <t>Dotácia určená pre juniorov BK Piráti za rok 2025</t>
  </si>
  <si>
    <t xml:space="preserve">Bowlingový klub Piráti, Mýtna 7841, 81107 Bratislava </t>
  </si>
  <si>
    <t>54609364</t>
  </si>
  <si>
    <t xml:space="preserve">Prenájom bowlingovej dráhy za účelom konania testu mazania pred ligou trojčlenných družstiev 2025 divízia Bratislava zo dňa 22.5.2025 v PBC Bratislava </t>
  </si>
  <si>
    <t>Kontaktná osoba zodpovedná za vyplnený formulár
meno a priezvisko:Vladimír Merkovský
e-mail:merkovskyv@gmail.com 
tel. kontakt (mobil):0903712927</t>
  </si>
  <si>
    <t>Vladimír Merkovský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</si>
</sst>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49" fontId="1" fillId="17" borderId="1" xfId="0" applyNumberFormat="1" applyFont="1" applyFill="1" applyBorder="1" applyAlignment="1" applyProtection="1">
      <alignment vertical="top" wrapText="1"/>
      <protection locked="0"/>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30" val="11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5" t="s">
        <v>0</v>
      </c>
      <c r="C1" s="331"/>
      <c r="D1" s="331"/>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1674</v>
      </c>
      <c r="C6" s="205"/>
      <c r="D6" s="205"/>
    </row>
    <row r="7" spans="1:4" s="18" customFormat="1" ht="15" customHeight="1" x14ac:dyDescent="0.15">
      <c r="A7" s="293" t="s">
        <v>4</v>
      </c>
      <c r="C7" s="205"/>
      <c r="D7" s="205"/>
    </row>
    <row r="8" spans="1:4" s="18" customFormat="1" ht="15" customHeight="1" x14ac:dyDescent="0.15">
      <c r="A8" s="269" t="s">
        <v>1329</v>
      </c>
      <c r="C8" s="205"/>
      <c r="D8" s="205"/>
    </row>
    <row r="9" spans="1:4" s="18" customFormat="1" ht="15" customHeight="1" x14ac:dyDescent="0.15">
      <c r="A9" s="269" t="s">
        <v>1330</v>
      </c>
      <c r="C9" s="205"/>
      <c r="D9" s="205"/>
    </row>
    <row r="10" spans="1:4" s="18" customFormat="1" ht="15.75" customHeight="1" x14ac:dyDescent="0.15">
      <c r="A10" s="293" t="s">
        <v>1331</v>
      </c>
      <c r="C10" s="205"/>
      <c r="D10" s="205"/>
    </row>
    <row r="11" spans="1:4" s="18" customFormat="1" ht="42.75" customHeight="1" x14ac:dyDescent="0.15">
      <c r="A11" s="293" t="s">
        <v>1332</v>
      </c>
      <c r="C11" s="205"/>
      <c r="D11" s="205"/>
    </row>
    <row r="12" spans="1:4" s="18" customFormat="1" ht="20.5" customHeight="1" x14ac:dyDescent="0.15">
      <c r="A12" s="301" t="s">
        <v>1351</v>
      </c>
      <c r="C12" s="205"/>
      <c r="D12" s="205"/>
    </row>
    <row r="13" spans="1:4" s="18" customFormat="1" ht="23.5" customHeight="1" x14ac:dyDescent="0.15">
      <c r="A13" s="306"/>
      <c r="C13" s="205"/>
      <c r="D13" s="205"/>
    </row>
    <row r="14" spans="1:4" s="18" customFormat="1" ht="18" x14ac:dyDescent="0.15">
      <c r="A14" s="307" t="s">
        <v>5</v>
      </c>
      <c r="C14" s="205"/>
      <c r="D14" s="205"/>
    </row>
    <row r="15" spans="1:4" ht="16.25" customHeight="1" x14ac:dyDescent="0.15">
      <c r="A15" s="127"/>
      <c r="C15" s="21"/>
    </row>
    <row r="16" spans="1:4" ht="332" x14ac:dyDescent="0.15">
      <c r="A16" s="295" t="s">
        <v>6</v>
      </c>
      <c r="C16" s="21"/>
    </row>
    <row r="17" spans="1:4" ht="17.5" customHeight="1" x14ac:dyDescent="0.15">
      <c r="A17" s="21"/>
      <c r="C17" s="21"/>
    </row>
    <row r="18" spans="1:4" ht="205" customHeight="1" x14ac:dyDescent="0.15">
      <c r="A18" s="295" t="s">
        <v>7</v>
      </c>
      <c r="B18" s="257"/>
      <c r="C18" s="21"/>
    </row>
    <row r="19" spans="1:4" ht="30.75" customHeight="1" x14ac:dyDescent="0.15">
      <c r="A19" s="21"/>
      <c r="B19" s="257"/>
      <c r="C19" s="21"/>
    </row>
    <row r="20" spans="1:4" ht="26.25" customHeight="1" x14ac:dyDescent="0.15">
      <c r="A20" s="296" t="s">
        <v>8</v>
      </c>
      <c r="C20" s="21"/>
    </row>
    <row r="21" spans="1:4" ht="42" x14ac:dyDescent="0.15">
      <c r="A21" s="19" t="s">
        <v>9</v>
      </c>
      <c r="C21" s="332"/>
      <c r="D21" s="332"/>
    </row>
    <row r="22" spans="1:4" x14ac:dyDescent="0.15">
      <c r="C22" s="333"/>
      <c r="D22" s="332"/>
    </row>
    <row r="23" spans="1:4" ht="70" x14ac:dyDescent="0.15">
      <c r="A23" s="23" t="s">
        <v>1352</v>
      </c>
      <c r="C23" s="255"/>
      <c r="D23" s="256"/>
    </row>
    <row r="24" spans="1:4" ht="12.75" customHeight="1" x14ac:dyDescent="0.15">
      <c r="C24" s="329"/>
      <c r="D24" s="330"/>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1333</v>
      </c>
    </row>
    <row r="32" spans="1:4" ht="12.75" customHeight="1" x14ac:dyDescent="0.15"/>
    <row r="33" spans="1:3" ht="15.75" customHeight="1" x14ac:dyDescent="0.15">
      <c r="A33" s="19" t="s">
        <v>1334</v>
      </c>
    </row>
    <row r="34" spans="1:3" ht="12.75" customHeight="1" x14ac:dyDescent="0.15"/>
    <row r="35" spans="1:3" ht="56" x14ac:dyDescent="0.15">
      <c r="A35" s="19" t="s">
        <v>1336</v>
      </c>
    </row>
    <row r="36" spans="1:3" ht="12" customHeight="1" x14ac:dyDescent="0.15"/>
    <row r="37" spans="1:3" ht="28" x14ac:dyDescent="0.15">
      <c r="A37" s="271" t="s">
        <v>1335</v>
      </c>
    </row>
    <row r="39" spans="1:3" ht="84" x14ac:dyDescent="0.15">
      <c r="A39" s="23" t="s">
        <v>1337</v>
      </c>
    </row>
    <row r="40" spans="1:3" ht="12.75" customHeight="1" x14ac:dyDescent="0.15"/>
    <row r="41" spans="1:3" ht="28" x14ac:dyDescent="0.15">
      <c r="A41" s="19" t="s">
        <v>13</v>
      </c>
    </row>
    <row r="42" spans="1:3" ht="12.75" customHeight="1" x14ac:dyDescent="0.15"/>
    <row r="43" spans="1:3" ht="81.75" customHeight="1" x14ac:dyDescent="0.15">
      <c r="A43" s="291" t="s">
        <v>14</v>
      </c>
      <c r="C43" s="22"/>
    </row>
    <row r="44" spans="1:3" ht="64.5" customHeight="1" x14ac:dyDescent="0.15">
      <c r="A44" s="297" t="s">
        <v>1338</v>
      </c>
      <c r="C44" s="22"/>
    </row>
    <row r="45" spans="1:3" ht="12.75" customHeight="1" x14ac:dyDescent="0.15">
      <c r="A45" s="290"/>
      <c r="C45" s="22"/>
    </row>
    <row r="46" spans="1:3" ht="41.5" customHeight="1" x14ac:dyDescent="0.15">
      <c r="A46" s="298" t="s">
        <v>15</v>
      </c>
      <c r="C46" s="22"/>
    </row>
    <row r="47" spans="1:3" ht="11.5" customHeight="1" x14ac:dyDescent="0.15"/>
    <row r="48" spans="1:3" ht="14" x14ac:dyDescent="0.15">
      <c r="A48" s="299" t="s">
        <v>1339</v>
      </c>
    </row>
    <row r="49" spans="1:1" ht="12" customHeight="1" x14ac:dyDescent="0.15"/>
    <row r="50" spans="1:1" ht="42" x14ac:dyDescent="0.15">
      <c r="A50" s="19" t="s">
        <v>1340</v>
      </c>
    </row>
    <row r="51" spans="1:1" ht="12.75" customHeight="1" x14ac:dyDescent="0.15"/>
    <row r="52" spans="1:1" ht="84" x14ac:dyDescent="0.15">
      <c r="A52" s="19" t="s">
        <v>1341</v>
      </c>
    </row>
    <row r="53" spans="1:1" ht="12.75" customHeight="1" x14ac:dyDescent="0.15"/>
    <row r="54" spans="1:1" ht="42" x14ac:dyDescent="0.15">
      <c r="A54" s="19" t="s">
        <v>1342</v>
      </c>
    </row>
    <row r="56" spans="1:1" ht="14" x14ac:dyDescent="0.15">
      <c r="A56" s="19" t="s">
        <v>16</v>
      </c>
    </row>
    <row r="58" spans="1:1" ht="14" x14ac:dyDescent="0.15">
      <c r="A58" s="19" t="s">
        <v>17</v>
      </c>
    </row>
    <row r="60" spans="1:1" ht="121.75" customHeight="1" x14ac:dyDescent="0.15">
      <c r="A60" s="23" t="s">
        <v>1343</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1344</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8" t="s">
        <v>1362</v>
      </c>
    </row>
    <row r="73" spans="1:1" ht="42" x14ac:dyDescent="0.15">
      <c r="A73" s="23" t="s">
        <v>1363</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2"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1353</v>
      </c>
    </row>
    <row r="96" spans="1:2" x14ac:dyDescent="0.15">
      <c r="A96" s="23"/>
    </row>
    <row r="97" spans="1:4" ht="14" x14ac:dyDescent="0.15">
      <c r="A97" s="260" t="s">
        <v>40</v>
      </c>
    </row>
    <row r="98" spans="1:4" ht="68.5" customHeight="1" x14ac:dyDescent="0.15">
      <c r="A98" s="23" t="s">
        <v>1354</v>
      </c>
    </row>
    <row r="99" spans="1:4" x14ac:dyDescent="0.15">
      <c r="A99" s="23"/>
    </row>
    <row r="100" spans="1:4" ht="14" x14ac:dyDescent="0.15">
      <c r="A100" s="260" t="s">
        <v>41</v>
      </c>
    </row>
    <row r="101" spans="1:4" ht="84" x14ac:dyDescent="0.15">
      <c r="A101" s="23" t="s">
        <v>1355</v>
      </c>
    </row>
    <row r="102" spans="1:4" x14ac:dyDescent="0.15">
      <c r="A102" s="23"/>
    </row>
    <row r="103" spans="1:4" ht="14" x14ac:dyDescent="0.15">
      <c r="A103" s="294" t="s">
        <v>42</v>
      </c>
    </row>
    <row r="104" spans="1:4" ht="56" x14ac:dyDescent="0.15">
      <c r="A104" s="23" t="s">
        <v>1356</v>
      </c>
    </row>
    <row r="105" spans="1:4" x14ac:dyDescent="0.15">
      <c r="A105" s="23"/>
      <c r="B105" s="20" t="s">
        <v>43</v>
      </c>
    </row>
    <row r="106" spans="1:4" ht="14" x14ac:dyDescent="0.15">
      <c r="A106" s="260" t="s">
        <v>44</v>
      </c>
    </row>
    <row r="107" spans="1:4" ht="71.25" customHeight="1" x14ac:dyDescent="0.15">
      <c r="A107" s="19" t="s">
        <v>1357</v>
      </c>
    </row>
    <row r="108" spans="1:4" ht="42" x14ac:dyDescent="0.15">
      <c r="A108" s="19" t="s">
        <v>1347</v>
      </c>
    </row>
    <row r="109" spans="1:4" ht="28" x14ac:dyDescent="0.15">
      <c r="A109" s="19" t="s">
        <v>45</v>
      </c>
    </row>
    <row r="110" spans="1:4" ht="10.5" customHeight="1" x14ac:dyDescent="0.15">
      <c r="D110" s="20" t="s">
        <v>43</v>
      </c>
    </row>
    <row r="111" spans="1:4" ht="99.75" customHeight="1" x14ac:dyDescent="0.15">
      <c r="A111" s="23" t="s">
        <v>1346</v>
      </c>
    </row>
    <row r="112" spans="1:4" ht="28" x14ac:dyDescent="0.15">
      <c r="A112" s="19" t="s">
        <v>1345</v>
      </c>
    </row>
    <row r="114" spans="1:2" ht="196" x14ac:dyDescent="0.15">
      <c r="A114" s="23" t="s">
        <v>1358</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1359</v>
      </c>
    </row>
    <row r="128" spans="1:2" ht="12.75" customHeight="1" x14ac:dyDescent="0.15">
      <c r="A128" s="304" t="s">
        <v>23</v>
      </c>
    </row>
    <row r="129" spans="1:1" ht="15.75" customHeight="1" x14ac:dyDescent="0.15">
      <c r="A129" s="303" t="s">
        <v>55</v>
      </c>
    </row>
    <row r="130" spans="1:1" ht="12.75" customHeight="1" x14ac:dyDescent="0.15">
      <c r="A130" s="23"/>
    </row>
    <row r="131" spans="1:1" ht="14" x14ac:dyDescent="0.15">
      <c r="A131" s="294" t="s">
        <v>56</v>
      </c>
    </row>
    <row r="132" spans="1:1" ht="40.75" customHeight="1" x14ac:dyDescent="0.15">
      <c r="A132" s="23" t="s">
        <v>1348</v>
      </c>
    </row>
    <row r="133" spans="1:1" ht="61.5" customHeight="1" x14ac:dyDescent="0.15">
      <c r="A133" s="300" t="s">
        <v>1360</v>
      </c>
    </row>
    <row r="134" spans="1:1" ht="14" x14ac:dyDescent="0.15">
      <c r="A134" s="260" t="s">
        <v>1361</v>
      </c>
    </row>
    <row r="135" spans="1:1" ht="112" x14ac:dyDescent="0.15">
      <c r="A135" s="300" t="s">
        <v>1349</v>
      </c>
    </row>
    <row r="136" spans="1:1" x14ac:dyDescent="0.15">
      <c r="A136"/>
    </row>
    <row r="137" spans="1:1" ht="71.5" customHeight="1" x14ac:dyDescent="0.15">
      <c r="A137" s="299" t="s">
        <v>1350</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9" t="str">
        <f>Spolu!C3&amp;", "&amp;Spolu!C6</f>
        <v>Slovenský bowlingový zväz, Dunajská 12, Košice, 040 11</v>
      </c>
      <c r="B1" s="379"/>
      <c r="C1" s="379"/>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0" t="s">
        <v>1251</v>
      </c>
      <c r="F3" s="381"/>
      <c r="N3" s="137" t="str">
        <f t="shared" si="0"/>
        <v>c - príspevok Slovenskému paralympijskému výboru</v>
      </c>
      <c r="O3" s="137" t="s">
        <v>343</v>
      </c>
      <c r="P3" s="137" t="str">
        <f>Spolu!B19</f>
        <v>príspevok Slovenskému paralympijskému výboru</v>
      </c>
    </row>
    <row r="4" spans="1:16" ht="45.75" customHeight="1" x14ac:dyDescent="0.15">
      <c r="E4" s="381"/>
      <c r="F4" s="381"/>
      <c r="N4" s="137" t="str">
        <f t="shared" si="0"/>
        <v>d - príspevok športovcom top tímu</v>
      </c>
      <c r="O4" s="137" t="s">
        <v>345</v>
      </c>
      <c r="P4" s="137" t="str">
        <f>Spolu!B20</f>
        <v>príspevok športovcom top tímu</v>
      </c>
    </row>
    <row r="5" spans="1:16" ht="30.75" customHeight="1" x14ac:dyDescent="0.1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1253</v>
      </c>
      <c r="E6" s="140" t="s">
        <v>1254</v>
      </c>
      <c r="F6" s="149"/>
      <c r="N6" s="137" t="str">
        <f t="shared" si="0"/>
        <v>f - plnenie úloh verejného záujmu v športe</v>
      </c>
      <c r="O6" s="137" t="s">
        <v>349</v>
      </c>
      <c r="P6" s="137" t="str">
        <f>Spolu!B22</f>
        <v>plnenie úloh verejného záujmu v športe</v>
      </c>
    </row>
    <row r="7" spans="1:16" ht="17" x14ac:dyDescent="0.1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2" t="s">
        <v>1282</v>
      </c>
      <c r="B12" s="382"/>
      <c r="C12" s="382"/>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1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1372</v>
      </c>
      <c r="N13" s="137" t="str">
        <f t="shared" si="0"/>
        <v>m - organizácia tradičných športových podujatí</v>
      </c>
      <c r="O13" s="137" t="s">
        <v>362</v>
      </c>
      <c r="P13" s="137" t="str">
        <f>Spolu!B29</f>
        <v>organizácia tradičných športových podujatí</v>
      </c>
    </row>
    <row r="14" spans="1:16" ht="34.5" customHeight="1" x14ac:dyDescent="0.15">
      <c r="A14" s="139" t="s">
        <v>1266</v>
      </c>
      <c r="B14" s="384" t="s">
        <v>1284</v>
      </c>
      <c r="C14" s="385"/>
      <c r="F14" s="310"/>
      <c r="N14" s="137" t="str">
        <f t="shared" si="0"/>
        <v xml:space="preserve">n - </v>
      </c>
      <c r="O14" s="137" t="s">
        <v>364</v>
      </c>
    </row>
    <row r="15" spans="1:16" ht="34.5" customHeight="1" x14ac:dyDescent="0.15">
      <c r="A15" s="139" t="s">
        <v>1285</v>
      </c>
      <c r="B15" s="384"/>
      <c r="C15" s="385"/>
      <c r="F15" s="387"/>
      <c r="N15" s="137" t="str">
        <f t="shared" si="0"/>
        <v xml:space="preserve">o - </v>
      </c>
      <c r="O15" s="137" t="s">
        <v>365</v>
      </c>
    </row>
    <row r="16" spans="1:16" x14ac:dyDescent="0.15">
      <c r="A16" s="139" t="s">
        <v>1269</v>
      </c>
      <c r="B16" s="142">
        <f>F8</f>
        <v>0</v>
      </c>
      <c r="C16" s="137"/>
      <c r="F16" s="387"/>
      <c r="N16" s="137" t="str">
        <f t="shared" si="0"/>
        <v xml:space="preserve">p - </v>
      </c>
      <c r="O16" s="137" t="s">
        <v>366</v>
      </c>
    </row>
    <row r="17" spans="1:16" ht="32.25" customHeight="1" x14ac:dyDescent="0.15">
      <c r="A17" s="139" t="s">
        <v>1272</v>
      </c>
      <c r="B17" s="142">
        <f>F9</f>
        <v>0</v>
      </c>
      <c r="C17" s="137"/>
      <c r="F17" s="387"/>
      <c r="N17" s="137" t="str">
        <f t="shared" si="0"/>
        <v xml:space="preserve">q - </v>
      </c>
      <c r="O17" s="137" t="s">
        <v>367</v>
      </c>
    </row>
    <row r="18" spans="1:16" ht="17" thickBot="1" x14ac:dyDescent="0.2">
      <c r="B18" s="193" t="s">
        <v>1286</v>
      </c>
      <c r="C18" s="194">
        <v>31</v>
      </c>
      <c r="N18" s="137" t="str">
        <f t="shared" si="0"/>
        <v xml:space="preserve">r - </v>
      </c>
      <c r="O18" s="137" t="s">
        <v>368</v>
      </c>
    </row>
    <row r="19" spans="1:16" x14ac:dyDescent="0.15">
      <c r="B19" s="193" t="s">
        <v>1274</v>
      </c>
      <c r="C19" s="142" t="str">
        <f>Spolu!C4</f>
        <v>36128147</v>
      </c>
      <c r="F19" s="145" t="s">
        <v>1270</v>
      </c>
      <c r="G19" s="207"/>
      <c r="H19" s="146"/>
      <c r="N19" s="137" t="str">
        <f t="shared" si="0"/>
        <v xml:space="preserve"> - </v>
      </c>
    </row>
    <row r="20" spans="1:16" x14ac:dyDescent="0.15">
      <c r="A20" s="139" t="s">
        <v>392</v>
      </c>
      <c r="B20" s="143">
        <f>F6</f>
        <v>0</v>
      </c>
      <c r="C20" s="137"/>
      <c r="F20" s="147"/>
      <c r="G20" s="283"/>
      <c r="H20" s="148"/>
    </row>
    <row r="21" spans="1:16" x14ac:dyDescent="0.15">
      <c r="B21" s="137"/>
      <c r="C21" s="137"/>
      <c r="F21" s="147" t="s">
        <v>1275</v>
      </c>
      <c r="G21" s="283">
        <v>421947749446</v>
      </c>
      <c r="H21" s="148"/>
      <c r="N21" s="137" t="str">
        <f>O21&amp;" - "&amp;P21</f>
        <v>026 01 - Šport pre všetkých, školský a univerzitný šport</v>
      </c>
      <c r="O21" s="137" t="s">
        <v>317</v>
      </c>
      <c r="P21" s="137" t="s">
        <v>318</v>
      </c>
    </row>
    <row r="22" spans="1:16" x14ac:dyDescent="0.15">
      <c r="A22" s="137"/>
      <c r="B22" s="137"/>
      <c r="F22" s="147" t="s">
        <v>1276</v>
      </c>
      <c r="G22" s="283">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6" t="s">
        <v>1277</v>
      </c>
      <c r="C24" s="386"/>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1287</v>
      </c>
    </row>
    <row r="28" spans="1:16" x14ac:dyDescent="0.1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1289</v>
      </c>
    </row>
    <row r="2" spans="1:2" ht="30" customHeight="1" x14ac:dyDescent="0.15">
      <c r="A2" s="388" t="s">
        <v>1290</v>
      </c>
      <c r="B2" s="388"/>
    </row>
    <row r="3" spans="1:2" x14ac:dyDescent="0.15">
      <c r="A3" s="61" t="s">
        <v>1291</v>
      </c>
      <c r="B3" s="61" t="s">
        <v>1292</v>
      </c>
    </row>
    <row r="4" spans="1:2" x14ac:dyDescent="0.15">
      <c r="A4" s="62" t="s">
        <v>1293</v>
      </c>
      <c r="B4" s="62" t="s">
        <v>1294</v>
      </c>
    </row>
    <row r="5" spans="1:2" x14ac:dyDescent="0.15">
      <c r="A5" s="62" t="s">
        <v>1295</v>
      </c>
      <c r="B5" s="62" t="s">
        <v>1296</v>
      </c>
    </row>
    <row r="6" spans="1:2" x14ac:dyDescent="0.15">
      <c r="A6" s="62" t="s">
        <v>1297</v>
      </c>
      <c r="B6" s="62" t="s">
        <v>1298</v>
      </c>
    </row>
    <row r="7" spans="1:2" x14ac:dyDescent="0.15">
      <c r="A7" s="62" t="s">
        <v>1299</v>
      </c>
      <c r="B7" s="62" t="s">
        <v>1300</v>
      </c>
    </row>
    <row r="8" spans="1:2" x14ac:dyDescent="0.15">
      <c r="A8" s="62" t="s">
        <v>1301</v>
      </c>
      <c r="B8" s="62" t="s">
        <v>1302</v>
      </c>
    </row>
    <row r="9" spans="1:2" x14ac:dyDescent="0.15">
      <c r="A9" s="62" t="s">
        <v>1303</v>
      </c>
      <c r="B9" s="62" t="s">
        <v>1304</v>
      </c>
    </row>
    <row r="10" spans="1:2" x14ac:dyDescent="0.15">
      <c r="A10" s="62" t="s">
        <v>1305</v>
      </c>
      <c r="B10" s="62" t="s">
        <v>1306</v>
      </c>
    </row>
    <row r="11" spans="1:2" x14ac:dyDescent="0.15">
      <c r="A11" s="62" t="s">
        <v>1307</v>
      </c>
      <c r="B11" s="62" t="s">
        <v>1308</v>
      </c>
    </row>
    <row r="12" spans="1:2" x14ac:dyDescent="0.15">
      <c r="A12" s="62" t="s">
        <v>1309</v>
      </c>
      <c r="B12" s="62" t="s">
        <v>1310</v>
      </c>
    </row>
    <row r="13" spans="1:2" x14ac:dyDescent="0.15">
      <c r="A13" s="62" t="s">
        <v>1311</v>
      </c>
      <c r="B13" s="62" t="s">
        <v>1312</v>
      </c>
    </row>
    <row r="14" spans="1:2" x14ac:dyDescent="0.15">
      <c r="A14" s="62" t="s">
        <v>1313</v>
      </c>
      <c r="B14" s="62" t="s">
        <v>1314</v>
      </c>
    </row>
    <row r="15" spans="1:2" x14ac:dyDescent="0.15">
      <c r="A15" s="62" t="s">
        <v>1315</v>
      </c>
      <c r="B15" s="62" t="s">
        <v>1316</v>
      </c>
    </row>
    <row r="16" spans="1:2" x14ac:dyDescent="0.15">
      <c r="A16" s="62" t="s">
        <v>1317</v>
      </c>
      <c r="B16" s="62" t="s">
        <v>1318</v>
      </c>
    </row>
    <row r="17" spans="1:2" x14ac:dyDescent="0.15">
      <c r="A17" s="62" t="s">
        <v>1319</v>
      </c>
      <c r="B17" s="62" t="s">
        <v>1320</v>
      </c>
    </row>
    <row r="18" spans="1:2" x14ac:dyDescent="0.15">
      <c r="A18" s="62" t="s">
        <v>1321</v>
      </c>
      <c r="B18" s="62" t="s">
        <v>1322</v>
      </c>
    </row>
    <row r="19" spans="1:2" x14ac:dyDescent="0.15">
      <c r="A19" s="62" t="s">
        <v>1323</v>
      </c>
      <c r="B19" s="62" t="s">
        <v>1324</v>
      </c>
    </row>
    <row r="20" spans="1:2" x14ac:dyDescent="0.15">
      <c r="A20" s="62" t="s">
        <v>1325</v>
      </c>
      <c r="B20" s="62" t="s">
        <v>1326</v>
      </c>
    </row>
    <row r="21" spans="1:2" x14ac:dyDescent="0.15">
      <c r="A21" s="62" t="s">
        <v>1327</v>
      </c>
      <c r="B21" s="62" t="s">
        <v>1328</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4" t="s">
        <v>57</v>
      </c>
      <c r="B1" s="334"/>
      <c r="C1" s="334"/>
      <c r="D1" s="334"/>
      <c r="E1" s="334"/>
      <c r="F1" s="334"/>
      <c r="G1" s="334"/>
      <c r="H1" s="334"/>
      <c r="I1" s="52"/>
      <c r="J1" s="37"/>
    </row>
    <row r="2" spans="1:11" ht="16" x14ac:dyDescent="0.2">
      <c r="A2" s="340" t="s">
        <v>58</v>
      </c>
      <c r="B2" s="340"/>
      <c r="C2" s="340"/>
      <c r="D2" s="340"/>
      <c r="E2" s="340"/>
      <c r="F2" s="340"/>
      <c r="G2" s="340"/>
      <c r="H2" s="338" t="str">
        <f>+Doklady!I100</f>
        <v>V4</v>
      </c>
      <c r="I2" s="338"/>
    </row>
    <row r="3" spans="1:11" ht="14" x14ac:dyDescent="0.15">
      <c r="A3" s="40"/>
      <c r="B3" s="40"/>
      <c r="C3" s="40"/>
      <c r="D3" s="40"/>
      <c r="E3" s="40"/>
      <c r="F3" s="40"/>
      <c r="G3" s="40"/>
      <c r="H3" s="339">
        <f>+Doklady!I101</f>
        <v>45961</v>
      </c>
      <c r="I3" s="339"/>
    </row>
    <row r="4" spans="1:11" ht="15.75" customHeight="1" x14ac:dyDescent="0.15">
      <c r="A4" s="41" t="s">
        <v>59</v>
      </c>
      <c r="B4" s="335" t="s">
        <v>60</v>
      </c>
      <c r="C4" s="336"/>
      <c r="D4" s="336"/>
      <c r="E4" s="337"/>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27" t="s">
        <v>311</v>
      </c>
      <c r="B1" s="328"/>
      <c r="C1" s="174">
        <v>45688</v>
      </c>
      <c r="D1" s="26"/>
      <c r="G1" s="252">
        <v>45688</v>
      </c>
    </row>
    <row r="2" spans="1:7" ht="14" x14ac:dyDescent="0.15">
      <c r="A2" s="28"/>
      <c r="B2" s="28"/>
      <c r="G2" s="252">
        <v>45716</v>
      </c>
    </row>
    <row r="3" spans="1:7" ht="14" x14ac:dyDescent="0.15">
      <c r="A3" s="30" t="s">
        <v>312</v>
      </c>
      <c r="B3" s="325" t="str">
        <f>INDEX(Adr!B:B,Doklady!B102+1)</f>
        <v>Slovenský bowlingový zväz</v>
      </c>
      <c r="C3" s="325"/>
      <c r="D3" s="325"/>
      <c r="G3" s="252">
        <v>45747</v>
      </c>
    </row>
    <row r="4" spans="1:7" ht="14" x14ac:dyDescent="0.15">
      <c r="A4" s="30" t="s">
        <v>313</v>
      </c>
      <c r="B4" s="29" t="str">
        <f>RIGHT("0000"&amp;INDEX(Adr!A:A,Doklady!B102+1),8)</f>
        <v>36128147</v>
      </c>
      <c r="G4" s="252">
        <v>45777</v>
      </c>
    </row>
    <row r="5" spans="1:7" ht="14" x14ac:dyDescent="0.15">
      <c r="A5" s="30" t="s">
        <v>314</v>
      </c>
      <c r="B5" s="29" t="str">
        <f>INDEX(Adr!D:D,Doklady!B102+1)&amp;", "&amp;INDEX(Adr!E:E,Doklady!B102+1)</f>
        <v>Dunajská 12,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37659</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37659</v>
      </c>
      <c r="G15" s="252"/>
    </row>
    <row r="16" spans="1:7" ht="14" x14ac:dyDescent="0.15">
      <c r="G16" s="252"/>
    </row>
    <row r="17" spans="1:5" ht="72" customHeight="1" x14ac:dyDescent="0.15">
      <c r="A17" s="326" t="s">
        <v>328</v>
      </c>
      <c r="B17" s="326"/>
      <c r="C17" s="326"/>
      <c r="D17" s="326"/>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 zoomScaleNormal="100" workbookViewId="0">
      <selection activeCell="D140" sqref="D140:I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9" t="s">
        <v>329</v>
      </c>
      <c r="B1" s="349"/>
      <c r="C1" s="349"/>
      <c r="D1" s="349"/>
      <c r="E1" s="349"/>
      <c r="F1" s="349"/>
      <c r="G1" s="349"/>
      <c r="H1" s="349"/>
      <c r="I1" s="349"/>
    </row>
    <row r="2" spans="1:26" ht="7.5" customHeight="1" x14ac:dyDescent="0.15">
      <c r="C2" s="8"/>
      <c r="D2" s="8"/>
      <c r="E2" s="8"/>
      <c r="F2" s="8"/>
      <c r="G2" s="8"/>
      <c r="H2" s="8"/>
      <c r="I2" s="8"/>
    </row>
    <row r="3" spans="1:26" s="9" customFormat="1" ht="26.25" customHeight="1" x14ac:dyDescent="0.15">
      <c r="B3" s="160" t="s">
        <v>59</v>
      </c>
      <c r="C3" s="350" t="str">
        <f>INDEX(Adr!B2:B244,Doklady!B102)</f>
        <v>Slovenský bowlingový zväz</v>
      </c>
      <c r="D3" s="350"/>
      <c r="E3" s="350"/>
      <c r="F3" s="350"/>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36128147</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Dunajská 12, Košice, 040 11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51" t="s">
        <v>334</v>
      </c>
      <c r="F9" s="352"/>
      <c r="J9" s="8"/>
      <c r="L9" s="118"/>
      <c r="M9" s="118"/>
      <c r="N9" s="118"/>
      <c r="O9" s="118"/>
      <c r="P9" s="118"/>
      <c r="Q9" s="118"/>
      <c r="R9" s="118"/>
      <c r="S9" s="118"/>
    </row>
    <row r="10" spans="1:26" ht="18" x14ac:dyDescent="0.2">
      <c r="A10" s="69" t="s">
        <v>317</v>
      </c>
      <c r="B10" s="70" t="s">
        <v>318</v>
      </c>
      <c r="C10" s="126">
        <f>SUMIF(FP!J:J,Doklady!$B$1&amp;A10,FP!D:D)</f>
        <v>0</v>
      </c>
      <c r="D10" s="126">
        <f>C10-E10</f>
        <v>0</v>
      </c>
      <c r="E10" s="342">
        <f>SUMIF(K:K,A10,I:I)</f>
        <v>0</v>
      </c>
      <c r="F10" s="343"/>
      <c r="L10" s="120" t="s">
        <v>335</v>
      </c>
      <c r="M10" s="118"/>
      <c r="N10" s="118"/>
      <c r="O10" s="118"/>
      <c r="P10" s="118"/>
      <c r="Q10" s="118"/>
      <c r="R10" s="118"/>
      <c r="S10" s="118"/>
    </row>
    <row r="11" spans="1:26" ht="18" x14ac:dyDescent="0.2">
      <c r="A11" s="69" t="s">
        <v>319</v>
      </c>
      <c r="B11" s="70" t="s">
        <v>320</v>
      </c>
      <c r="C11" s="126">
        <f>SUMIF(FP!J:J,Doklady!$B$1&amp;A11,FP!D:D)</f>
        <v>37659</v>
      </c>
      <c r="D11" s="126">
        <f>+C11-E11</f>
        <v>37659</v>
      </c>
      <c r="E11" s="353">
        <f>+I39-I42+I44-I47</f>
        <v>0</v>
      </c>
      <c r="F11" s="354"/>
      <c r="J11" s="176"/>
      <c r="L11" s="161" t="str">
        <f>L41</f>
        <v>a - bowling - bežné transfery</v>
      </c>
      <c r="M11" s="118"/>
      <c r="N11" s="118"/>
      <c r="O11" s="118"/>
      <c r="P11" s="118"/>
      <c r="Q11" s="118"/>
      <c r="R11" s="118"/>
      <c r="S11" s="118"/>
    </row>
    <row r="12" spans="1:26" ht="18" x14ac:dyDescent="0.2">
      <c r="A12" s="69" t="s">
        <v>321</v>
      </c>
      <c r="B12" s="70" t="s">
        <v>322</v>
      </c>
      <c r="C12" s="126">
        <f>SUMIF(FP!J:J,Doklady!$B$1&amp;A12,FP!D:D)</f>
        <v>0</v>
      </c>
      <c r="D12" s="126">
        <f>C12-E12</f>
        <v>0</v>
      </c>
      <c r="E12" s="342">
        <f>SUMIF(K:K,A12,I:I)</f>
        <v>0</v>
      </c>
      <c r="F12" s="343"/>
      <c r="J12" s="177"/>
      <c r="L12" s="161" t="str">
        <f>L42</f>
        <v>a - bowling - kapitálové transfery</v>
      </c>
      <c r="N12" s="118"/>
      <c r="O12" s="118"/>
      <c r="P12" s="118"/>
      <c r="Q12" s="118"/>
      <c r="R12" s="118"/>
      <c r="S12" s="118"/>
    </row>
    <row r="13" spans="1:26" ht="18" x14ac:dyDescent="0.2">
      <c r="A13" s="69" t="s">
        <v>323</v>
      </c>
      <c r="B13" s="70" t="s">
        <v>324</v>
      </c>
      <c r="C13" s="126">
        <f>SUMIF(FP!J:J,Doklady!$B$1&amp;A13,FP!D:D)</f>
        <v>0</v>
      </c>
      <c r="D13" s="126">
        <f>C13-E13</f>
        <v>0</v>
      </c>
      <c r="E13" s="342">
        <f>SUMIF(K:K,A13,I:I)</f>
        <v>0</v>
      </c>
      <c r="F13" s="343"/>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62" t="s">
        <v>337</v>
      </c>
      <c r="C16" s="363"/>
      <c r="D16" s="363"/>
      <c r="E16" s="363"/>
      <c r="F16" s="363"/>
      <c r="G16" s="363"/>
      <c r="H16" s="364"/>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7" t="s">
        <v>340</v>
      </c>
      <c r="C17" s="357"/>
      <c r="D17" s="357"/>
      <c r="E17" s="357"/>
      <c r="F17" s="357"/>
      <c r="G17" s="357"/>
      <c r="H17" s="357"/>
      <c r="I17" s="73">
        <f>SUMIF(FP!I:I,Doklady!$B$1&amp;A17,FP!D:D)</f>
        <v>37659</v>
      </c>
      <c r="T17" s="86"/>
    </row>
    <row r="18" spans="1:20" x14ac:dyDescent="0.15">
      <c r="A18" s="135" t="s">
        <v>341</v>
      </c>
      <c r="B18" s="357" t="s">
        <v>342</v>
      </c>
      <c r="C18" s="357"/>
      <c r="D18" s="357"/>
      <c r="E18" s="357"/>
      <c r="F18" s="357"/>
      <c r="G18" s="357"/>
      <c r="H18" s="357"/>
      <c r="I18" s="73">
        <f>SUMIF(FP!I:I,Doklady!$B$1&amp;A18,FP!D:D)</f>
        <v>0</v>
      </c>
    </row>
    <row r="19" spans="1:20" ht="12" x14ac:dyDescent="0.15">
      <c r="A19" s="115" t="s">
        <v>343</v>
      </c>
      <c r="B19" s="357" t="s">
        <v>344</v>
      </c>
      <c r="C19" s="357"/>
      <c r="D19" s="357"/>
      <c r="E19" s="357"/>
      <c r="F19" s="357"/>
      <c r="G19" s="357"/>
      <c r="H19" s="357"/>
      <c r="I19" s="73">
        <f>SUMIF(FP!I:I,Doklady!$B$1&amp;A19,FP!D:D)</f>
        <v>0</v>
      </c>
    </row>
    <row r="20" spans="1:20" x14ac:dyDescent="0.15">
      <c r="A20" s="135" t="s">
        <v>345</v>
      </c>
      <c r="B20" s="346" t="s">
        <v>346</v>
      </c>
      <c r="C20" s="347"/>
      <c r="D20" s="347"/>
      <c r="E20" s="347"/>
      <c r="F20" s="347"/>
      <c r="G20" s="347"/>
      <c r="H20" s="348"/>
      <c r="I20" s="73">
        <f>SUMIF(FP!I:I,Doklady!$B$1&amp;A20,FP!D:D)</f>
        <v>0</v>
      </c>
      <c r="T20" s="86"/>
    </row>
    <row r="21" spans="1:20" ht="12" x14ac:dyDescent="0.15">
      <c r="A21" s="115" t="s">
        <v>347</v>
      </c>
      <c r="B21" s="346" t="s">
        <v>348</v>
      </c>
      <c r="C21" s="347"/>
      <c r="D21" s="347"/>
      <c r="E21" s="347"/>
      <c r="F21" s="347"/>
      <c r="G21" s="347"/>
      <c r="H21" s="348"/>
      <c r="I21" s="73">
        <f>SUMIF(FP!I:I,Doklady!$B$1&amp;A21,FP!D:D)</f>
        <v>0</v>
      </c>
      <c r="T21" s="86"/>
    </row>
    <row r="22" spans="1:20" x14ac:dyDescent="0.15">
      <c r="A22" s="135" t="s">
        <v>349</v>
      </c>
      <c r="B22" s="365" t="s">
        <v>350</v>
      </c>
      <c r="C22" s="366"/>
      <c r="D22" s="366"/>
      <c r="E22" s="366"/>
      <c r="F22" s="366"/>
      <c r="G22" s="366"/>
      <c r="H22" s="367"/>
      <c r="I22" s="73">
        <f>SUMIF(FP!I:I,Doklady!$B$1&amp;A22,FP!D:D)</f>
        <v>0</v>
      </c>
      <c r="T22" s="86"/>
    </row>
    <row r="23" spans="1:20" ht="12" x14ac:dyDescent="0.15">
      <c r="A23" s="115" t="s">
        <v>351</v>
      </c>
      <c r="B23" s="346" t="s">
        <v>352</v>
      </c>
      <c r="C23" s="347"/>
      <c r="D23" s="347"/>
      <c r="E23" s="347"/>
      <c r="F23" s="347"/>
      <c r="G23" s="347"/>
      <c r="H23" s="348"/>
      <c r="I23" s="73">
        <f>SUMIF(FP!I:I,Doklady!$B$1&amp;A23,FP!D:D)</f>
        <v>0</v>
      </c>
      <c r="T23" s="86"/>
    </row>
    <row r="24" spans="1:20" x14ac:dyDescent="0.15">
      <c r="A24" s="135" t="s">
        <v>353</v>
      </c>
      <c r="B24" s="346" t="s">
        <v>354</v>
      </c>
      <c r="C24" s="347"/>
      <c r="D24" s="347"/>
      <c r="E24" s="347"/>
      <c r="F24" s="347"/>
      <c r="G24" s="347"/>
      <c r="H24" s="348"/>
      <c r="I24" s="73">
        <f>SUMIF(FP!I:I,Doklady!$B$1&amp;A24,FP!D:D)</f>
        <v>0</v>
      </c>
      <c r="T24" s="86"/>
    </row>
    <row r="25" spans="1:20" ht="12" x14ac:dyDescent="0.15">
      <c r="A25" s="115" t="s">
        <v>355</v>
      </c>
      <c r="B25" s="358" t="s">
        <v>2235</v>
      </c>
      <c r="C25" s="359"/>
      <c r="D25" s="359"/>
      <c r="E25" s="359"/>
      <c r="F25" s="359"/>
      <c r="G25" s="359"/>
      <c r="H25" s="360"/>
      <c r="I25" s="73">
        <f>SUMIF(FP!I:I,Doklady!$B$1&amp;A25,FP!D:D)</f>
        <v>0</v>
      </c>
      <c r="T25" s="86"/>
    </row>
    <row r="26" spans="1:20" x14ac:dyDescent="0.15">
      <c r="A26" s="135" t="s">
        <v>356</v>
      </c>
      <c r="B26" s="346" t="s">
        <v>357</v>
      </c>
      <c r="C26" s="347"/>
      <c r="D26" s="347"/>
      <c r="E26" s="347"/>
      <c r="F26" s="347"/>
      <c r="G26" s="347"/>
      <c r="H26" s="348"/>
      <c r="I26" s="73">
        <f>SUMIF(FP!I:I,Doklady!$B$1&amp;A26,FP!D:D)</f>
        <v>0</v>
      </c>
      <c r="T26" s="86"/>
    </row>
    <row r="27" spans="1:20" ht="12" x14ac:dyDescent="0.15">
      <c r="A27" s="115" t="s">
        <v>358</v>
      </c>
      <c r="B27" s="346" t="s">
        <v>359</v>
      </c>
      <c r="C27" s="347"/>
      <c r="D27" s="347"/>
      <c r="E27" s="347"/>
      <c r="F27" s="347"/>
      <c r="G27" s="347"/>
      <c r="H27" s="348"/>
      <c r="I27" s="73">
        <f>SUMIF(FP!I:I,Doklady!$B$1&amp;A27,FP!D:D)</f>
        <v>0</v>
      </c>
      <c r="T27" s="86"/>
    </row>
    <row r="28" spans="1:20" x14ac:dyDescent="0.15">
      <c r="A28" s="135" t="s">
        <v>360</v>
      </c>
      <c r="B28" s="346" t="s">
        <v>2989</v>
      </c>
      <c r="C28" s="347"/>
      <c r="D28" s="347"/>
      <c r="E28" s="347"/>
      <c r="F28" s="347"/>
      <c r="G28" s="347"/>
      <c r="H28" s="348"/>
      <c r="I28" s="73">
        <f>SUMIF(FP!I:I,Doklady!$B$1&amp;A28,FP!D:D)</f>
        <v>0</v>
      </c>
      <c r="T28" s="86"/>
    </row>
    <row r="29" spans="1:20" ht="12" x14ac:dyDescent="0.15">
      <c r="A29" s="115" t="s">
        <v>362</v>
      </c>
      <c r="B29" s="346" t="s">
        <v>363</v>
      </c>
      <c r="C29" s="347"/>
      <c r="D29" s="347"/>
      <c r="E29" s="347"/>
      <c r="F29" s="347"/>
      <c r="G29" s="347"/>
      <c r="H29" s="348"/>
      <c r="I29" s="73">
        <f>SUMIF(FP!I:I,Doklady!$B$1&amp;A29,FP!D:D)</f>
        <v>0</v>
      </c>
      <c r="T29" s="86"/>
    </row>
    <row r="30" spans="1:20" hidden="1" x14ac:dyDescent="0.15">
      <c r="A30" s="135" t="s">
        <v>364</v>
      </c>
      <c r="B30" s="346"/>
      <c r="C30" s="347"/>
      <c r="D30" s="347"/>
      <c r="E30" s="347"/>
      <c r="F30" s="347"/>
      <c r="G30" s="347"/>
      <c r="H30" s="348"/>
      <c r="I30" s="73">
        <f>SUMIF(FP!I:I,Doklady!$B$1&amp;A30,FP!D:D)</f>
        <v>0</v>
      </c>
      <c r="T30" s="86"/>
    </row>
    <row r="31" spans="1:20" ht="12" hidden="1" x14ac:dyDescent="0.15">
      <c r="A31" s="115" t="s">
        <v>365</v>
      </c>
      <c r="B31" s="346"/>
      <c r="C31" s="347"/>
      <c r="D31" s="347"/>
      <c r="E31" s="347"/>
      <c r="F31" s="347"/>
      <c r="G31" s="347"/>
      <c r="H31" s="348"/>
      <c r="I31" s="73">
        <f>SUMIF(FP!I:I,Doklady!$B$1&amp;A31,FP!D:D)</f>
        <v>0</v>
      </c>
      <c r="T31" s="86"/>
    </row>
    <row r="32" spans="1:20" hidden="1" x14ac:dyDescent="0.15">
      <c r="A32" s="135" t="s">
        <v>366</v>
      </c>
      <c r="B32" s="368"/>
      <c r="C32" s="369"/>
      <c r="D32" s="369"/>
      <c r="E32" s="369"/>
      <c r="F32" s="369"/>
      <c r="G32" s="369"/>
      <c r="H32" s="370"/>
      <c r="I32" s="73">
        <f>SUMIF(FP!I:I,Doklady!$B$1&amp;A32,FP!D:D)</f>
        <v>0</v>
      </c>
      <c r="T32" s="86"/>
    </row>
    <row r="33" spans="1:21" ht="12" hidden="1" x14ac:dyDescent="0.15">
      <c r="A33" s="115" t="s">
        <v>367</v>
      </c>
      <c r="B33" s="368"/>
      <c r="C33" s="369"/>
      <c r="D33" s="369"/>
      <c r="E33" s="369"/>
      <c r="F33" s="369"/>
      <c r="G33" s="369"/>
      <c r="H33" s="370"/>
      <c r="I33" s="73">
        <f>SUMIF(FP!I:I,Doklady!$B$1&amp;A33,FP!D:D)</f>
        <v>0</v>
      </c>
      <c r="T33" s="86"/>
    </row>
    <row r="34" spans="1:21" hidden="1" x14ac:dyDescent="0.15">
      <c r="A34" s="135" t="s">
        <v>368</v>
      </c>
      <c r="B34" s="371"/>
      <c r="C34" s="371"/>
      <c r="D34" s="371"/>
      <c r="E34" s="371"/>
      <c r="F34" s="371"/>
      <c r="G34" s="371"/>
      <c r="H34" s="371"/>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bowling</v>
      </c>
      <c r="C38" s="68" t="s">
        <v>1671</v>
      </c>
      <c r="D38" s="68" t="s">
        <v>1672</v>
      </c>
      <c r="E38" s="68" t="s">
        <v>1673</v>
      </c>
      <c r="F38" s="68" t="s">
        <v>1670</v>
      </c>
      <c r="G38" s="68" t="s">
        <v>370</v>
      </c>
      <c r="H38" s="68" t="s">
        <v>371</v>
      </c>
      <c r="I38" s="67" t="s">
        <v>327</v>
      </c>
      <c r="L38" s="84">
        <f>COUNTIF(FP!N:N,Doklady!B1&amp;"aB")</f>
        <v>1</v>
      </c>
    </row>
    <row r="39" spans="1:21" ht="12" x14ac:dyDescent="0.15">
      <c r="A39" s="115" t="s">
        <v>339</v>
      </c>
      <c r="B39" s="116" t="s">
        <v>372</v>
      </c>
      <c r="C39" s="78">
        <f>I39*0.2</f>
        <v>7531.8</v>
      </c>
      <c r="D39" s="78">
        <f>I39*0.2</f>
        <v>7531.8</v>
      </c>
      <c r="E39" s="78">
        <f>I39*0.25</f>
        <v>9414.75</v>
      </c>
      <c r="F39" s="78">
        <f>+I39*0.15</f>
        <v>5648.8499999999995</v>
      </c>
      <c r="G39" s="78">
        <f>+MAX(I39-C39-D39-E39-F39-H39,0)</f>
        <v>7531.800000000002</v>
      </c>
      <c r="H39" s="78">
        <f>+IFERROR(VLOOKUP(K40&amp;" - kapitálové transfery",B$53:C$90,2,0),0)</f>
        <v>0</v>
      </c>
      <c r="I39" s="73">
        <f>SUMIF(FP!K:K,K40,FP!D:D)</f>
        <v>37659</v>
      </c>
      <c r="L39" s="84">
        <f>COUNTIF(FP!N:N,Doklady!B1&amp;"aK")</f>
        <v>0</v>
      </c>
      <c r="T39" s="86"/>
    </row>
    <row r="40" spans="1:21" ht="12" x14ac:dyDescent="0.15">
      <c r="A40" s="115" t="s">
        <v>339</v>
      </c>
      <c r="B40" s="116" t="s">
        <v>373</v>
      </c>
      <c r="C40" s="78">
        <f>DSUM(Doklady!A103:J10000,"GGG",Spolu!L40:M42)</f>
        <v>7531.8</v>
      </c>
      <c r="D40" s="78">
        <f>DSUM(Doklady!A103:J10000,"GGG",Spolu!N40:O42)</f>
        <v>7724.2999999999993</v>
      </c>
      <c r="E40" s="78">
        <f>DSUM(Doklady!A103:J10000,"GGG",Spolu!P40:Q42)</f>
        <v>10991.08</v>
      </c>
      <c r="F40" s="78">
        <f>DSUM(Doklady!A103:J10000,"GGG",Spolu!R40:S42)</f>
        <v>3765.02</v>
      </c>
      <c r="G40" s="78">
        <f>DSUM(Doklady!A103:J10000,"GGG",Spolu!T40:U42)-H40</f>
        <v>7646.7999999999993</v>
      </c>
      <c r="H40" s="78">
        <f>+IFERROR(VLOOKUP(K40&amp;" - kapitálové transfery",B$53:D$90,3,0),0)</f>
        <v>0</v>
      </c>
      <c r="I40" s="73">
        <f>+C40+D40+E40+F40+G40+H40</f>
        <v>37659</v>
      </c>
      <c r="J40" s="218" t="str">
        <f>+K45</f>
        <v>.</v>
      </c>
      <c r="K40" s="218" t="str">
        <f>IF(L38&gt;0,INDEX(FP!K:K,Doklady!B2),".")</f>
        <v>bowling</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bowling - bežné transfery</v>
      </c>
      <c r="M41" s="120">
        <v>1</v>
      </c>
      <c r="N41" s="161" t="str">
        <f>+L41</f>
        <v>a - bowling - bežné transfery</v>
      </c>
      <c r="O41" s="120">
        <v>2</v>
      </c>
      <c r="P41" s="161" t="str">
        <f>+L41</f>
        <v>a - bowling - bežné transfery</v>
      </c>
      <c r="Q41" s="120">
        <v>3</v>
      </c>
      <c r="R41" s="161" t="str">
        <f>+L41</f>
        <v>a - bowling - bežné transfery</v>
      </c>
      <c r="S41" s="120">
        <v>4</v>
      </c>
      <c r="T41" s="161" t="str">
        <f>+L41</f>
        <v>a - bowling - bežné transfery</v>
      </c>
      <c r="U41" s="120">
        <v>5</v>
      </c>
    </row>
    <row r="42" spans="1:21" ht="10.5" customHeight="1" x14ac:dyDescent="0.15">
      <c r="A42" s="115" t="s">
        <v>339</v>
      </c>
      <c r="B42" s="116" t="s">
        <v>376</v>
      </c>
      <c r="C42" s="73">
        <f>+C40</f>
        <v>7531.8</v>
      </c>
      <c r="D42" s="216">
        <f>+D40</f>
        <v>7724.2999999999993</v>
      </c>
      <c r="E42" s="216">
        <f>+E40</f>
        <v>10991.08</v>
      </c>
      <c r="F42" s="216">
        <f>+MIN(F39:F40)</f>
        <v>3765.02</v>
      </c>
      <c r="G42" s="216">
        <f>+MIN(G39+MAX(F39-F40,0)-MAX(E40-E39,0)-MAX(D40-D39,0)-MAX(C40-C39,0),G40)</f>
        <v>7646.7999999999993</v>
      </c>
      <c r="H42" s="216">
        <f>+MIN(H39:H40)</f>
        <v>0</v>
      </c>
      <c r="I42" s="73">
        <f>+C42+D42+E42+MIN(F39:F40)+G42+H42</f>
        <v>37659</v>
      </c>
      <c r="J42" s="219">
        <f>+K47</f>
        <v>0</v>
      </c>
      <c r="K42" s="219">
        <f>+I42-H42</f>
        <v>37659</v>
      </c>
      <c r="L42" s="161" t="str">
        <f>+SUBSTITUTE(L41,"bežné","kapitálové")</f>
        <v>a - bowling - kapitálové transfery</v>
      </c>
      <c r="M42" s="120">
        <v>1</v>
      </c>
      <c r="N42" s="161" t="str">
        <f>+L42</f>
        <v>a - bowling - kapitálové transfery</v>
      </c>
      <c r="O42" s="120">
        <v>2</v>
      </c>
      <c r="P42" s="161" t="str">
        <f>+L42</f>
        <v>a - bowling - kapitálové transfery</v>
      </c>
      <c r="Q42" s="120">
        <v>3</v>
      </c>
      <c r="R42" s="161" t="str">
        <f>+L42</f>
        <v>a - bowling - kapitálové transfery</v>
      </c>
      <c r="S42" s="120">
        <v>4</v>
      </c>
      <c r="T42" s="161" t="str">
        <f>+L42</f>
        <v>a - bowling - kapitálové transfery</v>
      </c>
      <c r="U42" s="120">
        <v>5</v>
      </c>
    </row>
    <row r="43" spans="1:21" ht="24" x14ac:dyDescent="0.1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44"/>
      <c r="B50" s="345"/>
      <c r="C50" s="345"/>
      <c r="D50" s="345"/>
      <c r="E50" s="345"/>
      <c r="F50" s="345"/>
      <c r="G50" s="345"/>
      <c r="H50" s="345"/>
      <c r="I50" s="345"/>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a</v>
      </c>
      <c r="B53" s="119" t="str">
        <f>Doklady!H1</f>
        <v>bowling - bežné transfery</v>
      </c>
      <c r="C53" s="73">
        <f>IF(A53&lt;&gt;"",INDEX(FP!D:D,Doklady!B$2+(ROW()-53)),"")</f>
        <v>37659</v>
      </c>
      <c r="D53" s="73">
        <f>IF(A53&lt;&gt;"",Doklady!I1-Doklady!J1,"")</f>
        <v>37659</v>
      </c>
      <c r="E53" s="73">
        <f>IF(A53&lt;&gt;"",MIN(D53,C53)*Doklady!C1/(1-Doklady!C1),"")</f>
        <v>0</v>
      </c>
      <c r="F53" s="71">
        <f>IF(A53&lt;&gt;"",Doklady!J1,"")</f>
        <v>0</v>
      </c>
      <c r="G53" s="73">
        <f>+IFERROR(HLOOKUP(IF(RIGHT(B53,15)="bežné transfery",LEFT(B53,LEN(B53)-18),0),$J$40:$K$42,3,0),MIN(C53,D53))</f>
        <v>37659</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37659</v>
      </c>
      <c r="D130" s="228">
        <f t="shared" ref="D130:I130" si="9">SUM(D53:D129)</f>
        <v>37659</v>
      </c>
      <c r="E130" s="228">
        <f t="shared" si="9"/>
        <v>0</v>
      </c>
      <c r="F130" s="228">
        <f t="shared" si="9"/>
        <v>0</v>
      </c>
      <c r="G130" s="228">
        <f t="shared" si="9"/>
        <v>37659</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390">
        <v>46126</v>
      </c>
      <c r="C140" s="229"/>
      <c r="D140" s="361" t="s">
        <v>3232</v>
      </c>
      <c r="E140" s="361"/>
      <c r="F140" s="361"/>
      <c r="G140" s="361"/>
      <c r="H140" s="361"/>
      <c r="I140" s="361"/>
      <c r="J140" s="85"/>
    </row>
    <row r="141" spans="1:26" ht="68.25" customHeight="1" x14ac:dyDescent="0.15">
      <c r="A141" s="9"/>
      <c r="B141" s="280" t="s">
        <v>3231</v>
      </c>
      <c r="C141" s="214"/>
      <c r="D141" s="341" t="s">
        <v>393</v>
      </c>
      <c r="E141" s="341"/>
      <c r="F141" s="341"/>
      <c r="G141" s="341"/>
      <c r="H141" s="341"/>
      <c r="I141" s="341"/>
      <c r="J141" s="85"/>
    </row>
    <row r="142" spans="1:26" ht="13" x14ac:dyDescent="0.15">
      <c r="A142" s="9"/>
      <c r="B142" s="279"/>
      <c r="C142" s="214"/>
      <c r="D142" s="263"/>
      <c r="E142" s="263"/>
      <c r="F142" s="263"/>
      <c r="G142" s="263"/>
      <c r="H142" s="263"/>
      <c r="I142" s="263"/>
      <c r="J142" s="85"/>
    </row>
    <row r="143" spans="1:26" ht="13" x14ac:dyDescent="0.15">
      <c r="A143" s="9"/>
      <c r="B143" s="279"/>
      <c r="C143" s="214"/>
      <c r="D143" s="263"/>
      <c r="E143" s="263"/>
      <c r="F143" s="263"/>
      <c r="G143" s="263"/>
      <c r="H143" s="263"/>
      <c r="I143" s="263"/>
      <c r="J143" s="85"/>
    </row>
    <row r="144" spans="1:26" ht="13" x14ac:dyDescent="0.15">
      <c r="A144" s="9"/>
      <c r="B144" s="280"/>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66" zoomScale="136" zoomScaleNormal="150" workbookViewId="0">
      <selection activeCell="H111" sqref="H111"/>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bowling - bežné transfery</v>
      </c>
      <c r="B1" s="232" t="str">
        <f>INDEX(Adr!A:A,B102+1)</f>
        <v>36128147</v>
      </c>
      <c r="C1" s="233">
        <f>IF(ROW()&lt;=B$3,INDEX(FP!E:E,B$2+ROW()-1),"")</f>
        <v>0</v>
      </c>
      <c r="D1" s="234" t="str">
        <f>IF(ROW()&lt;=B$3,INDEX(FP!F:F,B$2+ROW()-1),"")</f>
        <v>a</v>
      </c>
      <c r="E1" s="234"/>
      <c r="F1" s="234" t="str">
        <f>IF(ROW()&lt;=B$3,INDEX(FP!G:G,B$2+ROW()-1),"")</f>
        <v>026 02</v>
      </c>
      <c r="G1" s="234"/>
      <c r="H1" s="235" t="str">
        <f>IF(ROW()&lt;=B$3,INDEX(FP!C:C,B$2+ROW()-1),"")</f>
        <v>bowling - bežné transfery</v>
      </c>
      <c r="I1" s="236">
        <f t="shared" ref="I1:I6" si="0">IF(ROW()&lt;=B$3,SUMIF(A$107:A$10042,A1,I$107:I$10042),"")</f>
        <v>37659</v>
      </c>
      <c r="J1" s="236">
        <f t="shared" ref="J1:J32" si="1">IF(ROW()&lt;=B$3,SUMIFS(I$103:I$50042,A$103:A$50042,K1,J$103:J$50042,L1),"")</f>
        <v>0</v>
      </c>
      <c r="K1" s="110" t="str">
        <f>$A1</f>
        <v>a - bowling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244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x14ac:dyDescent="0.2">
      <c r="A100" s="372" t="s">
        <v>329</v>
      </c>
      <c r="B100" s="372"/>
      <c r="C100" s="372"/>
      <c r="D100" s="372"/>
      <c r="E100" s="372"/>
      <c r="F100" s="372"/>
      <c r="G100" s="372"/>
      <c r="H100" s="372"/>
      <c r="I100" s="374" t="s">
        <v>2991</v>
      </c>
      <c r="J100" s="374"/>
      <c r="K100" s="89"/>
    </row>
    <row r="101" spans="1:25" ht="16" x14ac:dyDescent="0.2">
      <c r="A101" s="372"/>
      <c r="B101" s="372"/>
      <c r="C101" s="372"/>
      <c r="D101" s="372"/>
      <c r="E101" s="372"/>
      <c r="F101" s="372"/>
      <c r="G101" s="372"/>
      <c r="H101" s="372"/>
      <c r="I101" s="373">
        <v>45961</v>
      </c>
      <c r="J101" s="373"/>
    </row>
    <row r="102" spans="1:25" ht="14" x14ac:dyDescent="0.15">
      <c r="A102" s="249" t="s">
        <v>398</v>
      </c>
      <c r="B102" s="250">
        <v>130</v>
      </c>
      <c r="C102" s="250"/>
      <c r="D102" s="251"/>
      <c r="E102" s="251"/>
      <c r="F102" s="251"/>
      <c r="G102" s="251"/>
      <c r="H102" s="251"/>
      <c r="I102" s="86"/>
      <c r="J102" s="220"/>
    </row>
    <row r="103" spans="1:25" s="83" customFormat="1" x14ac:dyDescent="0.1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60" x14ac:dyDescent="0.15">
      <c r="A107" s="14" t="s">
        <v>2996</v>
      </c>
      <c r="B107" s="14" t="s">
        <v>2997</v>
      </c>
      <c r="C107" s="14" t="s">
        <v>2998</v>
      </c>
      <c r="D107" s="16">
        <v>45824</v>
      </c>
      <c r="E107" s="16"/>
      <c r="F107" s="14" t="s">
        <v>2999</v>
      </c>
      <c r="G107" s="14" t="s">
        <v>3000</v>
      </c>
      <c r="H107" s="14" t="s">
        <v>3003</v>
      </c>
      <c r="I107" s="15">
        <v>962.11</v>
      </c>
      <c r="J107" s="77">
        <v>3</v>
      </c>
      <c r="K107" s="92"/>
    </row>
    <row r="108" spans="1:25" ht="24" x14ac:dyDescent="0.15">
      <c r="A108" s="14" t="s">
        <v>2996</v>
      </c>
      <c r="B108" s="14" t="s">
        <v>3001</v>
      </c>
      <c r="C108" s="14" t="s">
        <v>3002</v>
      </c>
      <c r="D108" s="16">
        <v>45824</v>
      </c>
      <c r="E108" s="16"/>
      <c r="F108" s="14" t="s">
        <v>3021</v>
      </c>
      <c r="G108" s="14" t="s">
        <v>3000</v>
      </c>
      <c r="H108" s="14" t="s">
        <v>3003</v>
      </c>
      <c r="I108" s="15">
        <v>600</v>
      </c>
      <c r="J108" s="77">
        <v>3</v>
      </c>
      <c r="K108" s="92"/>
    </row>
    <row r="109" spans="1:25" ht="24" x14ac:dyDescent="0.15">
      <c r="A109" s="14" t="s">
        <v>2996</v>
      </c>
      <c r="B109" s="14" t="s">
        <v>3004</v>
      </c>
      <c r="C109" s="14" t="s">
        <v>3005</v>
      </c>
      <c r="D109" s="16">
        <v>45826</v>
      </c>
      <c r="E109" s="16"/>
      <c r="F109" s="14" t="s">
        <v>3006</v>
      </c>
      <c r="G109" s="14" t="s">
        <v>3007</v>
      </c>
      <c r="H109" s="14" t="s">
        <v>3008</v>
      </c>
      <c r="I109" s="15">
        <v>516</v>
      </c>
      <c r="J109" s="77">
        <v>4</v>
      </c>
      <c r="K109" s="92"/>
    </row>
    <row r="110" spans="1:25" ht="36" x14ac:dyDescent="0.15">
      <c r="A110" s="14" t="s">
        <v>2996</v>
      </c>
      <c r="B110" s="14" t="s">
        <v>3009</v>
      </c>
      <c r="C110" s="14" t="s">
        <v>3010</v>
      </c>
      <c r="D110" s="16">
        <v>45838</v>
      </c>
      <c r="E110" s="16"/>
      <c r="F110" s="14" t="s">
        <v>3011</v>
      </c>
      <c r="G110" s="14" t="s">
        <v>3012</v>
      </c>
      <c r="H110" s="14" t="s">
        <v>3013</v>
      </c>
      <c r="I110" s="15">
        <v>520</v>
      </c>
      <c r="J110" s="77">
        <v>5</v>
      </c>
      <c r="K110" s="92"/>
    </row>
    <row r="111" spans="1:25" ht="36" x14ac:dyDescent="0.15">
      <c r="A111" s="14" t="s">
        <v>2996</v>
      </c>
      <c r="B111" s="14" t="s">
        <v>3014</v>
      </c>
      <c r="C111" s="14" t="s">
        <v>3015</v>
      </c>
      <c r="D111" s="16">
        <v>45838</v>
      </c>
      <c r="E111" s="16"/>
      <c r="F111" s="14" t="s">
        <v>3230</v>
      </c>
      <c r="G111" s="14" t="s">
        <v>3012</v>
      </c>
      <c r="H111" s="14" t="s">
        <v>3013</v>
      </c>
      <c r="I111" s="15">
        <v>15.76</v>
      </c>
      <c r="J111" s="77">
        <v>5</v>
      </c>
      <c r="K111" s="92"/>
    </row>
    <row r="112" spans="1:25" ht="36" x14ac:dyDescent="0.15">
      <c r="A112" s="14" t="s">
        <v>2996</v>
      </c>
      <c r="B112" s="14" t="s">
        <v>3017</v>
      </c>
      <c r="C112" s="14" t="s">
        <v>3018</v>
      </c>
      <c r="D112" s="16">
        <v>45838</v>
      </c>
      <c r="E112" s="16"/>
      <c r="F112" s="14" t="s">
        <v>3016</v>
      </c>
      <c r="G112" s="14" t="s">
        <v>3012</v>
      </c>
      <c r="H112" s="14" t="s">
        <v>3013</v>
      </c>
      <c r="I112" s="15">
        <v>520</v>
      </c>
      <c r="J112" s="77">
        <v>5</v>
      </c>
      <c r="K112" s="92"/>
    </row>
    <row r="113" spans="1:11" ht="48" x14ac:dyDescent="0.15">
      <c r="A113" s="14" t="s">
        <v>2996</v>
      </c>
      <c r="B113" s="14" t="s">
        <v>3019</v>
      </c>
      <c r="C113" s="14" t="s">
        <v>3020</v>
      </c>
      <c r="D113" s="16">
        <v>45849</v>
      </c>
      <c r="E113" s="16"/>
      <c r="F113" s="14" t="s">
        <v>3024</v>
      </c>
      <c r="G113" s="14" t="s">
        <v>3022</v>
      </c>
      <c r="H113" s="14" t="s">
        <v>3023</v>
      </c>
      <c r="I113" s="15">
        <v>1033.2</v>
      </c>
      <c r="J113" s="77">
        <v>3</v>
      </c>
      <c r="K113" s="92"/>
    </row>
    <row r="114" spans="1:11" ht="24" x14ac:dyDescent="0.15">
      <c r="A114" s="14" t="s">
        <v>2996</v>
      </c>
      <c r="B114" s="14" t="s">
        <v>3025</v>
      </c>
      <c r="C114" s="14" t="s">
        <v>3026</v>
      </c>
      <c r="D114" s="16">
        <v>45859</v>
      </c>
      <c r="E114" s="16"/>
      <c r="F114" s="14" t="s">
        <v>3027</v>
      </c>
      <c r="G114" s="14" t="s">
        <v>3028</v>
      </c>
      <c r="H114" s="14" t="s">
        <v>3029</v>
      </c>
      <c r="I114" s="15">
        <v>380</v>
      </c>
      <c r="J114" s="77">
        <v>5</v>
      </c>
      <c r="K114" s="92"/>
    </row>
    <row r="115" spans="1:11" ht="24" x14ac:dyDescent="0.15">
      <c r="A115" s="14" t="s">
        <v>2996</v>
      </c>
      <c r="B115" s="14" t="s">
        <v>3030</v>
      </c>
      <c r="C115" s="14" t="s">
        <v>3031</v>
      </c>
      <c r="D115" s="16">
        <v>45859</v>
      </c>
      <c r="E115" s="16"/>
      <c r="F115" s="14" t="s">
        <v>3027</v>
      </c>
      <c r="G115" s="14" t="s">
        <v>3028</v>
      </c>
      <c r="H115" s="14" t="s">
        <v>3029</v>
      </c>
      <c r="I115" s="15">
        <v>380</v>
      </c>
      <c r="J115" s="77">
        <v>5</v>
      </c>
      <c r="K115" s="92"/>
    </row>
    <row r="116" spans="1:11" ht="24" x14ac:dyDescent="0.15">
      <c r="A116" s="14" t="s">
        <v>2996</v>
      </c>
      <c r="B116" s="14" t="s">
        <v>3032</v>
      </c>
      <c r="C116" s="14" t="s">
        <v>3033</v>
      </c>
      <c r="D116" s="16">
        <v>45859</v>
      </c>
      <c r="E116" s="16"/>
      <c r="F116" s="14" t="s">
        <v>3034</v>
      </c>
      <c r="G116" s="14" t="s">
        <v>3035</v>
      </c>
      <c r="H116" s="14" t="s">
        <v>3036</v>
      </c>
      <c r="I116" s="15">
        <v>150.31</v>
      </c>
      <c r="J116" s="77">
        <v>5</v>
      </c>
      <c r="K116" s="92"/>
    </row>
    <row r="117" spans="1:11" ht="24" x14ac:dyDescent="0.15">
      <c r="A117" s="14" t="s">
        <v>2996</v>
      </c>
      <c r="B117" s="14" t="s">
        <v>3037</v>
      </c>
      <c r="C117" s="14" t="s">
        <v>3038</v>
      </c>
      <c r="D117" s="16">
        <v>45859</v>
      </c>
      <c r="E117" s="16"/>
      <c r="F117" s="14" t="s">
        <v>3039</v>
      </c>
      <c r="G117" s="14" t="s">
        <v>3028</v>
      </c>
      <c r="H117" s="14" t="s">
        <v>3029</v>
      </c>
      <c r="I117" s="15">
        <v>380</v>
      </c>
      <c r="J117" s="77">
        <v>5</v>
      </c>
      <c r="K117" s="92"/>
    </row>
    <row r="118" spans="1:11" ht="24" x14ac:dyDescent="0.15">
      <c r="A118" s="14" t="s">
        <v>2996</v>
      </c>
      <c r="B118" s="14" t="s">
        <v>3040</v>
      </c>
      <c r="C118" s="14" t="s">
        <v>3041</v>
      </c>
      <c r="D118" s="16">
        <v>45859</v>
      </c>
      <c r="E118" s="16"/>
      <c r="F118" s="14" t="s">
        <v>3042</v>
      </c>
      <c r="G118" s="14" t="s">
        <v>3035</v>
      </c>
      <c r="H118" s="14" t="s">
        <v>3036</v>
      </c>
      <c r="I118" s="15">
        <v>332</v>
      </c>
      <c r="J118" s="77">
        <v>5</v>
      </c>
      <c r="K118" s="92"/>
    </row>
    <row r="119" spans="1:11" ht="36" x14ac:dyDescent="0.15">
      <c r="A119" s="14" t="s">
        <v>2996</v>
      </c>
      <c r="B119" s="14" t="s">
        <v>3043</v>
      </c>
      <c r="C119" s="14" t="s">
        <v>3044</v>
      </c>
      <c r="D119" s="16">
        <v>45859</v>
      </c>
      <c r="E119" s="16"/>
      <c r="F119" s="14" t="s">
        <v>3045</v>
      </c>
      <c r="G119" s="14" t="s">
        <v>3035</v>
      </c>
      <c r="H119" s="14" t="s">
        <v>3036</v>
      </c>
      <c r="I119" s="15">
        <v>120.75</v>
      </c>
      <c r="J119" s="77">
        <v>5</v>
      </c>
      <c r="K119" s="92"/>
    </row>
    <row r="120" spans="1:11" ht="36" x14ac:dyDescent="0.15">
      <c r="A120" s="14" t="s">
        <v>2996</v>
      </c>
      <c r="B120" s="14" t="s">
        <v>3046</v>
      </c>
      <c r="C120" s="14" t="s">
        <v>3047</v>
      </c>
      <c r="D120" s="16">
        <v>45859</v>
      </c>
      <c r="E120" s="16"/>
      <c r="F120" s="14" t="s">
        <v>3048</v>
      </c>
      <c r="G120" s="14" t="s">
        <v>3035</v>
      </c>
      <c r="H120" s="14" t="s">
        <v>3036</v>
      </c>
      <c r="I120" s="15">
        <v>332</v>
      </c>
      <c r="J120" s="77">
        <v>5</v>
      </c>
      <c r="K120" s="92"/>
    </row>
    <row r="121" spans="1:11" ht="36" x14ac:dyDescent="0.15">
      <c r="A121" s="14" t="s">
        <v>2996</v>
      </c>
      <c r="B121" s="14" t="s">
        <v>3049</v>
      </c>
      <c r="C121" s="14" t="s">
        <v>3050</v>
      </c>
      <c r="D121" s="16">
        <v>45859</v>
      </c>
      <c r="E121" s="16"/>
      <c r="F121" s="14" t="s">
        <v>3051</v>
      </c>
      <c r="G121" s="14" t="s">
        <v>3035</v>
      </c>
      <c r="H121" s="14" t="s">
        <v>3036</v>
      </c>
      <c r="I121" s="15">
        <v>120.75</v>
      </c>
      <c r="J121" s="77">
        <v>5</v>
      </c>
      <c r="K121" s="92"/>
    </row>
    <row r="122" spans="1:11" ht="36" x14ac:dyDescent="0.15">
      <c r="A122" s="14" t="s">
        <v>2996</v>
      </c>
      <c r="B122" s="14" t="s">
        <v>3052</v>
      </c>
      <c r="C122" s="14" t="s">
        <v>3053</v>
      </c>
      <c r="D122" s="16">
        <v>45859</v>
      </c>
      <c r="E122" s="16"/>
      <c r="F122" s="14" t="s">
        <v>3054</v>
      </c>
      <c r="G122" s="14" t="s">
        <v>3035</v>
      </c>
      <c r="H122" s="14" t="s">
        <v>3036</v>
      </c>
      <c r="I122" s="15">
        <v>120.75</v>
      </c>
      <c r="J122" s="77">
        <v>5</v>
      </c>
      <c r="K122" s="92"/>
    </row>
    <row r="123" spans="1:11" ht="36" x14ac:dyDescent="0.15">
      <c r="A123" s="14" t="s">
        <v>2996</v>
      </c>
      <c r="B123" s="14" t="s">
        <v>3055</v>
      </c>
      <c r="C123" s="14" t="s">
        <v>3056</v>
      </c>
      <c r="D123" s="16">
        <v>45859</v>
      </c>
      <c r="E123" s="16"/>
      <c r="F123" s="14" t="s">
        <v>3057</v>
      </c>
      <c r="G123" s="14" t="s">
        <v>3035</v>
      </c>
      <c r="H123" s="14" t="s">
        <v>3036</v>
      </c>
      <c r="I123" s="15">
        <v>312</v>
      </c>
      <c r="J123" s="77">
        <v>2</v>
      </c>
      <c r="K123" s="92"/>
    </row>
    <row r="124" spans="1:11" ht="36" x14ac:dyDescent="0.15">
      <c r="A124" s="14" t="s">
        <v>2996</v>
      </c>
      <c r="B124" s="14" t="s">
        <v>3058</v>
      </c>
      <c r="C124" s="14" t="s">
        <v>3059</v>
      </c>
      <c r="D124" s="16">
        <v>45859</v>
      </c>
      <c r="E124" s="16"/>
      <c r="F124" s="14" t="s">
        <v>3060</v>
      </c>
      <c r="G124" s="14" t="s">
        <v>3035</v>
      </c>
      <c r="H124" s="14" t="s">
        <v>3036</v>
      </c>
      <c r="I124" s="15">
        <v>414.4</v>
      </c>
      <c r="J124" s="77">
        <v>5</v>
      </c>
      <c r="K124" s="92"/>
    </row>
    <row r="125" spans="1:11" ht="24" x14ac:dyDescent="0.15">
      <c r="A125" s="14" t="s">
        <v>2996</v>
      </c>
      <c r="B125" s="14" t="s">
        <v>3061</v>
      </c>
      <c r="C125" s="14" t="s">
        <v>3062</v>
      </c>
      <c r="D125" s="16">
        <v>45859</v>
      </c>
      <c r="E125" s="16"/>
      <c r="F125" s="14" t="s">
        <v>3085</v>
      </c>
      <c r="G125" s="14" t="s">
        <v>3035</v>
      </c>
      <c r="H125" s="14" t="s">
        <v>3036</v>
      </c>
      <c r="I125" s="15">
        <v>1100</v>
      </c>
      <c r="J125" s="77">
        <v>2</v>
      </c>
      <c r="K125" s="92"/>
    </row>
    <row r="126" spans="1:11" ht="24" x14ac:dyDescent="0.15">
      <c r="A126" s="14" t="s">
        <v>2996</v>
      </c>
      <c r="B126" s="14" t="s">
        <v>3063</v>
      </c>
      <c r="C126" s="14" t="s">
        <v>3064</v>
      </c>
      <c r="D126" s="16">
        <v>45859</v>
      </c>
      <c r="E126" s="16"/>
      <c r="F126" s="14" t="s">
        <v>3065</v>
      </c>
      <c r="G126" s="14" t="s">
        <v>3066</v>
      </c>
      <c r="H126" s="14" t="s">
        <v>3067</v>
      </c>
      <c r="I126" s="15">
        <v>225.91</v>
      </c>
      <c r="J126" s="77">
        <v>5</v>
      </c>
      <c r="K126" s="92"/>
    </row>
    <row r="127" spans="1:11" ht="24" x14ac:dyDescent="0.15">
      <c r="A127" s="14" t="s">
        <v>2996</v>
      </c>
      <c r="B127" s="14" t="s">
        <v>3068</v>
      </c>
      <c r="C127" s="14" t="s">
        <v>3069</v>
      </c>
      <c r="D127" s="16">
        <v>45859</v>
      </c>
      <c r="E127" s="16"/>
      <c r="F127" s="14" t="s">
        <v>3070</v>
      </c>
      <c r="G127" s="14" t="s">
        <v>3066</v>
      </c>
      <c r="H127" s="14" t="s">
        <v>3067</v>
      </c>
      <c r="I127" s="15">
        <v>228.14</v>
      </c>
      <c r="J127" s="77">
        <v>5</v>
      </c>
      <c r="K127" s="92"/>
    </row>
    <row r="128" spans="1:11" ht="24" x14ac:dyDescent="0.15">
      <c r="A128" s="14" t="s">
        <v>2996</v>
      </c>
      <c r="B128" s="14" t="s">
        <v>3071</v>
      </c>
      <c r="C128" s="14" t="s">
        <v>3072</v>
      </c>
      <c r="D128" s="16">
        <v>45859</v>
      </c>
      <c r="E128" s="16"/>
      <c r="F128" s="389" t="s">
        <v>3073</v>
      </c>
      <c r="G128" s="14" t="s">
        <v>3066</v>
      </c>
      <c r="H128" s="14" t="s">
        <v>3067</v>
      </c>
      <c r="I128" s="15">
        <v>415.66</v>
      </c>
      <c r="J128" s="77">
        <v>5</v>
      </c>
      <c r="K128" s="92"/>
    </row>
    <row r="129" spans="1:11" ht="36" x14ac:dyDescent="0.15">
      <c r="A129" s="14" t="s">
        <v>2996</v>
      </c>
      <c r="B129" s="14" t="s">
        <v>3074</v>
      </c>
      <c r="C129" s="14" t="s">
        <v>3075</v>
      </c>
      <c r="D129" s="16">
        <v>45859</v>
      </c>
      <c r="E129" s="16"/>
      <c r="F129" s="389" t="s">
        <v>3076</v>
      </c>
      <c r="G129" s="14" t="s">
        <v>3066</v>
      </c>
      <c r="H129" s="14" t="s">
        <v>3067</v>
      </c>
      <c r="I129" s="15">
        <v>432.05</v>
      </c>
      <c r="J129" s="77">
        <v>5</v>
      </c>
      <c r="K129" s="92"/>
    </row>
    <row r="130" spans="1:11" ht="24" x14ac:dyDescent="0.15">
      <c r="A130" s="14" t="s">
        <v>2996</v>
      </c>
      <c r="B130" s="14" t="s">
        <v>3077</v>
      </c>
      <c r="C130" s="14" t="s">
        <v>3078</v>
      </c>
      <c r="D130" s="16">
        <v>45859</v>
      </c>
      <c r="E130" s="16"/>
      <c r="F130" s="389" t="s">
        <v>3079</v>
      </c>
      <c r="G130" s="14" t="s">
        <v>3066</v>
      </c>
      <c r="H130" s="14" t="s">
        <v>3067</v>
      </c>
      <c r="I130" s="15">
        <v>459.92</v>
      </c>
      <c r="J130" s="77">
        <v>5</v>
      </c>
      <c r="K130" s="92"/>
    </row>
    <row r="131" spans="1:11" ht="36" x14ac:dyDescent="0.15">
      <c r="A131" s="14" t="s">
        <v>2996</v>
      </c>
      <c r="B131" s="14" t="s">
        <v>3080</v>
      </c>
      <c r="C131" s="14" t="s">
        <v>3081</v>
      </c>
      <c r="D131" s="16">
        <v>45859</v>
      </c>
      <c r="E131" s="16"/>
      <c r="F131" s="389" t="s">
        <v>3082</v>
      </c>
      <c r="G131" s="14" t="s">
        <v>3066</v>
      </c>
      <c r="H131" s="14" t="s">
        <v>3067</v>
      </c>
      <c r="I131" s="15">
        <v>227.4</v>
      </c>
      <c r="J131" s="77">
        <v>5</v>
      </c>
      <c r="K131" s="92"/>
    </row>
    <row r="132" spans="1:11" ht="48" x14ac:dyDescent="0.15">
      <c r="A132" s="14" t="s">
        <v>2996</v>
      </c>
      <c r="B132" s="14" t="s">
        <v>3083</v>
      </c>
      <c r="C132" s="14" t="s">
        <v>3084</v>
      </c>
      <c r="D132" s="16">
        <v>45859</v>
      </c>
      <c r="E132" s="16"/>
      <c r="F132" s="14" t="s">
        <v>3088</v>
      </c>
      <c r="G132" s="14" t="s">
        <v>3066</v>
      </c>
      <c r="H132" s="14" t="s">
        <v>3067</v>
      </c>
      <c r="I132" s="15">
        <v>1069.3599999999999</v>
      </c>
      <c r="J132" s="77">
        <v>2</v>
      </c>
      <c r="K132" s="92"/>
    </row>
    <row r="133" spans="1:11" ht="48" x14ac:dyDescent="0.15">
      <c r="A133" s="14" t="s">
        <v>2996</v>
      </c>
      <c r="B133" s="14" t="s">
        <v>3086</v>
      </c>
      <c r="C133" s="14" t="s">
        <v>3087</v>
      </c>
      <c r="D133" s="16">
        <v>45859</v>
      </c>
      <c r="E133" s="16"/>
      <c r="F133" s="14" t="s">
        <v>3089</v>
      </c>
      <c r="G133" s="14" t="s">
        <v>3066</v>
      </c>
      <c r="H133" s="14" t="s">
        <v>3067</v>
      </c>
      <c r="I133" s="15">
        <v>988.8</v>
      </c>
      <c r="J133" s="77">
        <v>2</v>
      </c>
      <c r="K133" s="92"/>
    </row>
    <row r="134" spans="1:11" ht="36" x14ac:dyDescent="0.15">
      <c r="A134" s="14" t="s">
        <v>2996</v>
      </c>
      <c r="B134" s="14" t="s">
        <v>3090</v>
      </c>
      <c r="C134" s="14" t="s">
        <v>3091</v>
      </c>
      <c r="D134" s="16">
        <v>45861</v>
      </c>
      <c r="E134" s="16"/>
      <c r="F134" s="14" t="s">
        <v>3092</v>
      </c>
      <c r="G134" s="14" t="s">
        <v>3093</v>
      </c>
      <c r="H134" s="14" t="s">
        <v>3094</v>
      </c>
      <c r="I134" s="15">
        <v>1710</v>
      </c>
      <c r="J134" s="77">
        <v>3</v>
      </c>
      <c r="K134" s="92"/>
    </row>
    <row r="135" spans="1:11" ht="24" x14ac:dyDescent="0.15">
      <c r="A135" s="14" t="s">
        <v>2996</v>
      </c>
      <c r="B135" s="14" t="s">
        <v>3095</v>
      </c>
      <c r="C135" s="14" t="s">
        <v>3096</v>
      </c>
      <c r="D135" s="16">
        <v>45861</v>
      </c>
      <c r="E135" s="16"/>
      <c r="F135" s="14" t="s">
        <v>3097</v>
      </c>
      <c r="G135" s="14" t="s">
        <v>3098</v>
      </c>
      <c r="H135" s="14" t="s">
        <v>3099</v>
      </c>
      <c r="I135" s="15">
        <v>202</v>
      </c>
      <c r="J135" s="77">
        <v>5</v>
      </c>
      <c r="K135" s="92"/>
    </row>
    <row r="136" spans="1:11" ht="36" x14ac:dyDescent="0.15">
      <c r="A136" s="14" t="s">
        <v>2996</v>
      </c>
      <c r="B136" s="14" t="s">
        <v>3100</v>
      </c>
      <c r="C136" s="14" t="s">
        <v>3101</v>
      </c>
      <c r="D136" s="16">
        <v>45861</v>
      </c>
      <c r="E136" s="16"/>
      <c r="F136" s="14" t="s">
        <v>3102</v>
      </c>
      <c r="G136" s="14" t="s">
        <v>3098</v>
      </c>
      <c r="H136" s="14" t="s">
        <v>3099</v>
      </c>
      <c r="I136" s="15">
        <v>560.14</v>
      </c>
      <c r="J136" s="77">
        <v>2</v>
      </c>
      <c r="K136" s="92"/>
    </row>
    <row r="137" spans="1:11" ht="36" x14ac:dyDescent="0.15">
      <c r="A137" s="14" t="s">
        <v>2996</v>
      </c>
      <c r="B137" s="14" t="s">
        <v>3103</v>
      </c>
      <c r="C137" s="14" t="s">
        <v>3104</v>
      </c>
      <c r="D137" s="16">
        <v>45861</v>
      </c>
      <c r="E137" s="16"/>
      <c r="F137" s="14" t="s">
        <v>3105</v>
      </c>
      <c r="G137" s="14" t="s">
        <v>3098</v>
      </c>
      <c r="H137" s="14" t="s">
        <v>3099</v>
      </c>
      <c r="I137" s="15">
        <v>505</v>
      </c>
      <c r="J137" s="77">
        <v>2</v>
      </c>
      <c r="K137" s="92"/>
    </row>
    <row r="138" spans="1:11" ht="36" x14ac:dyDescent="0.15">
      <c r="A138" s="14" t="s">
        <v>2996</v>
      </c>
      <c r="B138" s="14" t="s">
        <v>3107</v>
      </c>
      <c r="C138" s="14" t="s">
        <v>3106</v>
      </c>
      <c r="D138" s="16">
        <v>45861</v>
      </c>
      <c r="E138" s="16"/>
      <c r="F138" s="14" t="s">
        <v>3109</v>
      </c>
      <c r="G138" s="14" t="s">
        <v>3098</v>
      </c>
      <c r="H138" s="14" t="s">
        <v>3099</v>
      </c>
      <c r="I138" s="15">
        <v>202</v>
      </c>
      <c r="J138" s="77">
        <v>5</v>
      </c>
      <c r="K138" s="92"/>
    </row>
    <row r="139" spans="1:11" ht="36" x14ac:dyDescent="0.15">
      <c r="A139" s="14" t="s">
        <v>2996</v>
      </c>
      <c r="B139" s="14" t="s">
        <v>3108</v>
      </c>
      <c r="C139" s="14" t="s">
        <v>3111</v>
      </c>
      <c r="D139" s="16">
        <v>45861</v>
      </c>
      <c r="E139" s="16"/>
      <c r="F139" s="14" t="s">
        <v>3110</v>
      </c>
      <c r="G139" s="14" t="s">
        <v>3098</v>
      </c>
      <c r="H139" s="14" t="s">
        <v>3099</v>
      </c>
      <c r="I139" s="15">
        <v>202</v>
      </c>
      <c r="J139" s="77">
        <v>5</v>
      </c>
      <c r="K139" s="92"/>
    </row>
    <row r="140" spans="1:11" ht="36" x14ac:dyDescent="0.15">
      <c r="A140" s="14" t="s">
        <v>2996</v>
      </c>
      <c r="B140" s="14" t="s">
        <v>3112</v>
      </c>
      <c r="C140" s="14" t="s">
        <v>3113</v>
      </c>
      <c r="D140" s="16">
        <v>45861</v>
      </c>
      <c r="E140" s="16"/>
      <c r="F140" s="14" t="s">
        <v>3114</v>
      </c>
      <c r="G140" s="14" t="s">
        <v>3098</v>
      </c>
      <c r="H140" s="14" t="s">
        <v>3099</v>
      </c>
      <c r="I140" s="15">
        <v>723.99</v>
      </c>
      <c r="J140" s="77">
        <v>1</v>
      </c>
      <c r="K140" s="92"/>
    </row>
    <row r="141" spans="1:11" ht="24" x14ac:dyDescent="0.15">
      <c r="A141" s="14" t="s">
        <v>2996</v>
      </c>
      <c r="B141" s="14" t="s">
        <v>3115</v>
      </c>
      <c r="C141" s="14" t="s">
        <v>3116</v>
      </c>
      <c r="D141" s="16">
        <v>45867</v>
      </c>
      <c r="E141" s="16"/>
      <c r="F141" s="14" t="s">
        <v>3122</v>
      </c>
      <c r="G141" s="14" t="s">
        <v>3118</v>
      </c>
      <c r="H141" s="14" t="s">
        <v>3119</v>
      </c>
      <c r="I141" s="15">
        <v>195</v>
      </c>
      <c r="J141" s="77">
        <v>5</v>
      </c>
      <c r="K141" s="92"/>
    </row>
    <row r="142" spans="1:11" ht="24" x14ac:dyDescent="0.15">
      <c r="A142" s="14" t="s">
        <v>2996</v>
      </c>
      <c r="B142" s="14" t="s">
        <v>3120</v>
      </c>
      <c r="C142" s="14" t="s">
        <v>3121</v>
      </c>
      <c r="D142" s="16">
        <v>45867</v>
      </c>
      <c r="E142" s="16"/>
      <c r="F142" s="14" t="s">
        <v>3117</v>
      </c>
      <c r="G142" s="14" t="s">
        <v>3118</v>
      </c>
      <c r="H142" s="14" t="s">
        <v>3119</v>
      </c>
      <c r="I142" s="15">
        <v>190</v>
      </c>
      <c r="J142" s="77">
        <v>5</v>
      </c>
      <c r="K142" s="92"/>
    </row>
    <row r="143" spans="1:11" ht="36" x14ac:dyDescent="0.15">
      <c r="A143" s="14" t="s">
        <v>2996</v>
      </c>
      <c r="B143" s="14" t="s">
        <v>3123</v>
      </c>
      <c r="C143" s="14" t="s">
        <v>3124</v>
      </c>
      <c r="D143" s="16">
        <v>45867</v>
      </c>
      <c r="E143" s="16"/>
      <c r="F143" s="14" t="s">
        <v>3125</v>
      </c>
      <c r="G143" s="14" t="s">
        <v>3118</v>
      </c>
      <c r="H143" s="14" t="s">
        <v>3119</v>
      </c>
      <c r="I143" s="15">
        <v>440</v>
      </c>
      <c r="J143" s="77">
        <v>2</v>
      </c>
      <c r="K143" s="92"/>
    </row>
    <row r="144" spans="1:11" ht="36" x14ac:dyDescent="0.15">
      <c r="A144" s="14" t="s">
        <v>2996</v>
      </c>
      <c r="B144" s="14" t="s">
        <v>3126</v>
      </c>
      <c r="C144" s="14" t="s">
        <v>3127</v>
      </c>
      <c r="D144" s="16">
        <v>45867</v>
      </c>
      <c r="E144" s="16"/>
      <c r="F144" s="389" t="s">
        <v>3131</v>
      </c>
      <c r="G144" s="14" t="s">
        <v>3118</v>
      </c>
      <c r="H144" s="14" t="s">
        <v>3119</v>
      </c>
      <c r="I144" s="15">
        <v>440</v>
      </c>
      <c r="J144" s="77">
        <v>5</v>
      </c>
      <c r="K144" s="92"/>
    </row>
    <row r="145" spans="1:11" ht="36" x14ac:dyDescent="0.15">
      <c r="A145" s="14" t="s">
        <v>2996</v>
      </c>
      <c r="B145" s="14" t="s">
        <v>3128</v>
      </c>
      <c r="C145" s="14" t="s">
        <v>3129</v>
      </c>
      <c r="D145" s="16">
        <v>45867</v>
      </c>
      <c r="E145" s="16"/>
      <c r="F145" s="14" t="s">
        <v>3130</v>
      </c>
      <c r="G145" s="14" t="s">
        <v>3118</v>
      </c>
      <c r="H145" s="14" t="s">
        <v>3119</v>
      </c>
      <c r="I145" s="15">
        <v>440</v>
      </c>
      <c r="J145" s="77">
        <v>5</v>
      </c>
      <c r="K145" s="92"/>
    </row>
    <row r="146" spans="1:11" ht="36" x14ac:dyDescent="0.15">
      <c r="A146" s="14" t="s">
        <v>2996</v>
      </c>
      <c r="B146" s="14" t="s">
        <v>3132</v>
      </c>
      <c r="C146" s="14" t="s">
        <v>3133</v>
      </c>
      <c r="D146" s="16">
        <v>45883</v>
      </c>
      <c r="E146" s="16"/>
      <c r="F146" s="14" t="s">
        <v>3134</v>
      </c>
      <c r="G146" s="14" t="s">
        <v>3135</v>
      </c>
      <c r="H146" s="14" t="s">
        <v>3136</v>
      </c>
      <c r="I146" s="15">
        <v>302</v>
      </c>
      <c r="J146" s="77">
        <v>4</v>
      </c>
      <c r="K146" s="92"/>
    </row>
    <row r="147" spans="1:11" ht="36" x14ac:dyDescent="0.15">
      <c r="A147" s="14" t="s">
        <v>2996</v>
      </c>
      <c r="B147" s="14" t="s">
        <v>3137</v>
      </c>
      <c r="C147" s="14" t="s">
        <v>3138</v>
      </c>
      <c r="D147" s="16">
        <v>45883</v>
      </c>
      <c r="E147" s="16"/>
      <c r="F147" s="14" t="s">
        <v>3139</v>
      </c>
      <c r="G147" s="14" t="s">
        <v>3135</v>
      </c>
      <c r="H147" s="14" t="s">
        <v>3136</v>
      </c>
      <c r="I147" s="15">
        <v>302</v>
      </c>
      <c r="J147" s="77">
        <v>4</v>
      </c>
      <c r="K147" s="92"/>
    </row>
    <row r="148" spans="1:11" ht="36" x14ac:dyDescent="0.15">
      <c r="A148" s="14" t="s">
        <v>2996</v>
      </c>
      <c r="B148" s="14" t="s">
        <v>3140</v>
      </c>
      <c r="C148" s="14" t="s">
        <v>3141</v>
      </c>
      <c r="D148" s="16">
        <v>45883</v>
      </c>
      <c r="E148" s="16"/>
      <c r="F148" s="389" t="s">
        <v>3142</v>
      </c>
      <c r="G148" s="14" t="s">
        <v>3135</v>
      </c>
      <c r="H148" s="14" t="s">
        <v>3136</v>
      </c>
      <c r="I148" s="15">
        <v>302</v>
      </c>
      <c r="J148" s="77">
        <v>4</v>
      </c>
      <c r="K148" s="92"/>
    </row>
    <row r="149" spans="1:11" ht="36" x14ac:dyDescent="0.15">
      <c r="A149" s="14" t="s">
        <v>2996</v>
      </c>
      <c r="B149" s="14" t="s">
        <v>3143</v>
      </c>
      <c r="C149" s="14" t="s">
        <v>3144</v>
      </c>
      <c r="D149" s="16">
        <v>45883</v>
      </c>
      <c r="E149" s="16"/>
      <c r="F149" s="14" t="s">
        <v>3145</v>
      </c>
      <c r="G149" s="14" t="s">
        <v>3135</v>
      </c>
      <c r="H149" s="14" t="s">
        <v>3136</v>
      </c>
      <c r="I149" s="15">
        <v>302</v>
      </c>
      <c r="J149" s="77">
        <v>4</v>
      </c>
      <c r="K149" s="92"/>
    </row>
    <row r="150" spans="1:11" ht="36" x14ac:dyDescent="0.15">
      <c r="A150" s="14" t="s">
        <v>2996</v>
      </c>
      <c r="B150" s="14" t="s">
        <v>3146</v>
      </c>
      <c r="C150" s="14" t="s">
        <v>3147</v>
      </c>
      <c r="D150" s="16">
        <v>45901</v>
      </c>
      <c r="E150" s="16"/>
      <c r="F150" s="14" t="s">
        <v>3148</v>
      </c>
      <c r="G150" s="14"/>
      <c r="H150" s="14" t="s">
        <v>3149</v>
      </c>
      <c r="I150" s="15">
        <v>680</v>
      </c>
      <c r="J150" s="77">
        <v>3</v>
      </c>
      <c r="K150" s="92"/>
    </row>
    <row r="151" spans="1:11" ht="36" x14ac:dyDescent="0.15">
      <c r="A151" s="14" t="s">
        <v>2996</v>
      </c>
      <c r="B151" s="14" t="s">
        <v>3150</v>
      </c>
      <c r="C151" s="14" t="s">
        <v>3151</v>
      </c>
      <c r="D151" s="16">
        <v>45902</v>
      </c>
      <c r="E151" s="16"/>
      <c r="F151" s="14" t="s">
        <v>3152</v>
      </c>
      <c r="G151" s="14" t="s">
        <v>3012</v>
      </c>
      <c r="H151" s="14" t="s">
        <v>3013</v>
      </c>
      <c r="I151" s="15">
        <v>520</v>
      </c>
      <c r="J151" s="77">
        <v>4</v>
      </c>
      <c r="K151" s="92"/>
    </row>
    <row r="152" spans="1:11" ht="36" x14ac:dyDescent="0.15">
      <c r="A152" s="14" t="s">
        <v>2996</v>
      </c>
      <c r="B152" s="14" t="s">
        <v>3153</v>
      </c>
      <c r="C152" s="14" t="s">
        <v>3104</v>
      </c>
      <c r="D152" s="16">
        <v>45902</v>
      </c>
      <c r="E152" s="16"/>
      <c r="F152" s="14" t="s">
        <v>3154</v>
      </c>
      <c r="G152" s="14" t="s">
        <v>3012</v>
      </c>
      <c r="H152" s="14" t="s">
        <v>3013</v>
      </c>
      <c r="I152" s="15">
        <v>520</v>
      </c>
      <c r="J152" s="77">
        <v>4</v>
      </c>
      <c r="K152" s="92"/>
    </row>
    <row r="153" spans="1:11" ht="36" x14ac:dyDescent="0.15">
      <c r="A153" s="14" t="s">
        <v>2996</v>
      </c>
      <c r="B153" s="14" t="s">
        <v>3155</v>
      </c>
      <c r="C153" s="14" t="s">
        <v>3156</v>
      </c>
      <c r="D153" s="16">
        <v>45908</v>
      </c>
      <c r="E153" s="16"/>
      <c r="F153" s="14" t="s">
        <v>3167</v>
      </c>
      <c r="G153" s="14" t="s">
        <v>3157</v>
      </c>
      <c r="H153" s="14" t="s">
        <v>3158</v>
      </c>
      <c r="I153" s="15">
        <v>365</v>
      </c>
      <c r="J153" s="77">
        <v>3</v>
      </c>
      <c r="K153" s="92"/>
    </row>
    <row r="154" spans="1:11" ht="36" x14ac:dyDescent="0.15">
      <c r="A154" s="14" t="s">
        <v>2996</v>
      </c>
      <c r="B154" s="14" t="s">
        <v>3159</v>
      </c>
      <c r="C154" s="14" t="s">
        <v>3160</v>
      </c>
      <c r="D154" s="16">
        <v>45931</v>
      </c>
      <c r="E154" s="16"/>
      <c r="F154" s="14" t="s">
        <v>3161</v>
      </c>
      <c r="G154" s="14" t="s">
        <v>3135</v>
      </c>
      <c r="H154" s="14" t="s">
        <v>3136</v>
      </c>
      <c r="I154" s="15">
        <v>302</v>
      </c>
      <c r="J154" s="77">
        <v>4</v>
      </c>
      <c r="K154" s="92"/>
    </row>
    <row r="155" spans="1:11" ht="36" x14ac:dyDescent="0.15">
      <c r="A155" s="14" t="s">
        <v>2996</v>
      </c>
      <c r="B155" s="14" t="s">
        <v>3162</v>
      </c>
      <c r="C155" s="14" t="s">
        <v>3163</v>
      </c>
      <c r="D155" s="16">
        <v>45937</v>
      </c>
      <c r="E155" s="16"/>
      <c r="F155" s="14" t="s">
        <v>3164</v>
      </c>
      <c r="G155" s="14" t="s">
        <v>3165</v>
      </c>
      <c r="H155" s="14" t="s">
        <v>3166</v>
      </c>
      <c r="I155" s="15">
        <v>903.31</v>
      </c>
      <c r="J155" s="77">
        <v>3</v>
      </c>
      <c r="K155" s="92"/>
    </row>
    <row r="156" spans="1:11" ht="36" x14ac:dyDescent="0.15">
      <c r="A156" s="14" t="s">
        <v>2996</v>
      </c>
      <c r="B156" s="14" t="s">
        <v>3168</v>
      </c>
      <c r="C156" s="14" t="s">
        <v>3169</v>
      </c>
      <c r="D156" s="16">
        <v>45950</v>
      </c>
      <c r="E156" s="16"/>
      <c r="F156" s="14" t="s">
        <v>3170</v>
      </c>
      <c r="G156" s="14"/>
      <c r="H156" s="14" t="s">
        <v>3149</v>
      </c>
      <c r="I156" s="15">
        <v>340</v>
      </c>
      <c r="J156" s="77">
        <v>3</v>
      </c>
      <c r="K156" s="92"/>
    </row>
    <row r="157" spans="1:11" ht="36" x14ac:dyDescent="0.15">
      <c r="A157" s="14" t="s">
        <v>2996</v>
      </c>
      <c r="B157" s="14" t="s">
        <v>3171</v>
      </c>
      <c r="C157" s="14" t="s">
        <v>3172</v>
      </c>
      <c r="D157" s="16">
        <v>45950</v>
      </c>
      <c r="E157" s="16"/>
      <c r="F157" s="14" t="s">
        <v>3173</v>
      </c>
      <c r="G157" s="14" t="s">
        <v>3157</v>
      </c>
      <c r="H157" s="14" t="s">
        <v>3158</v>
      </c>
      <c r="I157" s="15">
        <v>1615</v>
      </c>
      <c r="J157" s="77">
        <v>3</v>
      </c>
      <c r="K157" s="92"/>
    </row>
    <row r="158" spans="1:11" ht="36" x14ac:dyDescent="0.15">
      <c r="A158" s="14" t="s">
        <v>2996</v>
      </c>
      <c r="B158" s="14" t="s">
        <v>3174</v>
      </c>
      <c r="C158" s="14" t="s">
        <v>3175</v>
      </c>
      <c r="D158" s="16">
        <v>45950</v>
      </c>
      <c r="E158" s="16"/>
      <c r="F158" s="14" t="s">
        <v>3176</v>
      </c>
      <c r="G158" s="14" t="s">
        <v>3165</v>
      </c>
      <c r="H158" s="14" t="s">
        <v>3166</v>
      </c>
      <c r="I158" s="15">
        <v>402.46</v>
      </c>
      <c r="J158" s="77">
        <v>3</v>
      </c>
      <c r="K158" s="92"/>
    </row>
    <row r="159" spans="1:11" ht="36" x14ac:dyDescent="0.15">
      <c r="A159" s="14" t="s">
        <v>2996</v>
      </c>
      <c r="B159" s="14" t="s">
        <v>3177</v>
      </c>
      <c r="C159" s="14" t="s">
        <v>3160</v>
      </c>
      <c r="D159" s="16">
        <v>45950</v>
      </c>
      <c r="E159" s="16"/>
      <c r="F159" s="14" t="s">
        <v>3178</v>
      </c>
      <c r="G159" s="14" t="s">
        <v>3135</v>
      </c>
      <c r="H159" s="14" t="s">
        <v>3136</v>
      </c>
      <c r="I159" s="15">
        <v>302</v>
      </c>
      <c r="J159" s="77">
        <v>4</v>
      </c>
      <c r="K159" s="92"/>
    </row>
    <row r="160" spans="1:11" ht="48" x14ac:dyDescent="0.15">
      <c r="A160" s="14" t="s">
        <v>2996</v>
      </c>
      <c r="B160" s="14" t="s">
        <v>3179</v>
      </c>
      <c r="C160" s="14" t="s">
        <v>3180</v>
      </c>
      <c r="D160" s="16">
        <v>45988</v>
      </c>
      <c r="E160" s="16"/>
      <c r="F160" s="14" t="s">
        <v>3181</v>
      </c>
      <c r="G160" s="14" t="s">
        <v>3157</v>
      </c>
      <c r="H160" s="14" t="s">
        <v>3158</v>
      </c>
      <c r="I160" s="15">
        <v>1850</v>
      </c>
      <c r="J160" s="77">
        <v>2</v>
      </c>
      <c r="K160" s="92"/>
    </row>
    <row r="161" spans="1:11" ht="24" x14ac:dyDescent="0.15">
      <c r="A161" s="14" t="s">
        <v>2996</v>
      </c>
      <c r="B161" s="14" t="s">
        <v>3182</v>
      </c>
      <c r="C161" s="14" t="s">
        <v>3183</v>
      </c>
      <c r="D161" s="16">
        <v>45988</v>
      </c>
      <c r="E161" s="16"/>
      <c r="F161" s="14" t="s">
        <v>3184</v>
      </c>
      <c r="G161" s="14" t="s">
        <v>3185</v>
      </c>
      <c r="H161" s="14" t="s">
        <v>3186</v>
      </c>
      <c r="I161" s="15">
        <v>244.16</v>
      </c>
      <c r="J161" s="77">
        <v>4</v>
      </c>
      <c r="K161" s="92"/>
    </row>
    <row r="162" spans="1:11" ht="24" x14ac:dyDescent="0.15">
      <c r="A162" s="14" t="s">
        <v>2996</v>
      </c>
      <c r="B162" s="14" t="s">
        <v>3187</v>
      </c>
      <c r="C162" s="14" t="s">
        <v>3188</v>
      </c>
      <c r="D162" s="16">
        <v>45988</v>
      </c>
      <c r="E162" s="16"/>
      <c r="F162" s="14" t="s">
        <v>3189</v>
      </c>
      <c r="G162" s="14" t="s">
        <v>3185</v>
      </c>
      <c r="H162" s="14" t="s">
        <v>3186</v>
      </c>
      <c r="I162" s="15">
        <v>88.56</v>
      </c>
      <c r="J162" s="77">
        <v>4</v>
      </c>
      <c r="K162" s="92"/>
    </row>
    <row r="163" spans="1:11" ht="24" x14ac:dyDescent="0.15">
      <c r="A163" s="14" t="s">
        <v>2996</v>
      </c>
      <c r="B163" s="14" t="s">
        <v>3190</v>
      </c>
      <c r="C163" s="14" t="s">
        <v>3193</v>
      </c>
      <c r="D163" s="16">
        <v>45988</v>
      </c>
      <c r="E163" s="16"/>
      <c r="F163" s="14" t="s">
        <v>3192</v>
      </c>
      <c r="G163" s="14" t="s">
        <v>3191</v>
      </c>
      <c r="H163" s="14" t="s">
        <v>3194</v>
      </c>
      <c r="I163" s="15">
        <v>64.3</v>
      </c>
      <c r="J163" s="77">
        <v>4</v>
      </c>
      <c r="K163" s="92"/>
    </row>
    <row r="164" spans="1:11" ht="36" x14ac:dyDescent="0.15">
      <c r="A164" s="14" t="s">
        <v>2996</v>
      </c>
      <c r="B164" s="14" t="s">
        <v>3195</v>
      </c>
      <c r="C164" s="14" t="s">
        <v>3196</v>
      </c>
      <c r="D164" s="16">
        <v>45993</v>
      </c>
      <c r="E164" s="16"/>
      <c r="F164" s="14" t="s">
        <v>3197</v>
      </c>
      <c r="G164" s="14"/>
      <c r="H164" s="14" t="s">
        <v>3149</v>
      </c>
      <c r="I164" s="15">
        <v>2380</v>
      </c>
      <c r="J164" s="77">
        <v>3</v>
      </c>
      <c r="K164" s="92"/>
    </row>
    <row r="165" spans="1:11" ht="48" x14ac:dyDescent="0.15">
      <c r="A165" s="14" t="s">
        <v>2996</v>
      </c>
      <c r="B165" s="14" t="s">
        <v>3198</v>
      </c>
      <c r="C165" s="14" t="s">
        <v>3199</v>
      </c>
      <c r="D165" s="16">
        <v>45993</v>
      </c>
      <c r="E165" s="16"/>
      <c r="F165" s="14" t="s">
        <v>3200</v>
      </c>
      <c r="G165" s="14" t="s">
        <v>3201</v>
      </c>
      <c r="H165" s="14" t="s">
        <v>3202</v>
      </c>
      <c r="I165" s="15">
        <v>343.8</v>
      </c>
      <c r="J165" s="77">
        <v>2</v>
      </c>
      <c r="K165" s="92"/>
    </row>
    <row r="166" spans="1:11" ht="36" x14ac:dyDescent="0.15">
      <c r="A166" s="14" t="s">
        <v>2996</v>
      </c>
      <c r="B166" s="14" t="s">
        <v>3203</v>
      </c>
      <c r="C166" s="14" t="s">
        <v>3204</v>
      </c>
      <c r="D166" s="16">
        <v>46000</v>
      </c>
      <c r="E166" s="16"/>
      <c r="F166" s="14" t="s">
        <v>3205</v>
      </c>
      <c r="G166" s="14" t="s">
        <v>3012</v>
      </c>
      <c r="H166" s="14" t="s">
        <v>3013</v>
      </c>
      <c r="I166" s="15">
        <v>555.20000000000005</v>
      </c>
      <c r="J166" s="77">
        <v>2</v>
      </c>
      <c r="K166" s="92"/>
    </row>
    <row r="167" spans="1:11" ht="24" x14ac:dyDescent="0.15">
      <c r="A167" s="14" t="s">
        <v>2996</v>
      </c>
      <c r="B167" s="14" t="s">
        <v>3206</v>
      </c>
      <c r="C167" s="14"/>
      <c r="D167" s="16">
        <v>46021</v>
      </c>
      <c r="E167" s="16"/>
      <c r="F167" s="14" t="s">
        <v>3210</v>
      </c>
      <c r="G167" s="14" t="s">
        <v>3208</v>
      </c>
      <c r="H167" s="14" t="s">
        <v>3207</v>
      </c>
      <c r="I167" s="15">
        <v>1600</v>
      </c>
      <c r="J167" s="77">
        <v>1</v>
      </c>
      <c r="K167" s="92"/>
    </row>
    <row r="168" spans="1:11" ht="24" x14ac:dyDescent="0.15">
      <c r="A168" s="14" t="s">
        <v>2996</v>
      </c>
      <c r="B168" s="14" t="s">
        <v>3209</v>
      </c>
      <c r="C168" s="14"/>
      <c r="D168" s="16">
        <v>46021</v>
      </c>
      <c r="E168" s="16"/>
      <c r="F168" s="14" t="s">
        <v>3214</v>
      </c>
      <c r="G168" s="14" t="s">
        <v>3212</v>
      </c>
      <c r="H168" s="14" t="s">
        <v>3211</v>
      </c>
      <c r="I168" s="15">
        <v>600</v>
      </c>
      <c r="J168" s="77">
        <v>1</v>
      </c>
      <c r="K168" s="92"/>
    </row>
    <row r="169" spans="1:11" ht="24" x14ac:dyDescent="0.15">
      <c r="A169" s="14" t="s">
        <v>2996</v>
      </c>
      <c r="B169" s="14" t="s">
        <v>3213</v>
      </c>
      <c r="C169" s="14"/>
      <c r="D169" s="16">
        <v>46021</v>
      </c>
      <c r="E169" s="16"/>
      <c r="F169" s="14" t="s">
        <v>3215</v>
      </c>
      <c r="G169" s="14" t="s">
        <v>3217</v>
      </c>
      <c r="H169" s="14" t="s">
        <v>3216</v>
      </c>
      <c r="I169" s="15">
        <v>1200</v>
      </c>
      <c r="J169" s="77">
        <v>1</v>
      </c>
      <c r="K169" s="92"/>
    </row>
    <row r="170" spans="1:11" ht="24" x14ac:dyDescent="0.15">
      <c r="A170" s="14" t="s">
        <v>2996</v>
      </c>
      <c r="B170" s="14" t="s">
        <v>3218</v>
      </c>
      <c r="C170" s="14"/>
      <c r="D170" s="16">
        <v>46021</v>
      </c>
      <c r="E170" s="16"/>
      <c r="F170" s="14" t="s">
        <v>3219</v>
      </c>
      <c r="G170" s="14" t="s">
        <v>3222</v>
      </c>
      <c r="H170" s="14" t="s">
        <v>3220</v>
      </c>
      <c r="I170" s="15">
        <v>400</v>
      </c>
      <c r="J170" s="77">
        <v>1</v>
      </c>
      <c r="K170" s="92"/>
    </row>
    <row r="171" spans="1:11" ht="24" x14ac:dyDescent="0.15">
      <c r="A171" s="14" t="s">
        <v>2996</v>
      </c>
      <c r="B171" s="14" t="s">
        <v>3221</v>
      </c>
      <c r="C171" s="14"/>
      <c r="D171" s="16">
        <v>46021</v>
      </c>
      <c r="E171" s="16"/>
      <c r="F171" s="14" t="s">
        <v>3223</v>
      </c>
      <c r="G171" s="14" t="s">
        <v>3225</v>
      </c>
      <c r="H171" s="14" t="s">
        <v>3224</v>
      </c>
      <c r="I171" s="15">
        <v>2600</v>
      </c>
      <c r="J171" s="77">
        <v>1</v>
      </c>
      <c r="K171" s="92"/>
    </row>
    <row r="172" spans="1:11" ht="24" x14ac:dyDescent="0.15">
      <c r="A172" s="14" t="s">
        <v>2996</v>
      </c>
      <c r="B172" s="14" t="s">
        <v>3226</v>
      </c>
      <c r="C172" s="14"/>
      <c r="D172" s="16">
        <v>46021</v>
      </c>
      <c r="E172" s="16"/>
      <c r="F172" s="389" t="s">
        <v>3227</v>
      </c>
      <c r="G172" s="14" t="s">
        <v>3229</v>
      </c>
      <c r="H172" s="14" t="s">
        <v>3228</v>
      </c>
      <c r="I172" s="15">
        <v>407.81</v>
      </c>
      <c r="J172" s="77">
        <v>1</v>
      </c>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27 F132:F143 F145:F147 F149:F171 F173: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15">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15">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15">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15">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15">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15">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15">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15">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15">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15">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15">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15">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15">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15">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15">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15">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15">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15">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ht="12" x14ac:dyDescent="0.15">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15">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15">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15">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15">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15">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15">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ht="12" x14ac:dyDescent="0.15">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15">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15">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 x14ac:dyDescent="0.15">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ht="12" x14ac:dyDescent="0.15">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ht="12" x14ac:dyDescent="0.15">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 x14ac:dyDescent="0.15">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15">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15">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15">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15">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 x14ac:dyDescent="0.1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15">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15">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15">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15">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15">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15">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15">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15">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15">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15">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15">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 x14ac:dyDescent="0.1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 x14ac:dyDescent="0.1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15">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15">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15">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15">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15">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15">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15">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15">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15">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15">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15">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15">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15">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15">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15">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15">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15">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 x14ac:dyDescent="0.1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15">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15">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15">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15">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 x14ac:dyDescent="0.1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15">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15">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15">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15">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15">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15">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 x14ac:dyDescent="0.1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 x14ac:dyDescent="0.1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15">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 x14ac:dyDescent="0.15">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15">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15">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15">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ht="12" x14ac:dyDescent="0.15">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ht="12" x14ac:dyDescent="0.15">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4" x14ac:dyDescent="0.15">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ht="12" x14ac:dyDescent="0.15">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ht="12" x14ac:dyDescent="0.15">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15">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ht="12" x14ac:dyDescent="0.15">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4" x14ac:dyDescent="0.15">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15">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15">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15">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15">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ht="12" x14ac:dyDescent="0.15">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15">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15">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15">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15">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15">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15">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ht="12" x14ac:dyDescent="0.15">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15">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15">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15">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15">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15">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ht="12" x14ac:dyDescent="0.15">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3" x14ac:dyDescent="0.15">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15">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15">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15">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15">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15">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15">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15">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15">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15">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15">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15">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15">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15">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15">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 x14ac:dyDescent="0.15">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3" x14ac:dyDescent="0.15">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15">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15">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15">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15">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15">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15">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ht="12" x14ac:dyDescent="0.15">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15">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15">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15">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15">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15">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15">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15">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15">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15">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ht="12" x14ac:dyDescent="0.15">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15">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15">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15">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15">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15">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15">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15">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15">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ht="12" x14ac:dyDescent="0.15">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15">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15">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15">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15">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15">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15">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15">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15">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15">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15">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15">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15">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15">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15">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15">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15">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15">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15">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15">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15">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15">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15">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15">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15">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4" x14ac:dyDescent="0.15">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15">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15">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15">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3" x14ac:dyDescent="0.15">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15">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15">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15">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15">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3" x14ac:dyDescent="0.15">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15">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15">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15">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15">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15">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15">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15">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15">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15">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15">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15">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15">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15">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15">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15">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15">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15">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15">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15">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15">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15">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15">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3" x14ac:dyDescent="0.15">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15">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15">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15">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3" x14ac:dyDescent="0.15">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15">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3" x14ac:dyDescent="0.15">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3" x14ac:dyDescent="0.15">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3" x14ac:dyDescent="0.15">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15">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15">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15">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3" x14ac:dyDescent="0.15">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15">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15">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 x14ac:dyDescent="0.15">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3" x14ac:dyDescent="0.15">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15">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15">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15">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3" x14ac:dyDescent="0.15">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15">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15">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15">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15">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15">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15">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15">
      <c r="A240" s="203"/>
      <c r="B240" s="284"/>
      <c r="C240" s="284"/>
      <c r="D240" s="284"/>
      <c r="E240" s="284"/>
      <c r="F240" s="284"/>
      <c r="G240" s="284"/>
      <c r="H240" s="284"/>
      <c r="I240" s="284"/>
      <c r="J240" s="284"/>
      <c r="K240" s="284"/>
      <c r="L240" s="285"/>
      <c r="M240" s="284"/>
      <c r="N240" s="284"/>
      <c r="O240" s="284"/>
      <c r="P240" s="284"/>
    </row>
    <row r="241" spans="1:16" ht="19.5" customHeight="1" x14ac:dyDescent="0.15">
      <c r="A241" s="203"/>
      <c r="B241" s="284"/>
      <c r="C241" s="284"/>
      <c r="D241" s="284"/>
      <c r="E241" s="284"/>
      <c r="F241" s="284"/>
      <c r="G241" s="284"/>
      <c r="H241" s="284"/>
      <c r="I241" s="284"/>
      <c r="J241" s="284"/>
      <c r="K241" s="284"/>
      <c r="L241" s="285"/>
      <c r="M241" s="284"/>
      <c r="N241" s="284"/>
      <c r="O241" s="284"/>
      <c r="P241" s="284"/>
    </row>
    <row r="242" spans="1:16" ht="19.5" customHeight="1" x14ac:dyDescent="0.15">
      <c r="A242" s="203"/>
      <c r="B242" s="284"/>
      <c r="C242" s="284"/>
      <c r="D242" s="284"/>
      <c r="E242" s="284"/>
      <c r="F242" s="284"/>
      <c r="G242" s="284"/>
      <c r="H242" s="284"/>
      <c r="I242" s="284"/>
      <c r="J242" s="284"/>
      <c r="K242" s="284"/>
      <c r="L242" s="285"/>
      <c r="M242" s="284"/>
      <c r="N242" s="284"/>
      <c r="O242" s="284"/>
      <c r="P242" s="284"/>
    </row>
    <row r="243" spans="1:16" ht="19.5" customHeight="1" x14ac:dyDescent="0.15">
      <c r="A243" s="203"/>
      <c r="B243" s="284"/>
      <c r="C243" s="284"/>
      <c r="D243" s="284"/>
      <c r="E243" s="284"/>
      <c r="F243" s="284"/>
      <c r="G243" s="284"/>
      <c r="H243" s="284"/>
      <c r="I243" s="284"/>
      <c r="J243" s="284"/>
      <c r="K243" s="284"/>
      <c r="L243" s="285"/>
      <c r="M243" s="284"/>
      <c r="N243" s="284"/>
      <c r="O243" s="284"/>
      <c r="P243" s="284"/>
    </row>
    <row r="244" spans="1:16" ht="19.5" customHeight="1" x14ac:dyDescent="0.15">
      <c r="A244" s="203"/>
      <c r="B244" s="284"/>
      <c r="C244" s="284"/>
      <c r="D244" s="284"/>
      <c r="E244" s="284"/>
      <c r="F244" s="284"/>
      <c r="G244" s="284"/>
      <c r="H244" s="284"/>
      <c r="I244" s="284"/>
      <c r="J244" s="284"/>
      <c r="K244" s="284"/>
      <c r="L244" s="285"/>
      <c r="M244" s="284"/>
      <c r="N244" s="284"/>
      <c r="O244" s="284"/>
      <c r="P244" s="284"/>
    </row>
    <row r="245" spans="1:16" ht="19.5" customHeight="1" x14ac:dyDescent="0.15">
      <c r="A245" s="203"/>
      <c r="B245" s="284"/>
      <c r="C245" s="284"/>
      <c r="D245" s="284"/>
      <c r="E245" s="284"/>
      <c r="F245" s="284"/>
      <c r="G245" s="284"/>
      <c r="H245" s="284"/>
      <c r="I245" s="284"/>
      <c r="J245" s="284"/>
      <c r="K245" s="284"/>
      <c r="L245" s="285"/>
      <c r="M245" s="284"/>
      <c r="N245" s="284"/>
      <c r="O245" s="284"/>
      <c r="P245" s="284"/>
    </row>
    <row r="246" spans="1:16" ht="19.5" customHeight="1" x14ac:dyDescent="0.15">
      <c r="A246" s="203"/>
      <c r="B246" s="284"/>
      <c r="C246" s="284"/>
      <c r="D246" s="284"/>
      <c r="E246" s="284"/>
      <c r="F246" s="284"/>
      <c r="G246" s="284"/>
      <c r="H246" s="284"/>
      <c r="I246" s="284"/>
      <c r="J246" s="284"/>
      <c r="K246" s="284"/>
      <c r="L246" s="285"/>
      <c r="M246" s="284"/>
      <c r="N246" s="284"/>
      <c r="O246" s="284"/>
      <c r="P246" s="284"/>
    </row>
    <row r="247" spans="1:16" ht="19.5" customHeight="1" x14ac:dyDescent="0.15">
      <c r="A247" s="203"/>
      <c r="B247" s="284"/>
      <c r="C247" s="284"/>
      <c r="D247" s="284"/>
      <c r="E247" s="284"/>
      <c r="F247" s="284"/>
      <c r="G247" s="284"/>
      <c r="H247" s="284"/>
      <c r="I247" s="284"/>
      <c r="J247" s="284"/>
      <c r="K247" s="284"/>
      <c r="L247" s="285"/>
      <c r="M247" s="284"/>
      <c r="N247" s="284"/>
      <c r="O247" s="284"/>
      <c r="P247" s="284"/>
    </row>
    <row r="248" spans="1:16" ht="19.5" customHeight="1" x14ac:dyDescent="0.15">
      <c r="A248" s="203"/>
      <c r="B248" s="284"/>
      <c r="C248" s="284"/>
      <c r="D248" s="284"/>
      <c r="E248" s="284"/>
      <c r="F248" s="284"/>
      <c r="G248" s="284"/>
      <c r="H248" s="284"/>
      <c r="I248" s="284"/>
      <c r="J248" s="284"/>
      <c r="K248" s="284"/>
      <c r="L248" s="285"/>
      <c r="M248" s="284"/>
      <c r="N248" s="284"/>
      <c r="O248" s="284"/>
      <c r="P248" s="284"/>
    </row>
    <row r="249" spans="1:16" ht="19.5" customHeight="1" x14ac:dyDescent="0.15">
      <c r="A249" s="203"/>
      <c r="B249" s="284"/>
      <c r="C249" s="284"/>
      <c r="D249" s="284"/>
      <c r="E249" s="284"/>
      <c r="F249" s="284"/>
      <c r="G249" s="284"/>
      <c r="H249" s="284"/>
      <c r="I249" s="284"/>
      <c r="J249" s="284"/>
      <c r="K249" s="284"/>
      <c r="L249" s="285"/>
      <c r="M249" s="284"/>
      <c r="N249" s="284"/>
      <c r="O249" s="284"/>
      <c r="P249" s="284"/>
    </row>
    <row r="250" spans="1:16" ht="19.5" customHeight="1" x14ac:dyDescent="0.15">
      <c r="A250" s="203"/>
      <c r="B250" s="284"/>
      <c r="C250" s="284"/>
      <c r="D250" s="284"/>
      <c r="E250" s="284"/>
      <c r="F250" s="284"/>
      <c r="G250" s="284"/>
      <c r="H250" s="284"/>
      <c r="I250" s="284"/>
      <c r="J250" s="284"/>
      <c r="K250" s="284"/>
      <c r="L250" s="285"/>
      <c r="M250" s="284"/>
      <c r="N250" s="284"/>
      <c r="O250" s="284"/>
      <c r="P250" s="284"/>
    </row>
    <row r="251" spans="1:16" ht="19.5" customHeight="1" x14ac:dyDescent="0.15">
      <c r="A251" s="203"/>
      <c r="B251" s="284"/>
      <c r="C251" s="284"/>
      <c r="D251" s="284"/>
      <c r="E251" s="284"/>
      <c r="F251" s="284"/>
      <c r="G251" s="284"/>
      <c r="H251" s="284"/>
      <c r="I251" s="284"/>
      <c r="J251" s="284"/>
      <c r="K251" s="284"/>
      <c r="L251" s="285"/>
      <c r="M251" s="284"/>
      <c r="N251" s="284"/>
      <c r="O251" s="284"/>
      <c r="P251" s="284"/>
    </row>
    <row r="252" spans="1:16" ht="19.5" customHeight="1" x14ac:dyDescent="0.15">
      <c r="A252" s="203"/>
      <c r="B252" s="284"/>
      <c r="C252" s="284"/>
      <c r="D252" s="284"/>
      <c r="E252" s="284"/>
      <c r="F252" s="284"/>
      <c r="G252" s="284"/>
      <c r="H252" s="284"/>
      <c r="I252" s="284"/>
      <c r="J252" s="284"/>
      <c r="K252" s="284"/>
      <c r="L252" s="285"/>
      <c r="M252" s="284"/>
      <c r="N252" s="284"/>
      <c r="O252" s="284"/>
      <c r="P252" s="284"/>
    </row>
    <row r="253" spans="1:16" ht="19.5" customHeight="1" x14ac:dyDescent="0.15">
      <c r="A253" s="203"/>
      <c r="B253" s="284"/>
      <c r="C253" s="284"/>
      <c r="D253" s="284"/>
      <c r="E253" s="284"/>
      <c r="F253" s="284"/>
      <c r="G253" s="284"/>
      <c r="H253" s="284"/>
      <c r="I253" s="284"/>
      <c r="J253" s="284"/>
      <c r="K253" s="284"/>
      <c r="L253" s="285"/>
      <c r="M253" s="284"/>
      <c r="N253" s="284"/>
      <c r="O253" s="284"/>
      <c r="P253" s="284"/>
    </row>
    <row r="254" spans="1:16" ht="19.5" customHeight="1" x14ac:dyDescent="0.15">
      <c r="A254" s="203"/>
      <c r="B254" s="284"/>
      <c r="C254" s="284"/>
      <c r="D254" s="284"/>
      <c r="E254" s="284"/>
      <c r="F254" s="284"/>
      <c r="G254" s="284"/>
      <c r="H254" s="284"/>
      <c r="I254" s="284"/>
      <c r="J254" s="284"/>
      <c r="K254" s="284"/>
      <c r="L254" s="285"/>
      <c r="M254" s="284"/>
      <c r="N254" s="284"/>
      <c r="O254" s="284"/>
      <c r="P254" s="284"/>
    </row>
    <row r="255" spans="1:16" ht="19.5" customHeight="1" x14ac:dyDescent="0.15">
      <c r="A255" s="203"/>
      <c r="B255" s="284"/>
      <c r="C255" s="284"/>
      <c r="D255" s="284"/>
      <c r="E255" s="284"/>
      <c r="F255" s="284"/>
      <c r="G255" s="284"/>
      <c r="H255" s="284"/>
      <c r="I255" s="284"/>
      <c r="J255" s="284"/>
      <c r="K255" s="284"/>
      <c r="L255" s="285"/>
      <c r="M255" s="284"/>
      <c r="N255" s="284"/>
      <c r="O255" s="284"/>
      <c r="P255" s="284"/>
    </row>
    <row r="256" spans="1:16" ht="19.5" customHeight="1" x14ac:dyDescent="0.15">
      <c r="A256" s="203"/>
      <c r="B256" s="284"/>
      <c r="C256" s="284"/>
      <c r="D256" s="284"/>
      <c r="E256" s="284"/>
      <c r="F256" s="284"/>
      <c r="G256" s="284"/>
      <c r="H256" s="284"/>
      <c r="I256" s="284"/>
      <c r="J256" s="284"/>
      <c r="K256" s="284"/>
      <c r="L256" s="285"/>
      <c r="M256" s="284"/>
      <c r="N256" s="284"/>
      <c r="O256" s="284"/>
      <c r="P256" s="284"/>
    </row>
    <row r="257" spans="1:16" ht="19.5" customHeight="1" x14ac:dyDescent="0.15">
      <c r="A257" s="203"/>
      <c r="B257" s="284"/>
      <c r="C257" s="284"/>
      <c r="D257" s="284"/>
      <c r="E257" s="284"/>
      <c r="F257" s="284"/>
      <c r="G257" s="284"/>
      <c r="H257" s="284"/>
      <c r="I257" s="284"/>
      <c r="J257" s="284"/>
      <c r="K257" s="284"/>
      <c r="L257" s="285"/>
      <c r="M257" s="284"/>
      <c r="N257" s="284"/>
      <c r="O257" s="284"/>
      <c r="P257" s="284"/>
    </row>
    <row r="258" spans="1:16" ht="19.5" customHeight="1" x14ac:dyDescent="0.15">
      <c r="A258" s="203"/>
      <c r="B258" s="284"/>
      <c r="C258" s="284"/>
      <c r="D258" s="284"/>
      <c r="E258" s="284"/>
      <c r="F258" s="284"/>
      <c r="G258" s="284"/>
      <c r="H258" s="284"/>
      <c r="I258" s="284"/>
      <c r="J258" s="284"/>
      <c r="K258" s="284"/>
      <c r="L258" s="285"/>
      <c r="M258" s="284"/>
      <c r="N258" s="284"/>
      <c r="O258" s="284"/>
      <c r="P258" s="284"/>
    </row>
    <row r="259" spans="1:16" ht="19.5" customHeight="1" x14ac:dyDescent="0.15">
      <c r="A259" s="203"/>
      <c r="B259" s="284"/>
      <c r="C259" s="284"/>
      <c r="D259" s="284"/>
      <c r="E259" s="284"/>
      <c r="F259" s="284"/>
      <c r="G259" s="284"/>
      <c r="H259" s="284"/>
      <c r="I259" s="284"/>
      <c r="J259" s="284"/>
      <c r="K259" s="284"/>
      <c r="L259" s="285"/>
      <c r="M259" s="284"/>
      <c r="N259" s="284"/>
      <c r="O259" s="284"/>
      <c r="P259" s="284"/>
    </row>
    <row r="260" spans="1:16" ht="19.5" customHeight="1" x14ac:dyDescent="0.15">
      <c r="A260" s="203"/>
      <c r="B260" s="284"/>
      <c r="C260" s="284"/>
      <c r="D260" s="284"/>
      <c r="E260" s="284"/>
      <c r="F260" s="284"/>
      <c r="G260" s="284"/>
      <c r="H260" s="284"/>
      <c r="I260" s="284"/>
      <c r="J260" s="284"/>
      <c r="K260" s="284"/>
      <c r="L260" s="285"/>
      <c r="M260" s="284"/>
      <c r="N260" s="284"/>
      <c r="O260" s="284"/>
      <c r="P260" s="284"/>
    </row>
    <row r="261" spans="1:16" ht="19.5" customHeight="1" x14ac:dyDescent="0.15">
      <c r="A261" s="203"/>
      <c r="B261" s="284"/>
      <c r="C261" s="284"/>
      <c r="D261" s="284"/>
      <c r="E261" s="284"/>
      <c r="F261" s="284"/>
      <c r="G261" s="284"/>
      <c r="H261" s="284"/>
      <c r="I261" s="284"/>
      <c r="J261" s="284"/>
      <c r="K261" s="284"/>
      <c r="L261" s="285"/>
      <c r="M261" s="284"/>
      <c r="N261" s="284"/>
      <c r="O261" s="284"/>
      <c r="P261" s="284"/>
    </row>
    <row r="262" spans="1:16" ht="19.5" customHeight="1" x14ac:dyDescent="0.15">
      <c r="A262" s="203"/>
      <c r="B262" s="284"/>
      <c r="C262" s="284"/>
      <c r="D262" s="284"/>
      <c r="E262" s="284"/>
      <c r="F262" s="284"/>
      <c r="G262" s="284"/>
      <c r="H262" s="284"/>
      <c r="I262" s="284"/>
      <c r="J262" s="284"/>
      <c r="K262" s="284"/>
      <c r="L262" s="285"/>
      <c r="M262" s="284"/>
      <c r="N262" s="284"/>
      <c r="O262" s="284"/>
      <c r="P262" s="284"/>
    </row>
    <row r="263" spans="1:16" ht="19.5" customHeight="1" x14ac:dyDescent="0.15">
      <c r="A263" s="203"/>
      <c r="B263" s="284"/>
      <c r="C263" s="284"/>
      <c r="D263" s="284"/>
      <c r="E263" s="284"/>
      <c r="F263" s="284"/>
      <c r="G263" s="284"/>
      <c r="H263" s="284"/>
      <c r="I263" s="284"/>
      <c r="J263" s="284"/>
      <c r="K263" s="284"/>
      <c r="L263" s="285"/>
      <c r="M263" s="284"/>
      <c r="N263" s="284"/>
      <c r="O263" s="284"/>
      <c r="P263" s="284"/>
    </row>
    <row r="264" spans="1:16" ht="19.5" customHeight="1" x14ac:dyDescent="0.15">
      <c r="A264" s="203"/>
      <c r="B264" s="284"/>
      <c r="C264" s="284"/>
      <c r="D264" s="284"/>
      <c r="E264" s="284"/>
      <c r="F264" s="284"/>
      <c r="G264" s="284"/>
      <c r="H264" s="284"/>
      <c r="I264" s="284"/>
      <c r="J264" s="284"/>
      <c r="K264" s="284"/>
      <c r="L264" s="285"/>
      <c r="M264" s="284"/>
      <c r="N264" s="284"/>
      <c r="O264" s="284"/>
      <c r="P264" s="284"/>
    </row>
    <row r="265" spans="1:16" ht="19.5" customHeight="1" x14ac:dyDescent="0.15">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15">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15">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15">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ht="12" x14ac:dyDescent="0.15">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15">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15">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15">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ht="12" x14ac:dyDescent="0.15">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15">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12" x14ac:dyDescent="0.15">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15">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15">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15">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15">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15">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15">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ht="12" x14ac:dyDescent="0.15">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ht="12" x14ac:dyDescent="0.15">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15">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12" x14ac:dyDescent="0.15">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ht="12" x14ac:dyDescent="0.15">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15">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15">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15">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15">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15">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15">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12" x14ac:dyDescent="0.15">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15">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15">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15">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15">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15">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15">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ht="12" x14ac:dyDescent="0.15">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15">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15">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ht="12" x14ac:dyDescent="0.15">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15">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15">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15">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15">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15">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15">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15">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12" x14ac:dyDescent="0.15">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15">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15">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15">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ht="12" x14ac:dyDescent="0.15">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15">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ht="12" x14ac:dyDescent="0.15">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15">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15">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ht="12" x14ac:dyDescent="0.15">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15">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15">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15">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12" x14ac:dyDescent="0.15">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15">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15">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15">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ht="12" x14ac:dyDescent="0.15">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15">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ht="12" x14ac:dyDescent="0.15">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15">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15">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15">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15">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15">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ht="12" x14ac:dyDescent="0.15">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ht="12" x14ac:dyDescent="0.15">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ht="12" x14ac:dyDescent="0.15">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15">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1027</v>
      </c>
      <c r="B1" s="2"/>
      <c r="C1" s="2" t="s">
        <v>336</v>
      </c>
      <c r="D1" s="2" t="s">
        <v>1194</v>
      </c>
      <c r="E1" s="2" t="s">
        <v>1195</v>
      </c>
      <c r="F1" s="2" t="s">
        <v>315</v>
      </c>
      <c r="G1" s="2" t="s">
        <v>1196</v>
      </c>
      <c r="H1" s="2"/>
      <c r="I1" s="2" t="s">
        <v>315</v>
      </c>
      <c r="J1" s="2" t="s">
        <v>1197</v>
      </c>
      <c r="K1" s="2"/>
      <c r="L1" s="2"/>
      <c r="M1" s="2"/>
      <c r="N1" s="2"/>
    </row>
    <row r="2" spans="1:14" x14ac:dyDescent="0.15">
      <c r="A2" t="s">
        <v>1198</v>
      </c>
      <c r="C2" t="s">
        <v>339</v>
      </c>
      <c r="D2" t="s">
        <v>1199</v>
      </c>
      <c r="E2">
        <v>1</v>
      </c>
      <c r="F2" t="s">
        <v>319</v>
      </c>
      <c r="G2" t="s">
        <v>1200</v>
      </c>
      <c r="I2" t="s">
        <v>317</v>
      </c>
      <c r="J2" t="s">
        <v>1201</v>
      </c>
    </row>
    <row r="3" spans="1:14" x14ac:dyDescent="0.15">
      <c r="A3" t="s">
        <v>1033</v>
      </c>
      <c r="C3" t="s">
        <v>341</v>
      </c>
      <c r="D3" t="s">
        <v>1202</v>
      </c>
      <c r="E3">
        <v>1</v>
      </c>
      <c r="F3" t="s">
        <v>319</v>
      </c>
      <c r="G3" t="s">
        <v>1200</v>
      </c>
      <c r="I3" t="s">
        <v>319</v>
      </c>
      <c r="J3" t="s">
        <v>320</v>
      </c>
    </row>
    <row r="4" spans="1:14" x14ac:dyDescent="0.15">
      <c r="A4" t="s">
        <v>1098</v>
      </c>
      <c r="C4" t="s">
        <v>343</v>
      </c>
      <c r="D4" t="s">
        <v>1203</v>
      </c>
      <c r="E4">
        <v>1</v>
      </c>
      <c r="F4" t="s">
        <v>319</v>
      </c>
      <c r="G4" t="s">
        <v>1200</v>
      </c>
      <c r="I4" t="s">
        <v>321</v>
      </c>
      <c r="J4" t="s">
        <v>322</v>
      </c>
    </row>
    <row r="5" spans="1:14" x14ac:dyDescent="0.15">
      <c r="A5" t="s">
        <v>1053</v>
      </c>
      <c r="C5" t="s">
        <v>345</v>
      </c>
      <c r="D5" t="s">
        <v>1204</v>
      </c>
      <c r="E5">
        <v>1</v>
      </c>
      <c r="F5" t="s">
        <v>319</v>
      </c>
      <c r="G5" t="s">
        <v>1200</v>
      </c>
      <c r="I5" t="s">
        <v>323</v>
      </c>
      <c r="J5" t="s">
        <v>324</v>
      </c>
    </row>
    <row r="6" spans="1:14" x14ac:dyDescent="0.15">
      <c r="A6" t="s">
        <v>1205</v>
      </c>
      <c r="C6" t="s">
        <v>347</v>
      </c>
      <c r="D6" t="s">
        <v>1206</v>
      </c>
      <c r="E6">
        <v>1</v>
      </c>
      <c r="F6" t="s">
        <v>319</v>
      </c>
      <c r="G6" t="s">
        <v>1200</v>
      </c>
      <c r="I6" t="s">
        <v>325</v>
      </c>
      <c r="J6" t="s">
        <v>1207</v>
      </c>
    </row>
    <row r="7" spans="1:14" x14ac:dyDescent="0.15">
      <c r="A7" t="s">
        <v>1208</v>
      </c>
      <c r="C7" t="s">
        <v>349</v>
      </c>
      <c r="D7" t="s">
        <v>1209</v>
      </c>
      <c r="E7">
        <v>2</v>
      </c>
      <c r="F7" t="s">
        <v>321</v>
      </c>
      <c r="G7" t="s">
        <v>1210</v>
      </c>
    </row>
    <row r="8" spans="1:14" x14ac:dyDescent="0.15">
      <c r="A8" t="s">
        <v>1062</v>
      </c>
      <c r="C8" t="s">
        <v>351</v>
      </c>
      <c r="D8" t="s">
        <v>1211</v>
      </c>
      <c r="E8">
        <v>3</v>
      </c>
      <c r="F8" t="s">
        <v>321</v>
      </c>
      <c r="G8" t="s">
        <v>1212</v>
      </c>
    </row>
    <row r="9" spans="1:14" x14ac:dyDescent="0.15">
      <c r="A9" t="s">
        <v>1213</v>
      </c>
      <c r="C9" t="s">
        <v>353</v>
      </c>
      <c r="D9" t="s">
        <v>1214</v>
      </c>
      <c r="E9">
        <v>3</v>
      </c>
      <c r="F9" t="s">
        <v>321</v>
      </c>
      <c r="G9" t="s">
        <v>1215</v>
      </c>
    </row>
    <row r="10" spans="1:14" x14ac:dyDescent="0.15">
      <c r="A10" t="s">
        <v>1137</v>
      </c>
      <c r="C10" t="s">
        <v>355</v>
      </c>
      <c r="D10" t="s">
        <v>1216</v>
      </c>
      <c r="E10">
        <v>4</v>
      </c>
      <c r="F10" t="s">
        <v>321</v>
      </c>
      <c r="G10" t="s">
        <v>1217</v>
      </c>
    </row>
    <row r="11" spans="1:14" x14ac:dyDescent="0.15">
      <c r="A11" t="s">
        <v>1139</v>
      </c>
      <c r="C11" t="s">
        <v>356</v>
      </c>
      <c r="D11" t="s">
        <v>1218</v>
      </c>
      <c r="E11">
        <v>4</v>
      </c>
      <c r="F11" t="s">
        <v>317</v>
      </c>
      <c r="G11" t="s">
        <v>1217</v>
      </c>
    </row>
    <row r="12" spans="1:14" x14ac:dyDescent="0.15">
      <c r="A12" t="s">
        <v>1100</v>
      </c>
      <c r="C12" t="s">
        <v>358</v>
      </c>
      <c r="D12" t="s">
        <v>1219</v>
      </c>
      <c r="E12">
        <v>4</v>
      </c>
      <c r="F12" t="s">
        <v>317</v>
      </c>
      <c r="G12" t="s">
        <v>1217</v>
      </c>
    </row>
    <row r="13" spans="1:14" x14ac:dyDescent="0.15">
      <c r="A13" t="s">
        <v>1141</v>
      </c>
      <c r="C13" t="s">
        <v>360</v>
      </c>
      <c r="D13" t="s">
        <v>1220</v>
      </c>
      <c r="E13">
        <v>4</v>
      </c>
      <c r="F13" t="s">
        <v>325</v>
      </c>
      <c r="G13" t="s">
        <v>1217</v>
      </c>
    </row>
    <row r="14" spans="1:14" x14ac:dyDescent="0.15">
      <c r="A14" t="s">
        <v>1035</v>
      </c>
      <c r="C14" t="s">
        <v>362</v>
      </c>
      <c r="D14" t="s">
        <v>1221</v>
      </c>
      <c r="E14">
        <v>4</v>
      </c>
      <c r="F14" t="s">
        <v>321</v>
      </c>
      <c r="G14" t="s">
        <v>1217</v>
      </c>
    </row>
    <row r="15" spans="1:14" x14ac:dyDescent="0.15">
      <c r="A15" t="s">
        <v>1037</v>
      </c>
      <c r="C15" t="s">
        <v>364</v>
      </c>
    </row>
    <row r="16" spans="1:14" x14ac:dyDescent="0.15">
      <c r="A16" t="s">
        <v>1102</v>
      </c>
      <c r="C16" t="s">
        <v>365</v>
      </c>
    </row>
    <row r="17" spans="1:3" x14ac:dyDescent="0.15">
      <c r="A17" t="s">
        <v>1064</v>
      </c>
      <c r="C17" t="s">
        <v>366</v>
      </c>
    </row>
    <row r="18" spans="1:3" x14ac:dyDescent="0.15">
      <c r="A18" t="s">
        <v>1104</v>
      </c>
      <c r="C18" t="s">
        <v>367</v>
      </c>
    </row>
    <row r="19" spans="1:3" x14ac:dyDescent="0.15">
      <c r="A19" t="s">
        <v>1106</v>
      </c>
      <c r="C19" t="s">
        <v>368</v>
      </c>
    </row>
    <row r="20" spans="1:3" x14ac:dyDescent="0.15">
      <c r="A20" t="s">
        <v>1143</v>
      </c>
      <c r="C20" t="s">
        <v>1222</v>
      </c>
    </row>
    <row r="21" spans="1:3" x14ac:dyDescent="0.15">
      <c r="A21" t="s">
        <v>1223</v>
      </c>
      <c r="C21" t="s">
        <v>1224</v>
      </c>
    </row>
    <row r="22" spans="1:3" x14ac:dyDescent="0.15">
      <c r="A22" t="s">
        <v>1225</v>
      </c>
      <c r="C22" t="s">
        <v>1226</v>
      </c>
    </row>
    <row r="23" spans="1:3" x14ac:dyDescent="0.15">
      <c r="A23" t="s">
        <v>1145</v>
      </c>
      <c r="C23" t="s">
        <v>1227</v>
      </c>
    </row>
    <row r="24" spans="1:3" x14ac:dyDescent="0.15">
      <c r="A24" t="s">
        <v>1228</v>
      </c>
      <c r="C24" t="s">
        <v>1229</v>
      </c>
    </row>
    <row r="25" spans="1:3" x14ac:dyDescent="0.15">
      <c r="A25" t="s">
        <v>1147</v>
      </c>
      <c r="C25" t="s">
        <v>1230</v>
      </c>
    </row>
    <row r="26" spans="1:3" x14ac:dyDescent="0.15">
      <c r="A26" t="s">
        <v>1108</v>
      </c>
      <c r="C26" t="s">
        <v>1231</v>
      </c>
    </row>
    <row r="27" spans="1:3" x14ac:dyDescent="0.15">
      <c r="A27" t="s">
        <v>1049</v>
      </c>
      <c r="C27" t="s">
        <v>1232</v>
      </c>
    </row>
    <row r="28" spans="1:3" x14ac:dyDescent="0.15">
      <c r="A28" t="s">
        <v>1068</v>
      </c>
    </row>
    <row r="29" spans="1:3" x14ac:dyDescent="0.15">
      <c r="A29" t="s">
        <v>1070</v>
      </c>
    </row>
    <row r="30" spans="1:3" x14ac:dyDescent="0.15">
      <c r="A30" t="s">
        <v>1149</v>
      </c>
    </row>
    <row r="31" spans="1:3" x14ac:dyDescent="0.15">
      <c r="A31" t="s">
        <v>1110</v>
      </c>
    </row>
    <row r="32" spans="1:3" x14ac:dyDescent="0.15">
      <c r="A32" t="s">
        <v>1151</v>
      </c>
    </row>
    <row r="33" spans="1:1" x14ac:dyDescent="0.15">
      <c r="A33" t="s">
        <v>1074</v>
      </c>
    </row>
    <row r="34" spans="1:1" x14ac:dyDescent="0.15">
      <c r="A34" t="s">
        <v>1153</v>
      </c>
    </row>
    <row r="35" spans="1:1" x14ac:dyDescent="0.15">
      <c r="A35" t="s">
        <v>1173</v>
      </c>
    </row>
    <row r="36" spans="1:1" x14ac:dyDescent="0.15">
      <c r="A36" t="s">
        <v>1076</v>
      </c>
    </row>
    <row r="37" spans="1:1" x14ac:dyDescent="0.15">
      <c r="A37" t="s">
        <v>1155</v>
      </c>
    </row>
    <row r="38" spans="1:1" x14ac:dyDescent="0.15">
      <c r="A38" t="s">
        <v>1233</v>
      </c>
    </row>
    <row r="39" spans="1:1" x14ac:dyDescent="0.15">
      <c r="A39" t="s">
        <v>1157</v>
      </c>
    </row>
    <row r="40" spans="1:1" x14ac:dyDescent="0.15">
      <c r="A40" t="s">
        <v>1191</v>
      </c>
    </row>
    <row r="41" spans="1:1" x14ac:dyDescent="0.15">
      <c r="A41" t="s">
        <v>1051</v>
      </c>
    </row>
    <row r="42" spans="1:1" x14ac:dyDescent="0.15">
      <c r="A42" t="s">
        <v>1114</v>
      </c>
    </row>
    <row r="43" spans="1:1" x14ac:dyDescent="0.15">
      <c r="A43" t="s">
        <v>1234</v>
      </c>
    </row>
    <row r="44" spans="1:1" x14ac:dyDescent="0.15">
      <c r="A44" t="s">
        <v>1235</v>
      </c>
    </row>
    <row r="45" spans="1:1" x14ac:dyDescent="0.15">
      <c r="A45" t="s">
        <v>1236</v>
      </c>
    </row>
    <row r="46" spans="1:1" x14ac:dyDescent="0.15">
      <c r="A46" t="s">
        <v>1159</v>
      </c>
    </row>
    <row r="47" spans="1:1" x14ac:dyDescent="0.15">
      <c r="A47" t="s">
        <v>1078</v>
      </c>
    </row>
    <row r="48" spans="1:1" x14ac:dyDescent="0.15">
      <c r="A48" t="s">
        <v>1118</v>
      </c>
    </row>
    <row r="49" spans="1:1" x14ac:dyDescent="0.15">
      <c r="A49" t="s">
        <v>1116</v>
      </c>
    </row>
    <row r="50" spans="1:1" x14ac:dyDescent="0.15">
      <c r="A50" t="s">
        <v>1193</v>
      </c>
    </row>
    <row r="51" spans="1:1" x14ac:dyDescent="0.15">
      <c r="A51" t="s">
        <v>1161</v>
      </c>
    </row>
    <row r="52" spans="1:1" x14ac:dyDescent="0.15">
      <c r="A52" t="s">
        <v>1080</v>
      </c>
    </row>
    <row r="53" spans="1:1" x14ac:dyDescent="0.15">
      <c r="A53" t="s">
        <v>1237</v>
      </c>
    </row>
    <row r="54" spans="1:1" x14ac:dyDescent="0.15">
      <c r="A54" t="s">
        <v>1163</v>
      </c>
    </row>
    <row r="55" spans="1:1" x14ac:dyDescent="0.15">
      <c r="A55" t="s">
        <v>1238</v>
      </c>
    </row>
    <row r="56" spans="1:1" x14ac:dyDescent="0.15">
      <c r="A56" t="s">
        <v>1084</v>
      </c>
    </row>
    <row r="57" spans="1:1" x14ac:dyDescent="0.15">
      <c r="A57" t="s">
        <v>1239</v>
      </c>
    </row>
    <row r="58" spans="1:1" x14ac:dyDescent="0.15">
      <c r="A58" t="s">
        <v>1189</v>
      </c>
    </row>
    <row r="59" spans="1:1" x14ac:dyDescent="0.15">
      <c r="A59" t="s">
        <v>1240</v>
      </c>
    </row>
    <row r="60" spans="1:1" x14ac:dyDescent="0.15">
      <c r="A60" t="s">
        <v>1165</v>
      </c>
    </row>
    <row r="61" spans="1:1" x14ac:dyDescent="0.15">
      <c r="A61" t="s">
        <v>1241</v>
      </c>
    </row>
    <row r="62" spans="1:1" x14ac:dyDescent="0.15">
      <c r="A62" t="s">
        <v>1167</v>
      </c>
    </row>
    <row r="63" spans="1:1" x14ac:dyDescent="0.15">
      <c r="A63" t="s">
        <v>1242</v>
      </c>
    </row>
    <row r="64" spans="1:1" x14ac:dyDescent="0.15">
      <c r="A64" t="s">
        <v>1086</v>
      </c>
    </row>
    <row r="65" spans="1:1" x14ac:dyDescent="0.15">
      <c r="A65" t="s">
        <v>1169</v>
      </c>
    </row>
    <row r="66" spans="1:1" x14ac:dyDescent="0.15">
      <c r="A66" t="s">
        <v>1121</v>
      </c>
    </row>
    <row r="67" spans="1:1" x14ac:dyDescent="0.15">
      <c r="A67" t="s">
        <v>1243</v>
      </c>
    </row>
    <row r="68" spans="1:1" x14ac:dyDescent="0.15">
      <c r="A68" t="s">
        <v>1171</v>
      </c>
    </row>
    <row r="69" spans="1:1" x14ac:dyDescent="0.15">
      <c r="A69" t="s">
        <v>1244</v>
      </c>
    </row>
    <row r="70" spans="1:1" x14ac:dyDescent="0.15">
      <c r="A70" t="s">
        <v>1245</v>
      </c>
    </row>
    <row r="71" spans="1:1" x14ac:dyDescent="0.15">
      <c r="A71" t="s">
        <v>1045</v>
      </c>
    </row>
    <row r="72" spans="1:1" x14ac:dyDescent="0.15">
      <c r="A72" t="s">
        <v>1088</v>
      </c>
    </row>
    <row r="73" spans="1:1" x14ac:dyDescent="0.15">
      <c r="A73" t="s">
        <v>1246</v>
      </c>
    </row>
    <row r="74" spans="1:1" x14ac:dyDescent="0.15">
      <c r="A74" t="s">
        <v>1090</v>
      </c>
    </row>
    <row r="75" spans="1:1" x14ac:dyDescent="0.15">
      <c r="A75" t="s">
        <v>1092</v>
      </c>
    </row>
    <row r="76" spans="1:1" x14ac:dyDescent="0.15">
      <c r="A76" t="s">
        <v>1123</v>
      </c>
    </row>
    <row r="77" spans="1:1" x14ac:dyDescent="0.15">
      <c r="A77" t="s">
        <v>1125</v>
      </c>
    </row>
    <row r="78" spans="1:1" x14ac:dyDescent="0.15">
      <c r="A78" t="s">
        <v>1247</v>
      </c>
    </row>
    <row r="79" spans="1:1" x14ac:dyDescent="0.15">
      <c r="A79" t="s">
        <v>1248</v>
      </c>
    </row>
    <row r="80" spans="1:1" x14ac:dyDescent="0.15">
      <c r="A80" t="s">
        <v>1127</v>
      </c>
    </row>
    <row r="81" spans="1:1" x14ac:dyDescent="0.15">
      <c r="A81" t="s">
        <v>1129</v>
      </c>
    </row>
    <row r="82" spans="1:1" x14ac:dyDescent="0.15">
      <c r="A82" t="s">
        <v>1187</v>
      </c>
    </row>
    <row r="83" spans="1:1" x14ac:dyDescent="0.15">
      <c r="A83" t="s">
        <v>1249</v>
      </c>
    </row>
    <row r="84" spans="1:1" x14ac:dyDescent="0.15">
      <c r="A84" t="s">
        <v>1175</v>
      </c>
    </row>
    <row r="85" spans="1:1" x14ac:dyDescent="0.15">
      <c r="A85" t="s">
        <v>1047</v>
      </c>
    </row>
    <row r="86" spans="1:1" x14ac:dyDescent="0.15">
      <c r="A86" t="s">
        <v>1058</v>
      </c>
    </row>
    <row r="87" spans="1:1" x14ac:dyDescent="0.15">
      <c r="A87" t="s">
        <v>1177</v>
      </c>
    </row>
    <row r="88" spans="1:1" x14ac:dyDescent="0.15">
      <c r="A88" t="s">
        <v>1131</v>
      </c>
    </row>
    <row r="89" spans="1:1" x14ac:dyDescent="0.15">
      <c r="A89" t="s">
        <v>1082</v>
      </c>
    </row>
    <row r="90" spans="1:1" x14ac:dyDescent="0.15">
      <c r="A90" t="s">
        <v>1094</v>
      </c>
    </row>
    <row r="91" spans="1:1" x14ac:dyDescent="0.15">
      <c r="A91" t="s">
        <v>1133</v>
      </c>
    </row>
    <row r="92" spans="1:1" x14ac:dyDescent="0.15">
      <c r="A92" t="s">
        <v>1179</v>
      </c>
    </row>
    <row r="93" spans="1:1" x14ac:dyDescent="0.15">
      <c r="A93" t="s">
        <v>1250</v>
      </c>
    </row>
    <row r="94" spans="1:1" x14ac:dyDescent="0.15">
      <c r="A94" t="s">
        <v>1181</v>
      </c>
    </row>
    <row r="95" spans="1:1" x14ac:dyDescent="0.15">
      <c r="A95" t="s">
        <v>1096</v>
      </c>
    </row>
    <row r="96" spans="1:1" x14ac:dyDescent="0.15">
      <c r="A96" t="s">
        <v>1183</v>
      </c>
    </row>
    <row r="97" spans="1:1" x14ac:dyDescent="0.15">
      <c r="A97" t="s">
        <v>1039</v>
      </c>
    </row>
    <row r="98" spans="1:1" x14ac:dyDescent="0.1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9" t="str">
        <f>Spolu!C3&amp;", "&amp;Spolu!C6</f>
        <v>Slovenský bowlingový zväz, Dunajská 12, Košice, 040 11</v>
      </c>
      <c r="B1" s="379"/>
      <c r="C1" s="379"/>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0" t="s">
        <v>1251</v>
      </c>
      <c r="F3" s="381"/>
      <c r="N3" s="137" t="str">
        <f t="shared" si="0"/>
        <v>c - príspevok Slovenskému paralympijskému výboru</v>
      </c>
      <c r="O3" s="137" t="s">
        <v>343</v>
      </c>
      <c r="P3" s="137" t="s">
        <v>344</v>
      </c>
    </row>
    <row r="4" spans="1:16" ht="45.75" customHeight="1" x14ac:dyDescent="0.15">
      <c r="E4" s="381"/>
      <c r="F4" s="381"/>
      <c r="N4" s="137" t="str">
        <f t="shared" si="0"/>
        <v>d - príspevok športovcom top tímu</v>
      </c>
      <c r="O4" s="137" t="s">
        <v>345</v>
      </c>
      <c r="P4" s="137" t="s">
        <v>346</v>
      </c>
    </row>
    <row r="5" spans="1:16" ht="30.75" customHeight="1" x14ac:dyDescent="0.15">
      <c r="C5" s="138" t="s">
        <v>1252</v>
      </c>
      <c r="N5" s="137" t="str">
        <f t="shared" si="0"/>
        <v>e - rozvoj športov, ktoré nie sú uznanými podľa zákona č. 440/2015 Z. z.</v>
      </c>
      <c r="O5" s="137" t="s">
        <v>347</v>
      </c>
      <c r="P5" s="137" t="s">
        <v>352</v>
      </c>
    </row>
    <row r="6" spans="1:16" ht="34" x14ac:dyDescent="0.15">
      <c r="C6" s="138" t="s">
        <v>1253</v>
      </c>
      <c r="E6" s="140" t="s">
        <v>1254</v>
      </c>
      <c r="F6" s="149"/>
      <c r="N6" s="137" t="str">
        <f t="shared" si="0"/>
        <v>f - organizovanie významných a tradičných športových podujatí na území SR v roku 2020</v>
      </c>
      <c r="O6" s="137" t="s">
        <v>349</v>
      </c>
      <c r="P6" s="137" t="s">
        <v>1255</v>
      </c>
    </row>
    <row r="7" spans="1:16" ht="17" x14ac:dyDescent="0.15">
      <c r="C7" s="138" t="s">
        <v>1256</v>
      </c>
      <c r="E7" s="140" t="s">
        <v>1257</v>
      </c>
      <c r="F7" s="150"/>
      <c r="N7" s="137" t="str">
        <f t="shared" si="0"/>
        <v>g - projekty školského, univerzitného športu a športu pre všetkých</v>
      </c>
      <c r="O7" s="137" t="s">
        <v>351</v>
      </c>
      <c r="P7" s="137" t="s">
        <v>1258</v>
      </c>
    </row>
    <row r="8" spans="1:16" ht="17" x14ac:dyDescent="0.15">
      <c r="C8" s="138" t="s">
        <v>1669</v>
      </c>
      <c r="E8" s="140" t="s">
        <v>1259</v>
      </c>
      <c r="F8" s="151"/>
      <c r="N8" s="137" t="str">
        <f t="shared" si="0"/>
        <v>h - podpora a rozvoj turistických a cykloturistických trás</v>
      </c>
      <c r="O8" s="137" t="s">
        <v>353</v>
      </c>
      <c r="P8" s="137" t="s">
        <v>354</v>
      </c>
    </row>
    <row r="9" spans="1:16" x14ac:dyDescent="0.1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15">
      <c r="N10" s="137" t="str">
        <f t="shared" si="0"/>
        <v>j - projekty pre popularizáciu pohybových aktivít detí, mládeže a seniorov</v>
      </c>
      <c r="O10" s="137" t="s">
        <v>356</v>
      </c>
      <c r="P10" s="137" t="s">
        <v>1262</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2" t="s">
        <v>1263</v>
      </c>
      <c r="B12" s="382"/>
      <c r="C12" s="382"/>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1264</v>
      </c>
    </row>
    <row r="14" spans="1:16" ht="45" customHeight="1" x14ac:dyDescent="0.1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1265</v>
      </c>
    </row>
    <row r="15" spans="1:16" ht="32.25" customHeight="1" thickBot="1" x14ac:dyDescent="0.2">
      <c r="A15" s="139" t="s">
        <v>1266</v>
      </c>
      <c r="B15" s="384" t="s">
        <v>1267</v>
      </c>
      <c r="C15" s="385"/>
      <c r="N15" s="137" t="str">
        <f t="shared" si="0"/>
        <v>o - účasť na významnej súťaži podľa § 3 písm. h) druhého až štvrtého bodu Zákona o športe vrátane prípravy na túto súťaž</v>
      </c>
      <c r="O15" s="137" t="s">
        <v>365</v>
      </c>
      <c r="P15" s="137" t="s">
        <v>1268</v>
      </c>
    </row>
    <row r="16" spans="1:16" x14ac:dyDescent="0.1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15">
      <c r="A17" s="139" t="s">
        <v>1272</v>
      </c>
      <c r="B17" s="254" t="s">
        <v>1273</v>
      </c>
      <c r="C17" s="194"/>
      <c r="E17" s="147"/>
      <c r="F17" s="281"/>
      <c r="N17" s="137" t="str">
        <f t="shared" si="0"/>
        <v xml:space="preserve">q - </v>
      </c>
      <c r="O17" s="137" t="s">
        <v>367</v>
      </c>
    </row>
    <row r="18" spans="1:16" x14ac:dyDescent="0.15">
      <c r="B18" s="193" t="s">
        <v>1274</v>
      </c>
      <c r="C18" s="142" t="str">
        <f>Spolu!C4</f>
        <v>36128147</v>
      </c>
      <c r="E18" s="147" t="s">
        <v>1275</v>
      </c>
      <c r="F18" s="281">
        <v>421947749446</v>
      </c>
      <c r="N18" s="137" t="str">
        <f t="shared" si="0"/>
        <v xml:space="preserve">r - </v>
      </c>
      <c r="O18" s="137" t="s">
        <v>368</v>
      </c>
    </row>
    <row r="19" spans="1:16" x14ac:dyDescent="0.15">
      <c r="E19" s="147" t="s">
        <v>1276</v>
      </c>
      <c r="F19" s="281">
        <v>421947749756</v>
      </c>
    </row>
    <row r="20" spans="1:16" ht="17" thickBot="1" x14ac:dyDescent="0.2">
      <c r="A20" s="139" t="s">
        <v>392</v>
      </c>
      <c r="B20" s="143">
        <f>F6</f>
        <v>0</v>
      </c>
      <c r="E20" s="208"/>
      <c r="F20" s="282"/>
    </row>
    <row r="21" spans="1:16" ht="189" customHeight="1" x14ac:dyDescent="0.15">
      <c r="B21" s="211"/>
      <c r="C21" s="144"/>
    </row>
    <row r="22" spans="1:16" ht="39.75" customHeight="1" x14ac:dyDescent="0.15">
      <c r="B22" s="378" t="s">
        <v>1277</v>
      </c>
      <c r="C22" s="378"/>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1278</v>
      </c>
    </row>
    <row r="29" spans="1:16" x14ac:dyDescent="0.15">
      <c r="N29" s="137" t="s">
        <v>1279</v>
      </c>
    </row>
    <row r="30" spans="1:16" x14ac:dyDescent="0.1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Slovensky Bowlingovy Zvaz</cp:lastModifiedBy>
  <cp:revision/>
  <cp:lastPrinted>2026-04-14T10:21:29Z</cp:lastPrinted>
  <dcterms:created xsi:type="dcterms:W3CDTF">2017-02-20T06:20:12Z</dcterms:created>
  <dcterms:modified xsi:type="dcterms:W3CDTF">2026-04-14T10:31:51Z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