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codeName="Tento_zošit" defaultThemeVersion="124226"/>
  <mc:AlternateContent xmlns:mc="http://schemas.openxmlformats.org/markup-compatibility/2006">
    <mc:Choice Requires="x15">
      <x15ac:absPath xmlns:x15ac="http://schemas.microsoft.com/office/spreadsheetml/2010/11/ac" url="/Users/vladimirmerkovsky/Desktop/"/>
    </mc:Choice>
  </mc:AlternateContent>
  <xr:revisionPtr revIDLastSave="0" documentId="8_{2E4DBF4A-0F02-F54A-9C46-F53B0F66391C}" xr6:coauthVersionLast="47" xr6:coauthVersionMax="47" xr10:uidLastSave="{00000000-0000-0000-0000-000000000000}"/>
  <bookViews>
    <workbookView xWindow="0" yWindow="660" windowWidth="29920" windowHeight="1868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C65" i="9"/>
  <c r="L65" i="9"/>
  <c r="K16" i="4"/>
  <c r="J16" i="4" s="1"/>
  <c r="M17" i="4"/>
  <c r="L63" i="9"/>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rgb="FF000000"/>
            <rFont val="Tahoma"/>
            <family val="2"/>
            <charset val="238"/>
          </rPr>
          <t xml:space="preserve">Popis úhrady
</t>
        </r>
        <r>
          <rPr>
            <b/>
            <sz val="8"/>
            <color rgb="FF000000"/>
            <rFont val="Tahoma"/>
            <family val="2"/>
            <charset val="238"/>
          </rPr>
          <t xml:space="preserve">
</t>
        </r>
        <r>
          <rPr>
            <sz val="8"/>
            <color rgb="FF000000"/>
            <rFont val="Tahoma"/>
            <family val="2"/>
            <charset val="238"/>
          </rPr>
          <t xml:space="preserve">Základom je vybrať si tú správnu z ponúkaných možností.
</t>
        </r>
        <r>
          <rPr>
            <sz val="8"/>
            <color rgb="FF000000"/>
            <rFont val="Tahoma"/>
            <family val="2"/>
            <charset val="238"/>
          </rPr>
          <t xml:space="preserve">
</t>
        </r>
        <r>
          <rPr>
            <sz val="8"/>
            <color rgb="FF000000"/>
            <rFont val="Tahoma"/>
            <family val="2"/>
            <charset val="238"/>
          </rPr>
          <t xml:space="preserve">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sz val="8"/>
            <color rgb="FF000000"/>
            <rFont val="Tahoma"/>
            <family val="2"/>
            <charset val="238"/>
          </rPr>
          <t xml:space="preserve">
</t>
        </r>
        <r>
          <rPr>
            <b/>
            <sz val="8"/>
            <color rgb="FF000000"/>
            <rFont val="Tahoma"/>
            <family val="2"/>
            <charset val="238"/>
          </rPr>
          <t>UPOZORNENIE:</t>
        </r>
        <r>
          <rPr>
            <sz val="8"/>
            <color rgb="FF000000"/>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r>
        <r>
          <rPr>
            <sz val="8"/>
            <color rgb="FF000000"/>
            <rFont val="Tahoma"/>
            <family val="2"/>
            <charset val="238"/>
          </rPr>
          <t xml:space="preserve">V prípade, ak je vo faktúre uvedené, že dodávateľ fakturuje podľa zmluvy, v popise úhrady nestačí uviesť "v zmysle zmluvy č. xxx", ale treba uviesť presný a jednoznačný popis, čo sa nakúpilo/uhradilo.
</t>
        </r>
        <r>
          <rPr>
            <sz val="8"/>
            <color rgb="FF000000"/>
            <rFont val="Tahoma"/>
            <family val="2"/>
            <charset val="238"/>
          </rPr>
          <t xml:space="preserve">
</t>
        </r>
        <r>
          <rPr>
            <b/>
            <sz val="8"/>
            <color rgb="FF000000"/>
            <rFont val="Tahoma"/>
            <family val="2"/>
            <charset val="238"/>
          </rPr>
          <t>VRATKY</t>
        </r>
        <r>
          <rPr>
            <sz val="8"/>
            <color rgb="FF000000"/>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t>
        </r>
        <r>
          <rPr>
            <sz val="8"/>
            <color rgb="FF000000"/>
            <rFont val="Tahoma"/>
            <family val="2"/>
            <charset val="238"/>
          </rPr>
          <t xml:space="preserve">
</t>
        </r>
        <r>
          <rPr>
            <sz val="8"/>
            <color rgb="FF000000"/>
            <rFont val="Tahoma"/>
            <family val="2"/>
            <charset val="238"/>
          </rPr>
          <t xml:space="preserve">Dodatočne poskytnuté zľavy z pôvodnej ceny tovarov, služieb, storná za platby, dobropisy atď. uvádzajte záporným číslom s označením </t>
        </r>
        <r>
          <rPr>
            <b/>
            <sz val="8"/>
            <color rgb="FF000000"/>
            <rFont val="Tahoma"/>
            <family val="2"/>
            <charset val="238"/>
          </rPr>
          <t xml:space="preserve">"STORNO", "ZĽAVA", "DOBROPIS" atď. </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V prípade nákupu PHM do služobného vozidla prijímateľa finančných prostriedkov je potrebné vybrať zo zoznamu položku "Služobné motorové vozidlo" a vypísať konkrétne údaje podľa vzoru.
</t>
        </r>
        <r>
          <rPr>
            <sz val="8"/>
            <color rgb="FF000000"/>
            <rFont val="Tahoma"/>
            <family val="2"/>
            <charset val="238"/>
          </rPr>
          <t xml:space="preserve">V prípade pracovnej cesty (majstrovstvá sveta, sústredenie, kongres, zasadnutie komisie a pod.) je potrebné vybrať zo zoznamu položku "Pracovná cesta" a vypísať konkrétne údaje podľa vzoru.
</t>
        </r>
        <r>
          <rPr>
            <sz val="8"/>
            <color rgb="FF000000"/>
            <rFont val="Tahoma"/>
            <family val="2"/>
            <charset val="238"/>
          </rPr>
          <t xml:space="preserve">V prípade vyplácania miezd a dohôd je potrebné vybrať zo zoznamu položku "hrubá mzda vyplatená pracovníkovi". Pri hrubých mzdách uvádzať dátum úhrady 31.12.2025.
</t>
        </r>
        <r>
          <rPr>
            <sz val="8"/>
            <color rgb="FF000000"/>
            <rFont val="Tahoma"/>
            <family val="2"/>
            <charset val="238"/>
          </rPr>
          <t xml:space="preserve">V prípade miezd vyplácaných pracovníkom na podujatí je potrebné vybrať zo zoznamu položku "Podujatie" a vypísať konkrétne údaje podľa vzoru.
</t>
        </r>
        <r>
          <rPr>
            <sz val="8"/>
            <color rgb="FF000000"/>
            <rFont val="Tahoma"/>
            <family val="2"/>
            <charset val="238"/>
          </rPr>
          <t xml:space="preserve">V prípade uzatvorených dohôd o prácach vykonávaných mimo pracovného pomeru je potrebné uviesť aj dohodnutú pracovnú úlohu, napr. upratovacie práce, vedenie účtovníctva a pod.
</t>
        </r>
        <r>
          <rPr>
            <sz val="8"/>
            <color rgb="FF000000"/>
            <rFont val="Tahoma"/>
            <family val="2"/>
            <charset val="238"/>
          </rPr>
          <t xml:space="preserve">V prípade refundácie (napr. výdavkov  klubu) treba uzatvoriť zmluvu o refundácii (s daným klubom) a rozpísať použitie na konkrétne položky.
</t>
        </r>
        <r>
          <rPr>
            <sz val="8"/>
            <color rgb="FF000000"/>
            <rFont val="Tahoma"/>
            <family val="2"/>
            <charset val="238"/>
          </rPr>
          <t xml:space="preserve">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<sst xmlns="http://schemas.openxmlformats.org/spreadsheetml/2006/main" count="2846" uniqueCount="1616">
  <si>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</si>
  <si>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</si>
  <si>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</si>
  <si>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</si>
  <si>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</si>
  <si>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</si>
  <si>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</si>
  <si>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</si>
  <si>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</si>
  <si>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</si>
  <si>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</si>
  <si>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</si>
  <si>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</si>
  <si>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</si>
  <si>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</si>
  <si>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</si>
  <si>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</si>
  <si>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</si>
  <si>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</si>
  <si>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</si>
  <si>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</si>
  <si>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</si>
  <si>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</si>
  <si>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</si>
  <si>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</si>
  <si>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</si>
  <si>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</si>
  <si>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</si>
  <si>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</si>
  <si>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</si>
  <si>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</si>
  <si>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</si>
  <si>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</si>
  <si>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</si>
  <si>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</si>
  <si>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</si>
  <si>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</si>
  <si>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</si>
  <si>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</si>
  <si>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</si>
  <si>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</si>
  <si>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</si>
  <si>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</si>
  <si>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</si>
  <si>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</si>
  <si>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</si>
  <si>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</si>
  <si>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</si>
  <si>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</si>
  <si>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</si>
  <si>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</si>
  <si>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</si>
  <si>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</si>
  <si>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</si>
  <si>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</si>
  <si>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</si>
  <si>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</si>
  <si>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</si>
  <si>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</si>
  <si>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</si>
  <si>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</si>
  <si>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</si>
  <si>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</si>
  <si>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</si>
  <si>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</si>
  <si>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</si>
  <si>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</si>
  <si>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</si>
  <si>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</si>
  <si>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</si>
  <si>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</si>
  <si>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</si>
  <si>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</si>
  <si>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</si>
  <si>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</si>
  <si>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</si>
  <si>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</si>
  <si>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</si>
  <si>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</si>
  <si>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</si>
  <si>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</si>
  <si>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</si>
  <si>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</si>
  <si>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</si>
  <si>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</si>
  <si>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</si>
  <si>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</si>
  <si>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</si>
  <si>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</si>
  <si>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</si>
  <si>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</si>
  <si>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</si>
  <si>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</si>
  <si>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</si>
  <si>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</si>
  <si>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</si>
  <si>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</si>
  <si>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</si>
  <si>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</si>
  <si>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</si>
  <si>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</si>
  <si>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</si>
  <si>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</si>
  <si>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</si>
  <si>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</si>
  <si>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</si>
  <si>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</si>
  <si>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</si>
  <si>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</si>
  <si>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</si>
  <si>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</si>
  <si>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</si>
  <si>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</si>
  <si>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</si>
  <si>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</si>
  <si>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</si>
  <si>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</si>
  <si>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</si>
  <si>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</si>
  <si>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</si>
  <si>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</si>
  <si>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</si>
  <si>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</si>
  <si>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</si>
  <si>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</si>
  <si>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</si>
  <si>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</si>
  <si>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</si>
  <si>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</si>
  <si>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</si>
  <si>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</si>
  <si>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</si>
  <si>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</si>
  <si>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</si>
  <si>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</si>
  <si>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</si>
  <si>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</si>
  <si>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</si>
  <si>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</si>
  <si>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</si>
  <si>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</si>
  <si>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</si>
  <si>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</si>
  <si>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</si>
  <si>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</si>
  <si>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</si>
  <si>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</si>
  <si>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</si>
  <si>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</si>
  <si>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</si>
  <si>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</si>
  <si>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</si>
  <si>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</si>
  <si>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</si>
  <si>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</si>
  <si>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</si>
  <si>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</si>
  <si>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</si>
  <si>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</si>
  <si>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</si>
  <si>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</si>
  <si>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</si>
  <si>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</si>
  <si>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</si>
  <si>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</si>
  <si>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</si>
  <si>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</si>
  <si>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</si>
  <si>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</si>
  <si>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</si>
  <si>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</si>
  <si>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</si>
  <si>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</si>
  <si>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</si>
  <si>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</si>
  <si>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</si>
  <si>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</si>
  <si>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</si>
  <si>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</si>
  <si>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</si>
  <si>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</si>
  <si>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</si>
  <si>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</si>
  <si>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</si>
  <si>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</si>
  <si>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</si>
  <si>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</si>
  <si>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</si>
  <si>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</si>
  <si>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</si>
  <si>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</si>
  <si>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</si>
  <si>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</si>
  <si>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</si>
  <si>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</si>
  <si>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</si>
  <si>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</si>
  <si>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</si>
  <si>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</si>
  <si>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</si>
  <si>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</si>
  <si>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</si>
  <si>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</si>
  <si>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</si>
  <si>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</si>
  <si>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</si>
  <si>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</si>
  <si>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</si>
  <si>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</si>
  <si>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</si>
  <si>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</si>
  <si>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</si>
  <si>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</si>
  <si>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</si>
  <si>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</si>
  <si>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</si>
  <si>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</si>
  <si>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</si>
  <si>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</si>
  <si>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</si>
  <si>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</si>
  <si>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</si>
  <si>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</si>
  <si>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</si>
  <si>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</si>
  <si>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</si>
  <si>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</si>
  <si>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</si>
  <si>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</si>
  <si>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</si>
  <si>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</si>
  <si>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</si>
  <si>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</si>
  <si>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</si>
  <si>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</si>
  <si>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</si>
  <si>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</si>
  <si>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</si>
  <si>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</si>
  <si>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</si>
  <si>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</si>
  <si>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</si>
  <si>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</si>
  <si>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</si>
  <si>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</si>
  <si>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</si>
  <si>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</si>
  <si>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</si>
  <si>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</si>
  <si>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</si>
  <si>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</si>
  <si>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</si>
  <si>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</si>
  <si>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</si>
  <si>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</si>
  <si>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</si>
  <si>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</si>
  <si>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</si>
  <si>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</si>
  <si>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</si>
  <si>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</si>
  <si>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</si>
  <si>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</si>
  <si>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</si>
  <si>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</si>
  <si>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</si>
  <si>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</si>
  <si>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</si>
  <si>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</si>
  <si>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</si>
  <si>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</si>
  <si>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</si>
  <si>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</si>
  <si>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</si>
  <si>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</si>
  <si>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</si>
  <si>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</si>
  <si>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</si>
  <si>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</si>
  <si>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</si>
  <si>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</si>
  <si>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</si>
  <si>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</si>
  <si>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</si>
  <si>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</si>
  <si>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</si>
  <si>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</si>
  <si>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</si>
  <si>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</si>
  <si>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</si>
  <si>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</si>
  <si>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</si>
  <si>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</si>
  <si>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</si>
  <si>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</si>
  <si>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</si>
  <si>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</si>
  <si>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</si>
  <si>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</si>
  <si>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</si>
  <si>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</si>
  <si>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</si>
  <si>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</si>
  <si>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</si>
  <si>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</si>
  <si>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</si>
  <si>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</si>
  <si>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</si>
  <si>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</si>
  <si>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</si>
  <si>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</si>
  <si>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</si>
  <si>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</si>
  <si>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</si>
  <si>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</si>
  <si>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</si>
  <si>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</si>
  <si>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</si>
  <si>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</si>
  <si>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</si>
  <si>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</si>
  <si>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</si>
  <si>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</si>
  <si>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</si>
  <si>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</si>
  <si>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</si>
  <si>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</si>
  <si>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</si>
  <si>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</si>
  <si>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</si>
  <si>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</si>
  <si>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</si>
  <si>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</si>
  <si>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</si>
  <si>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</si>
  <si>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</si>
  <si>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</si>
  <si>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</si>
  <si>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</si>
  <si>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</si>
  <si>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</si>
  <si>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</si>
  <si>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</si>
  <si>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</si>
  <si>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</si>
  <si>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</si>
  <si>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</si>
  <si>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</si>
  <si>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</si>
  <si>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</si>
  <si>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</si>
  <si>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</si>
  <si>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</si>
  <si>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</si>
  <si>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</si>
  <si>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</si>
  <si>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</si>
  <si>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</si>
  <si>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</si>
  <si>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</si>
  <si>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</si>
  <si>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</si>
  <si>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</si>
  <si>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</si>
  <si>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</si>
  <si>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</si>
  <si>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</si>
  <si>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</si>
  <si>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</si>
  <si>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</si>
  <si>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</si>
  <si>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</si>
  <si>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</si>
  <si>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</si>
  <si>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</si>
  <si>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</si>
  <si>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</si>
  <si>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</si>
  <si>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</si>
  <si>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</si>
  <si>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</si>
  <si>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</si>
  <si>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</si>
  <si>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</si>
  <si>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</si>
  <si>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</si>
  <si>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</si>
  <si>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</si>
  <si>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</si>
  <si>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</si>
  <si>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</si>
  <si>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</si>
  <si>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</si>
  <si>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</si>
  <si>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</si>
  <si>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</si>
  <si>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</si>
  <si>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</si>
  <si>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</si>
  <si>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</si>
  <si>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</si>
  <si>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</si>
  <si>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</si>
  <si>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</si>
  <si>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</si>
  <si>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</si>
  <si>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</si>
  <si>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</si>
  <si>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</si>
  <si>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</si>
  <si>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</si>
  <si>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</si>
  <si>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</si>
  <si>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</si>
  <si>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</si>
  <si>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</si>
  <si>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</si>
  <si>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</si>
  <si>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</si>
  <si>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</si>
  <si>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</si>
  <si>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</si>
  <si>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</si>
  <si>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</si>
  <si>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</si>
  <si>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</si>
  <si>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</si>
  <si>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</si>
  <si>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</si>
  <si>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</si>
  <si>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</si>
  <si>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</si>
  <si>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</si>
  <si>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</si>
  <si>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</si>
  <si>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</si>
  <si>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</si>
  <si>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</si>
  <si>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</si>
  <si>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</si>
  <si>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</si>
  <si>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</si>
  <si>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</si>
  <si>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</si>
  <si>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</si>
  <si>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</si>
  <si>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</si>
  <si>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</si>
  <si>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</si>
  <si>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</si>
  <si>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</si>
  <si>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</si>
  <si>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</si>
  <si>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</si>
  <si>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</si>
  <si>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</si>
  <si>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</si>
  <si>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</si>
  <si>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</si>
  <si>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</si>
  <si>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</si>
  <si>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</si>
  <si>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</si>
  <si>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</si>
  <si>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</si>
  <si>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</si>
  <si>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</si>
  <si>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</si>
  <si>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</si>
  <si>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</si>
  <si>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</si>
  <si>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</si>
  <si>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</si>
  <si>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</si>
  <si>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</si>
  <si>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</si>
  <si>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</si>
  <si>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</si>
  <si>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</si>
  <si>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</si>
  <si>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</si>
  <si>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</si>
  <si>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</si>
  <si>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</si>
  <si>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</si>
  <si>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</si>
  <si>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</si>
  <si>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</si>
  <si>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</si>
  <si>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</si>
  <si>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</si>
  <si>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</si>
  <si>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</si>
  <si>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</si>
  <si>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</si>
  <si>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</si>
  <si>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</si>
  <si>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</si>
  <si>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</si>
  <si>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</si>
  <si>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</si>
  <si>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</si>
  <si>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</si>
  <si>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</si>
  <si>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</si>
  <si>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</si>
  <si>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</si>
  <si>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</si>
  <si>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</si>
  <si>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</si>
  <si>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</si>
  <si>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</si>
  <si>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</si>
  <si>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</si>
  <si>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</si>
  <si>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</si>
  <si>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</si>
  <si>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</si>
  <si>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</si>
  <si>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</si>
  <si>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</si>
  <si>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</si>
  <si>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</si>
  <si>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</si>
  <si>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</si>
  <si>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</si>
  <si>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</si>
  <si>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</si>
  <si>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</si>
  <si>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</si>
  <si>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</si>
  <si>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</si>
  <si>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</si>
  <si>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</si>
  <si>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</si>
  <si>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</si>
  <si>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</si>
  <si>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</si>
  <si>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</si>
  <si>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</si>
  <si>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</si>
  <si>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</si>
  <si>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</si>
  <si>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</si>
  <si>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</si>
  <si>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</si>
  <si>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</si>
  <si>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</si>
  <si>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</si>
  <si>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</si>
  <si>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</si>
  <si>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</si>
  <si>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</si>
  <si>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</si>
  <si>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</si>
  <si>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</si>
  <si>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</si>
  <si>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</si>
  <si>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</si>
  <si>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</si>
  <si>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</si>
  <si>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</si>
  <si>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</si>
  <si>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</si>
  <si>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</si>
  <si>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</si>
  <si>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</si>
  <si>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</si>
  <si>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</si>
  <si>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</si>
  <si>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</si>
  <si>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</si>
  <si>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</si>
  <si>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</si>
  <si>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</si>
  <si>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</si>
  <si>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</si>
  <si>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</si>
  <si>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</si>
  <si>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</si>
  <si>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</si>
  <si>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</si>
  <si>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</si>
  <si>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</si>
  <si>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</si>
  <si>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</si>
  <si>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</si>
  <si>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</si>
  <si>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</si>
  <si>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</si>
  <si>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</si>
  <si>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</si>
  <si>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</si>
  <si>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</si>
  <si>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</si>
  <si>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</si>
  <si>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</si>
  <si>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</si>
  <si>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</si>
  <si>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</si>
  <si>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</si>
  <si>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</si>
  <si>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</si>
  <si>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</si>
  <si>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</si>
  <si>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</si>
  <si>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</si>
  <si>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</si>
  <si>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</si>
  <si>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</si>
  <si>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</si>
  <si>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</si>
  <si>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</si>
  <si>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</si>
  <si>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</si>
  <si>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</si>
  <si>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</si>
  <si>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</si>
  <si>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</si>
  <si>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</si>
  <si>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</si>
  <si>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</si>
  <si>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</si>
  <si>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</si>
  <si>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</si>
  <si>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</si>
  <si>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</si>
  <si>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</si>
  <si>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</si>
  <si>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</si>
  <si>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</si>
  <si>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</si>
  <si>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</si>
  <si>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</si>
  <si>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</si>
  <si>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</si>
  <si>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</si>
  <si>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</si>
  <si>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</si>
  <si>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</si>
  <si>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</si>
  <si>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</si>
  <si>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</si>
  <si>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</si>
  <si>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</si>
  <si>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</si>
  <si>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</si>
  <si>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</si>
  <si>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</si>
  <si>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</si>
  <si>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</si>
  <si>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</si>
  <si>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</si>
  <si>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</si>
  <si>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</si>
  <si>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</si>
  <si>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</si>
  <si>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</si>
  <si>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</si>
  <si>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</si>
  <si>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</si>
  <si>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</si>
  <si>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</si>
  <si>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</si>
  <si>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</si>
  <si>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</si>
  <si>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</si>
  <si>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</si>
  <si>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</si>
  <si>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</si>
  <si>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</si>
  <si>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</si>
  <si>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</si>
  <si>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</si>
  <si>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</si>
  <si>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</si>
  <si>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</si>
  <si>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</si>
  <si>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</si>
  <si>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</si>
  <si>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</si>
  <si>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</si>
  <si>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</si>
  <si>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</si>
  <si>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</si>
  <si>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</si>
  <si>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</si>
  <si>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</si>
  <si>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</si>
  <si>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</si>
  <si>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</si>
  <si>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</si>
  <si>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</si>
  <si>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</si>
  <si>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</si>
  <si>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</si>
  <si>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</si>
  <si>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</si>
  <si>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</si>
  <si>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</si>
  <si>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</si>
  <si>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</si>
  <si>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</si>
  <si>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</si>
  <si>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</si>
  <si>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</si>
  <si>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</si>
  <si>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</si>
  <si>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</si>
  <si>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</si>
  <si>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</si>
  <si>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</si>
  <si>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</si>
  <si>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</si>
  <si>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</si>
  <si>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</si>
  <si>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</si>
  <si>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</si>
  <si>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</si>
  <si>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</si>
  <si>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</si>
  <si>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</si>
  <si>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</si>
  <si>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</si>
  <si>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</si>
  <si>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</si>
  <si>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</si>
  <si>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</si>
  <si>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</si>
  <si>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</si>
  <si>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</si>
  <si>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</si>
  <si>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</si>
  <si>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</si>
  <si>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</si>
  <si>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</si>
  <si>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</si>
  <si>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</si>
  <si>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</si>
  <si>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</si>
  <si>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</si>
  <si>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</si>
  <si>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</si>
  <si>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</si>
  <si>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</si>
  <si>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</si>
  <si>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</si>
  <si>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</si>
  <si>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</si>
  <si>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</si>
  <si>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</si>
  <si>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</si>
  <si>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</si>
  <si>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</si>
  <si>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</si>
  <si>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</si>
  <si>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</si>
  <si>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</si>
  <si>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</si>
  <si>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</si>
  <si>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</si>
  <si>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</si>
  <si>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</si>
  <si>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</si>
  <si>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</si>
  <si>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</si>
  <si>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</si>
  <si>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</si>
  <si>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</si>
  <si>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</si>
  <si>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</si>
  <si>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</si>
  <si>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</si>
  <si>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</si>
  <si>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</si>
  <si>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</si>
  <si>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</si>
  <si>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</si>
  <si>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</si>
  <si>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</si>
  <si>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</si>
  <si>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</si>
  <si>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</si>
  <si>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</si>
  <si>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</si>
  <si>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</si>
  <si>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</si>
  <si>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</si>
  <si>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</si>
  <si>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</si>
  <si>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</si>
  <si>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</si>
  <si>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</si>
  <si>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</si>
  <si>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</si>
  <si>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</si>
  <si>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</si>
  <si>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</si>
  <si>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</si>
  <si>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</si>
  <si>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</si>
  <si>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</si>
  <si>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</si>
  <si>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</si>
  <si>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</si>
  <si>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</si>
  <si>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</si>
  <si>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</si>
  <si>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</si>
  <si>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</si>
  <si>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</si>
  <si>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</si>
  <si>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</si>
  <si>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</si>
  <si>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</si>
  <si>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</si>
  <si>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</si>
  <si>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</si>
  <si>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</si>
  <si>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</si>
  <si>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</si>
  <si>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</si>
  <si>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</si>
  <si>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</si>
  <si>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</si>
  <si>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</si>
  <si>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</si>
  <si>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</si>
  <si>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</si>
  <si>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</si>
  <si>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</si>
  <si>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</si>
  <si>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</si>
  <si>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</si>
  <si>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</si>
  <si>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</si>
  <si>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</si>
  <si>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</si>
  <si>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</si>
  <si>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</si>
  <si>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</si>
  <si>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</si>
  <si>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</si>
  <si>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</si>
  <si>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</si>
  <si>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</si>
  <si>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</si>
  <si>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</si>
  <si>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</si>
  <si>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</si>
  <si>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</si>
  <si>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</si>
  <si>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</si>
  <si>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</si>
  <si>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</si>
  <si>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</si>
  <si>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</si>
  <si>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</si>
  <si>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</si>
  <si>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</si>
  <si>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</si>
  <si>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</si>
  <si>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</si>
  <si>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</si>
  <si>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</si>
  <si>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</si>
  <si>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</si>
  <si>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</si>
  <si>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</si>
  <si>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</si>
  <si>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</si>
  <si>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</si>
  <si>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</si>
  <si>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</si>
  <si>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</si>
  <si>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</si>
  <si>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</si>
  <si>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</si>
  <si>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</si>
  <si>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</si>
  <si>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</si>
  <si>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</si>
  <si>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</si>
  <si>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</si>
  <si>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</si>
  <si>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</si>
  <si>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</si>
  <si>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</si>
  <si>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</si>
  <si>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</si>
  <si>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</si>
  <si>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</si>
  <si>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</si>
  <si>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</si>
  <si>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</si>
  <si>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</si>
  <si>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</si>
  <si>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</si>
  <si>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</si>
  <si>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</si>
  <si>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</si>
  <si>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</si>
  <si>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</si>
  <si>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</si>
  <si>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</si>
  <si>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</si>
  <si>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</si>
  <si>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</si>
  <si>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</si>
  <si>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</si>
  <si>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</si>
  <si>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</si>
  <si>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</si>
  <si>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</si>
  <si>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</si>
  <si>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</si>
  <si>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</si>
  <si>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</si>
  <si>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</si>
  <si>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</si>
  <si>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</si>
  <si>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</si>
  <si>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</si>
  <si>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</si>
  <si>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</si>
  <si>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</si>
  <si>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</si>
  <si>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</si>
  <si>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</si>
  <si>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</si>
  <si>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</si>
  <si>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</si>
  <si>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</si>
  <si>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</si>
  <si>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</si>
  <si>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</si>
  <si>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</si>
  <si>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</si>
  <si>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</si>
  <si>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</si>
  <si>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</si>
  <si>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</si>
  <si>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</si>
  <si>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</si>
  <si>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</si>
  <si>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</si>
  <si>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</si>
  <si>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</si>
  <si>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</si>
  <si>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</si>
  <si>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</si>
  <si>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</si>
  <si>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</si>
  <si>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</si>
  <si>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</si>
  <si>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</si>
  <si>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</si>
  <si>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</si>
  <si>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</si>
  <si>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</si>
  <si>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</si>
  <si>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</si>
  <si>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</si>
  <si>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</si>
  <si>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</si>
  <si>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</si>
  <si>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</si>
  <si>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</si>
  <si>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</si>
  <si>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</si>
  <si>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</si>
  <si>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</si>
  <si>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</si>
  <si>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</si>
  <si>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</si>
  <si>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</si>
  <si>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</si>
  <si>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</si>
  <si>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</si>
  <si>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</si>
  <si>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</si>
  <si>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</si>
  <si>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</si>
  <si>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</si>
  <si>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</si>
  <si>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</si>
  <si>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</si>
  <si>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</si>
  <si>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</si>
  <si>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</si>
  <si>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</si>
  <si>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</si>
  <si>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</si>
  <si>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</si>
  <si>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</si>
  <si>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</si>
  <si>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</si>
  <si>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</si>
  <si>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</si>
  <si>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</si>
  <si>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</si>
  <si>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</si>
  <si>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</si>
  <si>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</si>
  <si>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</si>
  <si>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</si>
  <si>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</si>
  <si>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</si>
  <si>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</si>
  <si>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</si>
  <si>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</si>
  <si>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</si>
  <si>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</si>
  <si>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</si>
  <si>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</si>
  <si>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</si>
  <si>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</si>
  <si>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</si>
  <si>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</si>
  <si>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</si>
  <si>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</si>
  <si>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</si>
  <si>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</si>
  <si>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</si>
  <si>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</si>
  <si>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</si>
  <si>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</si>
  <si>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</si>
  <si>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</si>
  <si>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</si>
  <si>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</si>
  <si>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</si>
  <si>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</si>
  <si>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</si>
  <si>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</si>
  <si>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</si>
  <si>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</si>
  <si>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</si>
  <si>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</si>
  <si>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</si>
  <si>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</si>
  <si>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</si>
  <si>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</si>
  <si>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</si>
  <si>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</si>
  <si>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</si>
  <si>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</si>
  <si>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</si>
  <si>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</si>
  <si>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</si>
  <si>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</si>
  <si>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</si>
  <si>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</si>
  <si>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</si>
  <si>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</si>
  <si>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</si>
  <si>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</si>
  <si>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</si>
  <si>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</si>
  <si>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</si>
  <si>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</si>
  <si>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</si>
  <si>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</si>
  <si>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</si>
  <si>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</si>
  <si>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</si>
  <si>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</si>
  <si>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</si>
  <si>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</si>
  <si>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</si>
  <si>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</si>
  <si>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</si>
  <si>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</si>
  <si>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</si>
  <si>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</si>
  <si>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</si>
  <si>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</si>
  <si>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</si>
  <si>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</si>
  <si>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</si>
  <si>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</si>
  <si>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</si>
  <si>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</si>
  <si>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</si>
  <si>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</si>
  <si>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</si>
  <si>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</si>
  <si>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</si>
  <si>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</si>
  <si>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</si>
  <si>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</si>
  <si>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</si>
  <si>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</si>
  <si>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</si>
  <si>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</si>
  <si>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</si>
  <si>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</si>
  <si>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</si>
  <si>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</si>
  <si>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</si>
  <si>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</si>
  <si>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</si>
  <si>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</si>
  <si>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</si>
  <si>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</si>
  <si>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</si>
  <si>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</si>
  <si>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</si>
  <si>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</si>
  <si>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</si>
  <si>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</si>
  <si>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</si>
  <si>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</si>
  <si>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</si>
  <si>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</si>
  <si>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</si>
  <si>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</si>
  <si>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</si>
  <si>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</si>
  <si>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</si>
  <si>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</si>
  <si>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</si>
  <si>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</si>
  <si>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</si>
  <si>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</si>
  <si>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</si>
  <si>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</si>
  <si>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</si>
  <si>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</si>
  <si>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</si>
  <si>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</si>
  <si>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</si>
  <si>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</si>
  <si>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</si>
  <si>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</si>
  <si>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</si>
  <si>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</si>
  <si>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</si>
  <si>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</si>
  <si>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</si>
  <si>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</si>
  <si>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</si>
  <si>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</si>
  <si>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</si>
  <si>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</si>
  <si>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</si>
  <si>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</si>
  <si>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</si>
  <si>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</si>
  <si>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</si>
  <si>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</si>
  <si>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</si>
  <si>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</si>
  <si>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</si>
  <si>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</si>
  <si>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</si>
  <si>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</si>
  <si>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</si>
  <si>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</si>
  <si>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</si>
  <si>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</si>
  <si>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</si>
  <si>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</si>
  <si>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</si>
  <si>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</si>
  <si>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</si>
  <si>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</si>
  <si>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</si>
  <si>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</si>
  <si>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</si>
  <si>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</si>
  <si>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</si>
  <si>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</si>
  <si>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</si>
  <si>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</si>
  <si>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</si>
  <si>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</si>
  <si>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</si>
  <si>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</si>
  <si>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</si>
  <si>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</si>
  <si>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</si>
  <si>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</si>
  <si>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</si>
  <si>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</si>
  <si>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</si>
  <si>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</si>
  <si>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</si>
  <si>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</si>
  <si>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</si>
  <si>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</si>
  <si>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</si>
  <si>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</si>
  <si>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</si>
  <si>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</si>
  <si>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</si>
  <si>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</si>
  <si>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</si>
  <si>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</si>
  <si>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</si>
  <si>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</si>
  <si>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</si>
  <si>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</si>
  <si>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</si>
  <si>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</si>
  <si>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</si>
  <si>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</si>
  <si>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</si>
  <si>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</si>
  <si>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</si>
  <si>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</si>
  <si>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</si>
  <si>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</si>
  <si>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</si>
  <si>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</si>
  <si>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</si>
  <si>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</si>
  <si>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</si>
  <si>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</si>
  <si>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</si>
  <si>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</si>
  <si>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</si>
  <si>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</si>
  <si>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</si>
  <si>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</si>
  <si>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</si>
  <si>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</si>
  <si>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</si>
  <si>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</si>
  <si>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</si>
  <si>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</si>
  <si>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</si>
  <si>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</si>
  <si>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</si>
  <si>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</si>
  <si>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</si>
  <si>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</si>
  <si>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</si>
  <si>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</si>
  <si>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</si>
  <si>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</si>
  <si>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</si>
  <si>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</si>
  <si>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</si>
  <si>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</si>
  <si>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</si>
  <si>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</si>
  <si>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</si>
  <si>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</si>
  <si>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</si>
  <si>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</si>
  <si>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</si>
  <si>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</si>
  <si>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</si>
  <si>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</si>
  <si>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</si>
  <si>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</si>
  <si>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</si>
  <si>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</si>
  <si>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</si>
  <si>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</si>
  <si>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</si>
  <si>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</si>
  <si>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</si>
  <si>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</si>
  <si>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</si>
  <si>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</si>
  <si>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</si>
  <si>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</si>
  <si>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</si>
  <si>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</si>
  <si>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</si>
  <si>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</si>
  <si>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</si>
  <si>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</si>
  <si>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</si>
  <si>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</si>
  <si>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</si>
  <si>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</si>
  <si>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</si>
  <si>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</si>
  <si>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</si>
  <si>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</si>
  <si>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</si>
  <si>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</si>
  <si>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</si>
  <si>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</si>
  <si>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</si>
  <si>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</si>
  <si>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</si>
  <si>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</si>
  <si>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</si>
  <si>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</si>
  <si>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</si>
  <si>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</si>
  <si>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</si>
  <si>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</si>
  <si>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</si>
  <si>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</si>
  <si>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</si>
  <si>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</si>
  <si>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</si>
  <si>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</si>
  <si>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</si>
  <si>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</si>
  <si>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</si>
  <si>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</si>
  <si>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</si>
  <si>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</si>
  <si>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</si>
  <si>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</si>
  <si>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</si>
  <si>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</si>
  <si>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</si>
  <si>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</si>
  <si>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</si>
  <si>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</si>
  <si>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</si>
  <si>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</si>
  <si>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</si>
  <si>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</si>
  <si>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</si>
  <si>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</si>
  <si>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</si>
  <si>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</si>
  <si>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</si>
  <si>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</si>
  <si>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</si>
  <si>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</si>
  <si>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</si>
  <si>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</si>
  <si>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</si>
  <si>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</si>
  <si>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</si>
  <si>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</si>
  <si>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</si>
  <si>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</si>
  <si>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</si>
  <si>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</si>
  <si>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</si>
  <si>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</si>
  <si>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</si>
  <si>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</si>
  <si>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</si>
  <si>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</si>
  <si>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</si>
  <si>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</si>
  <si>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</si>
  <si>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</si>
  <si>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</si>
  <si>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</si>
  <si>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</si>
  <si>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</si>
  <si>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</si>
  <si>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</si>
  <si>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</si>
  <si>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</si>
  <si>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</si>
  <si>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</si>
  <si>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</si>
  <si>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</si>
  <si>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</si>
  <si>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</si>
  <si>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</si>
  <si>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</si>
  <si>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</si>
  <si>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</si>
  <si>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</si>
  <si>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</si>
  <si>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</si>
  <si>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</si>
  <si>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</si>
  <si>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</si>
  <si>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</si>
  <si>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</si>
  <si>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</si>
  <si>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</si>
  <si>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</si>
  <si>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</si>
  <si>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</si>
  <si>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</si>
  <si>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</si>
  <si>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</si>
  <si>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</si>
  <si>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</si>
  <si>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</si>
  <si>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</si>
  <si>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</si>
  <si>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</si>
  <si>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</si>
  <si>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</si>
  <si>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</si>
  <si>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</si>
  <si>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</si>
  <si>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</si>
  <si>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</si>
  <si>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</si>
  <si>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</si>
  <si>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</si>
  <si>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</si>
  <si>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</si>
  <si>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</si>
  <si>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</si>
  <si>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</si>
  <si>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</si>
  <si>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</si>
  <si>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</si>
  <si>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</si>
  <si>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</si>
  <si>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</si>
  <si>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</si>
  <si>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</si>
  <si>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</si>
  <si>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</si>
  <si>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</si>
  <si>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</si>
  <si>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</si>
  <si>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</si>
  <si>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</si>
  <si>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</si>
  <si>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</si>
  <si>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</si>
  <si>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</si>
  <si>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</si>
  <si>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</si>
  <si>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</si>
  <si>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</si>
  <si>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</si>
  <si>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</si>
  <si>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</si>
  <si>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</si>
  <si>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</si>
  <si>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</si>
  <si>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</si>
  <si>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</si>
  <si>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</si>
  <si>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</si>
  <si>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</si>
  <si>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</si>
  <si>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</si>
  <si>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</si>
  <si>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</si>
  <si>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</si>
  <si>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</si>
  <si>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</si>
  <si>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</si>
  <si>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</si>
  <si>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</si>
  <si>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</si>
  <si>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</si>
  <si>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</si>
  <si>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</si>
  <si>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</si>
  <si>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</si>
  <si>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</si>
  <si>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</si>
  <si>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</si>
  <si>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</si>
  <si>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</si>
  <si>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</si>
  <si>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</si>
  <si>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</si>
  <si>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</si>
  <si>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</si>
  <si>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</si>
  <si>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</si>
  <si>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</si>
  <si>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</si>
  <si>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</si>
  <si>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</si>
  <si>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</si>
  <si>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</si>
  <si>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</si>
  <si>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</si>
  <si>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</si>
  <si>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</si>
  <si>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</si>
  <si>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</si>
  <si>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</si>
  <si>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</si>
  <si>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</si>
  <si>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</si>
  <si>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</si>
  <si>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</si>
  <si>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</si>
  <si>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</si>
  <si>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</si>
  <si>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</si>
  <si>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</si>
  <si>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</si>
  <si>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</si>
  <si>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</si>
  <si>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</si>
  <si>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</si>
  <si>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</si>
  <si>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</si>
  <si>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</si>
  <si>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</si>
  <si>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</si>
  <si>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</si>
  <si>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</si>
  <si>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</si>
  <si>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</si>
  <si>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</si>
  <si>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</si>
  <si>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Kontaktná osoba zodpovedná za vyplnený formulár
meno a priezvisko: Vladimír Merkovský 
e-mail:merkovskyv@gmail.com 
tel. kontakt (mobil):0903712927</t>
  </si>
  <si>
    <t>a - bowling - bežné transfery</t>
  </si>
  <si>
    <t>D001</t>
  </si>
  <si>
    <t>2500023</t>
  </si>
  <si>
    <t xml:space="preserve">Reprezentačné polokošele a mikiny - polokošeľa 20ks, Tepláková bunda SLOVAKIA 10 kusov </t>
  </si>
  <si>
    <t>00698113</t>
  </si>
  <si>
    <t xml:space="preserve">ATAK, výrobné družstvo, Jarková 4, Prešov, </t>
  </si>
  <si>
    <t>D002</t>
  </si>
  <si>
    <t>218</t>
  </si>
  <si>
    <t xml:space="preserve">Štartovný poplatok juniorov na ME juniorov 2025 v Turecku meste Samsun. Účasť 4 juniorov ( Hrušovský, Špaček, Juhás, Barak)  SR a reprezentačného trénera SR Costasa Mitsingasa </t>
  </si>
  <si>
    <t>Turkiye Bocce Bowling ve Dart Federasyonu, Korkut ReisMah.Necatibey Cad. No 8, Cankaya Ankara 06420, Turkey</t>
  </si>
  <si>
    <t>D003</t>
  </si>
  <si>
    <t>600</t>
  </si>
  <si>
    <t xml:space="preserve">Ubytovanie pre juniorských hráčov SR na podujatí ME juniorov 2025 v Turecku Samsun. Termín ubyrtovania 11.4.-21.4.2025 spolu 3 izby /10 nocí </t>
  </si>
  <si>
    <t>D004</t>
  </si>
  <si>
    <t>20250611</t>
  </si>
  <si>
    <t>Letenky pre juniorských hráčov na ME juniorov 2025 v Turecku. Let Budapest-Samsun-Budapest 4 kusy spiatočných leteniek prew juniorov Špaček, Barak, Juhás, Hrušovský</t>
  </si>
  <si>
    <t>45329753</t>
  </si>
  <si>
    <t xml:space="preserve">Nadosah spol. s.r.o., Weberova 6967/2, Prešov </t>
  </si>
  <si>
    <t>D005</t>
  </si>
  <si>
    <t>202500005</t>
  </si>
  <si>
    <t>36717185</t>
  </si>
  <si>
    <t xml:space="preserve">THERMPRES s.r.o., Turbínová 1, Bratislava </t>
  </si>
  <si>
    <t>Prenájom bowlingových dráh zo dňa 12.1.2025 za účelom konania tréningového kempu v Bratislave BNC</t>
  </si>
  <si>
    <t>D006</t>
  </si>
  <si>
    <t>202500026</t>
  </si>
  <si>
    <t>D007</t>
  </si>
  <si>
    <t>202500027</t>
  </si>
  <si>
    <t>Prenájom bowlingových dráh v dňoch 17.-18.1.2025 za účelom konania juniorského bowlingového kempu pod vedením rerezantačného trénera SR Costasa Mitsingasa</t>
  </si>
  <si>
    <t>Prenájom bowlingových dráh za účelom konania 1. ligy trojčlenných družstiev SBwZ divízia západ dňa 19.1.2025</t>
  </si>
  <si>
    <t>D008</t>
  </si>
  <si>
    <t>202500003</t>
  </si>
  <si>
    <t>Prenájom bowlingových dráh za účelom konania 2. ligy trojčlenných družstiev Bratislava "A"</t>
  </si>
  <si>
    <t>D009</t>
  </si>
  <si>
    <t>20259003</t>
  </si>
  <si>
    <t>Prenájom kancelárskych priestorov sídla Slovenského bowlingového zväzu v Košiciach na ul. Dunajská 12 za mesiac marec 2025</t>
  </si>
  <si>
    <t>31725180</t>
  </si>
  <si>
    <t xml:space="preserve">TS STEEL s.r.o., Košice, Dunajská 12 </t>
  </si>
  <si>
    <t>D010</t>
  </si>
  <si>
    <t>47949155</t>
  </si>
  <si>
    <t>Prenájom bowlingových dráh za účelomm konania 2. ligy trojčlenných družstiev divízia Bratislava 13.2.2025</t>
  </si>
  <si>
    <t>250011</t>
  </si>
  <si>
    <t xml:space="preserve">LANE SPORT, s.r.o. Turbínová 1, Bratislava </t>
  </si>
  <si>
    <t>D011</t>
  </si>
  <si>
    <t>250001</t>
  </si>
  <si>
    <t xml:space="preserve">Prenájom bowlingového centra za účelom konania 1. ligy trojčlenných družstiev Bratislava </t>
  </si>
  <si>
    <t>D012</t>
  </si>
  <si>
    <t>250016</t>
  </si>
  <si>
    <t>Prenájom bowlingových dráh za účelom konania 2. ligy trojčlenných družstiev zo dňa 6.3.2025</t>
  </si>
  <si>
    <t>D013</t>
  </si>
  <si>
    <t xml:space="preserve">Športové trofeje pre účastníkov Oblastných Majstrovstiev SR jednotlivcov v bowlingu pre rok 2025. Celkový počet trofejí 72 kusov  </t>
  </si>
  <si>
    <t>25FV0029</t>
  </si>
  <si>
    <t>46870733</t>
  </si>
  <si>
    <t xml:space="preserve">MAAD.sk, s.r.o. Dunajská 12, Košice </t>
  </si>
  <si>
    <t>D014</t>
  </si>
  <si>
    <t>4/2025</t>
  </si>
  <si>
    <t>36758949</t>
  </si>
  <si>
    <t xml:space="preserve">Citybowling Poprad s.r.o., Námestie sv. Egídia 4/7, Poprad </t>
  </si>
  <si>
    <t>D015</t>
  </si>
  <si>
    <t>5/2025</t>
  </si>
  <si>
    <t xml:space="preserve">Prenájom bowlingových dráh za účelom konania Oblastných Majstrovstiev SR jednotlivcov Poprad 16.1.2025 - 1. hrací deň </t>
  </si>
  <si>
    <t xml:space="preserve">Prenájom bowlingových dráh za účelom konania Oblastných Majstrovstiev SR jednotlivcov Poprad 18.1.2025 - 2. hrací deň + finále </t>
  </si>
  <si>
    <t>D016</t>
  </si>
  <si>
    <t>31/2025</t>
  </si>
  <si>
    <t xml:space="preserve">Prenájom bowlingových dráh za účelom konania Extraligy trojčlenných družstiev 2.3.2025 v Poprade </t>
  </si>
  <si>
    <t>D017</t>
  </si>
  <si>
    <t>3/2025</t>
  </si>
  <si>
    <t xml:space="preserve">Prenájom bowlingových dráh za účelom konania 2. bowlingovej ligy trojčlenných družstiev 2025 v Poprade </t>
  </si>
  <si>
    <t>D018</t>
  </si>
  <si>
    <t>25-146</t>
  </si>
  <si>
    <t>European Bowling Federation, Dr. Schaepmanlaan 14, Veghel, The Netherlands</t>
  </si>
  <si>
    <t>D019</t>
  </si>
  <si>
    <t>202500100</t>
  </si>
  <si>
    <t xml:space="preserve">Poplatok medzinárodnej Európskej a svetovej bowlingovej federácii EBF a IBF pre Slovenský bowlingový zväz za rok 2025 </t>
  </si>
  <si>
    <t>Prenájom bowlingových dráh za účelom konania Extraligy trojčlenných družstiev zo dňa 2.3.2025 v Bratislave</t>
  </si>
  <si>
    <t>D020</t>
  </si>
  <si>
    <t>250027</t>
  </si>
  <si>
    <t xml:space="preserve">Prenájom bowlingových dráh za účelom konania juniorského kempu v termíne 27.-29.3.2025 v PBC Bratislava </t>
  </si>
  <si>
    <t>D021</t>
  </si>
  <si>
    <t>250034</t>
  </si>
  <si>
    <t>Prenájom bowlingových dráh za účelom konania 1. ligy trojčlenných družstiev Bratislava dňa 12.4.2025</t>
  </si>
  <si>
    <t>D022</t>
  </si>
  <si>
    <t>61</t>
  </si>
  <si>
    <t xml:space="preserve">Organizovanie juniorského kempu v bowlingovom centre Bowling Academy Žilina v termíne 2.-4.5.2025 reprezentačným trénerom SR Costasom Mitsingasom   </t>
  </si>
  <si>
    <t>CY00714737X</t>
  </si>
  <si>
    <t xml:space="preserve">Costas Mitsingas, 26 Agiou losif Str. Troullis Court 3 Apt 103, Arradippou, Cyprus </t>
  </si>
  <si>
    <t>D023</t>
  </si>
  <si>
    <t>250024</t>
  </si>
  <si>
    <t xml:space="preserve">Bowlingový tréningový kemp pre hráčov Slovenského bowlingového zväzu v termíne 21.-23.3.2025 v bowlingovom centre Bowling Academy Žilina </t>
  </si>
  <si>
    <t>50418645</t>
  </si>
  <si>
    <t>Bowling Academy s.r.o., Blankytná 1161, Žilina 01003</t>
  </si>
  <si>
    <t>D024</t>
  </si>
  <si>
    <t>250026</t>
  </si>
  <si>
    <t>D025</t>
  </si>
  <si>
    <t>2500</t>
  </si>
  <si>
    <t>Prenájom bowlingových dráh za účelom konania bowlingovej ligy trojčlenných družstiev Nepočujúcich športovcov SR 2025 v Bowling Academy Žilina dňa 5.4.2025</t>
  </si>
  <si>
    <t>Prenájom bowlingových dráh za účelom konania Seniorskej bowlingovej ligy trojčlenných družstiev v Bowling Academy Žilina dňa 12.4.2025</t>
  </si>
  <si>
    <t>D026</t>
  </si>
  <si>
    <t>Prenájom kancelárskych priestorov sídla Slovenského bowlingového zväzu v Košiciach na ul. Dunajská 12 za mesiac máj 2025</t>
  </si>
  <si>
    <t>20259005</t>
  </si>
  <si>
    <t>D027</t>
  </si>
  <si>
    <t>673</t>
  </si>
  <si>
    <t xml:space="preserve">Ubytovanie pre reprezentantov SR mužov na ME mužov 2025 v Dánsku. Poplatok za 1 izbu na 12 nocí.  Účastníci reprezentanti SR - Basala, Malcho, Hrušovský Š., Jaroš, Hrušovský M.  </t>
  </si>
  <si>
    <t>74581026692</t>
  </si>
  <si>
    <t>Lovvang Bowling Centre, Lovbakken 8, 9400 Norresundby, Denmark</t>
  </si>
  <si>
    <t>D028</t>
  </si>
  <si>
    <t>236</t>
  </si>
  <si>
    <t>Štartovný poplatok pre účastníkov ME mužov 2025 v Dánsku. Účastníci reprezentanti SR - Basala, Malcho, Hrušovský Š., Jaroš, Hrušovský M. Mitsingas C. tréner</t>
  </si>
  <si>
    <t>D029</t>
  </si>
  <si>
    <t>00032025</t>
  </si>
  <si>
    <t xml:space="preserve">Ubytovanie, štartovný poplatok, neoficiálne tréningy, letenka, odmena reprezentačného trénera SR Costasa Mitsingasa na ME mužov 2025 v Dánsku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</si>
</sst>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36" val="3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7" t="s">
        <v>0</v>
      </c>
      <c r="C1" s="315"/>
      <c r="D1" s="315"/>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1355</v>
      </c>
      <c r="C6" s="205"/>
      <c r="D6" s="205"/>
    </row>
    <row r="7" spans="1:4" s="18" customFormat="1" ht="15" customHeight="1" x14ac:dyDescent="0.15">
      <c r="A7" s="295" t="s">
        <v>4</v>
      </c>
      <c r="C7" s="205"/>
      <c r="D7" s="205"/>
    </row>
    <row r="8" spans="1:4" s="18" customFormat="1" ht="15" customHeight="1" x14ac:dyDescent="0.15">
      <c r="A8" s="269" t="s">
        <v>1356</v>
      </c>
      <c r="C8" s="205"/>
      <c r="D8" s="205"/>
    </row>
    <row r="9" spans="1:4" s="18" customFormat="1" ht="15" customHeight="1" x14ac:dyDescent="0.15">
      <c r="A9" s="269" t="s">
        <v>1357</v>
      </c>
      <c r="C9" s="205"/>
      <c r="D9" s="205"/>
    </row>
    <row r="10" spans="1:4" s="18" customFormat="1" ht="15.75" customHeight="1" x14ac:dyDescent="0.15">
      <c r="A10" s="295" t="s">
        <v>1358</v>
      </c>
      <c r="C10" s="205"/>
      <c r="D10" s="205"/>
    </row>
    <row r="11" spans="1:4" s="18" customFormat="1" ht="42.75" customHeight="1" x14ac:dyDescent="0.15">
      <c r="A11" s="295" t="s">
        <v>1359</v>
      </c>
      <c r="C11" s="205"/>
      <c r="D11" s="205"/>
    </row>
    <row r="12" spans="1:4" s="18" customFormat="1" ht="20.5" customHeight="1" x14ac:dyDescent="0.15">
      <c r="A12" s="303" t="s">
        <v>1378</v>
      </c>
      <c r="C12" s="205"/>
      <c r="D12" s="205"/>
    </row>
    <row r="13" spans="1:4" s="18" customFormat="1" ht="23.5" customHeight="1" x14ac:dyDescent="0.15">
      <c r="A13" s="308"/>
      <c r="C13" s="205"/>
      <c r="D13" s="205"/>
    </row>
    <row r="14" spans="1:4" s="18" customFormat="1" ht="18" x14ac:dyDescent="0.15">
      <c r="A14" s="309" t="s">
        <v>5</v>
      </c>
      <c r="C14" s="205"/>
      <c r="D14" s="205"/>
    </row>
    <row r="15" spans="1:4" ht="16.25" customHeight="1" x14ac:dyDescent="0.15">
      <c r="A15" s="127"/>
      <c r="C15" s="21"/>
    </row>
    <row r="16" spans="1:4" ht="332" x14ac:dyDescent="0.15">
      <c r="A16" s="297" t="s">
        <v>6</v>
      </c>
      <c r="C16" s="21"/>
    </row>
    <row r="17" spans="1:4" ht="17.5" customHeight="1" x14ac:dyDescent="0.15">
      <c r="A17" s="21"/>
      <c r="C17" s="21"/>
    </row>
    <row r="18" spans="1:4" ht="226.5" customHeight="1" x14ac:dyDescent="0.15">
      <c r="A18" s="297" t="s">
        <v>7</v>
      </c>
      <c r="B18" s="257"/>
      <c r="C18" s="21"/>
    </row>
    <row r="19" spans="1:4" ht="30.75" customHeight="1" x14ac:dyDescent="0.15">
      <c r="A19" s="21"/>
      <c r="B19" s="257"/>
      <c r="C19" s="21"/>
    </row>
    <row r="20" spans="1:4" ht="26.25" customHeight="1" x14ac:dyDescent="0.15">
      <c r="A20" s="298" t="s">
        <v>8</v>
      </c>
      <c r="C20" s="21"/>
    </row>
    <row r="21" spans="1:4" ht="42" x14ac:dyDescent="0.15">
      <c r="A21" s="19" t="s">
        <v>9</v>
      </c>
      <c r="C21" s="316"/>
      <c r="D21" s="316"/>
    </row>
    <row r="22" spans="1:4" x14ac:dyDescent="0.15">
      <c r="C22" s="317"/>
      <c r="D22" s="316"/>
    </row>
    <row r="23" spans="1:4" ht="70" x14ac:dyDescent="0.15">
      <c r="A23" s="23" t="s">
        <v>1379</v>
      </c>
      <c r="C23" s="255"/>
      <c r="D23" s="256"/>
    </row>
    <row r="24" spans="1:4" ht="12.75" customHeight="1" x14ac:dyDescent="0.15">
      <c r="C24" s="313"/>
      <c r="D24" s="314"/>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1360</v>
      </c>
    </row>
    <row r="32" spans="1:4" ht="12.75" customHeight="1" x14ac:dyDescent="0.15"/>
    <row r="33" spans="1:3" ht="15.75" customHeight="1" x14ac:dyDescent="0.15">
      <c r="A33" s="19" t="s">
        <v>1361</v>
      </c>
    </row>
    <row r="34" spans="1:3" ht="12.75" customHeight="1" x14ac:dyDescent="0.15"/>
    <row r="35" spans="1:3" ht="56" x14ac:dyDescent="0.15">
      <c r="A35" s="19" t="s">
        <v>1363</v>
      </c>
    </row>
    <row r="36" spans="1:3" ht="12" customHeight="1" x14ac:dyDescent="0.15"/>
    <row r="37" spans="1:3" ht="28" x14ac:dyDescent="0.15">
      <c r="A37" s="271" t="s">
        <v>1362</v>
      </c>
    </row>
    <row r="39" spans="1:3" ht="84" x14ac:dyDescent="0.15">
      <c r="A39" s="23" t="s">
        <v>1364</v>
      </c>
    </row>
    <row r="40" spans="1:3" ht="12.75" customHeight="1" x14ac:dyDescent="0.15"/>
    <row r="41" spans="1:3" ht="28" x14ac:dyDescent="0.15">
      <c r="A41" s="19" t="s">
        <v>13</v>
      </c>
    </row>
    <row r="42" spans="1:3" ht="12.75" customHeight="1" x14ac:dyDescent="0.15"/>
    <row r="43" spans="1:3" ht="81.75" customHeight="1" x14ac:dyDescent="0.15">
      <c r="A43" s="293" t="s">
        <v>14</v>
      </c>
      <c r="C43" s="22"/>
    </row>
    <row r="44" spans="1:3" ht="64.5" customHeight="1" x14ac:dyDescent="0.15">
      <c r="A44" s="299" t="s">
        <v>1365</v>
      </c>
      <c r="C44" s="22"/>
    </row>
    <row r="45" spans="1:3" ht="12.75" customHeight="1" x14ac:dyDescent="0.15">
      <c r="A45" s="292"/>
      <c r="C45" s="22"/>
    </row>
    <row r="46" spans="1:3" ht="41.5" customHeight="1" x14ac:dyDescent="0.15">
      <c r="A46" s="300" t="s">
        <v>15</v>
      </c>
      <c r="C46" s="22"/>
    </row>
    <row r="47" spans="1:3" ht="11.5" customHeight="1" x14ac:dyDescent="0.15"/>
    <row r="48" spans="1:3" ht="14" x14ac:dyDescent="0.15">
      <c r="A48" s="301" t="s">
        <v>1366</v>
      </c>
    </row>
    <row r="49" spans="1:1" ht="12" customHeight="1" x14ac:dyDescent="0.15"/>
    <row r="50" spans="1:1" ht="42" x14ac:dyDescent="0.15">
      <c r="A50" s="19" t="s">
        <v>1367</v>
      </c>
    </row>
    <row r="51" spans="1:1" ht="12.75" customHeight="1" x14ac:dyDescent="0.15"/>
    <row r="52" spans="1:1" ht="84" x14ac:dyDescent="0.15">
      <c r="A52" s="19" t="s">
        <v>1368</v>
      </c>
    </row>
    <row r="53" spans="1:1" ht="12.75" customHeight="1" x14ac:dyDescent="0.15"/>
    <row r="54" spans="1:1" ht="42" x14ac:dyDescent="0.15">
      <c r="A54" s="19" t="s">
        <v>1369</v>
      </c>
    </row>
    <row r="56" spans="1:1" ht="14" x14ac:dyDescent="0.15">
      <c r="A56" s="19" t="s">
        <v>16</v>
      </c>
    </row>
    <row r="58" spans="1:1" ht="14" x14ac:dyDescent="0.15">
      <c r="A58" s="19" t="s">
        <v>17</v>
      </c>
    </row>
    <row r="60" spans="1:1" ht="121.75" customHeight="1" x14ac:dyDescent="0.15">
      <c r="A60" s="23" t="s">
        <v>1370</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1371</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0" t="s">
        <v>1389</v>
      </c>
    </row>
    <row r="73" spans="1:1" ht="42" x14ac:dyDescent="0.15">
      <c r="A73" s="23" t="s">
        <v>1390</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4"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1380</v>
      </c>
    </row>
    <row r="96" spans="1:2" x14ac:dyDescent="0.15">
      <c r="A96" s="23"/>
    </row>
    <row r="97" spans="1:4" ht="14" x14ac:dyDescent="0.15">
      <c r="A97" s="260" t="s">
        <v>40</v>
      </c>
    </row>
    <row r="98" spans="1:4" ht="68.5" customHeight="1" x14ac:dyDescent="0.15">
      <c r="A98" s="23" t="s">
        <v>1381</v>
      </c>
    </row>
    <row r="99" spans="1:4" x14ac:dyDescent="0.15">
      <c r="A99" s="23"/>
    </row>
    <row r="100" spans="1:4" ht="14" x14ac:dyDescent="0.15">
      <c r="A100" s="260" t="s">
        <v>41</v>
      </c>
    </row>
    <row r="101" spans="1:4" ht="84" x14ac:dyDescent="0.15">
      <c r="A101" s="23" t="s">
        <v>1382</v>
      </c>
    </row>
    <row r="102" spans="1:4" x14ac:dyDescent="0.15">
      <c r="A102" s="23"/>
    </row>
    <row r="103" spans="1:4" ht="14" x14ac:dyDescent="0.15">
      <c r="A103" s="296" t="s">
        <v>42</v>
      </c>
    </row>
    <row r="104" spans="1:4" ht="56" x14ac:dyDescent="0.15">
      <c r="A104" s="23" t="s">
        <v>1383</v>
      </c>
    </row>
    <row r="105" spans="1:4" x14ac:dyDescent="0.15">
      <c r="A105" s="23"/>
      <c r="B105" s="20" t="s">
        <v>43</v>
      </c>
    </row>
    <row r="106" spans="1:4" ht="14" x14ac:dyDescent="0.15">
      <c r="A106" s="260" t="s">
        <v>44</v>
      </c>
    </row>
    <row r="107" spans="1:4" ht="71.25" customHeight="1" x14ac:dyDescent="0.15">
      <c r="A107" s="19" t="s">
        <v>1384</v>
      </c>
    </row>
    <row r="108" spans="1:4" ht="42" x14ac:dyDescent="0.15">
      <c r="A108" s="19" t="s">
        <v>1374</v>
      </c>
    </row>
    <row r="109" spans="1:4" ht="28" x14ac:dyDescent="0.15">
      <c r="A109" s="19" t="s">
        <v>45</v>
      </c>
    </row>
    <row r="110" spans="1:4" ht="10.5" customHeight="1" x14ac:dyDescent="0.15">
      <c r="D110" s="20" t="s">
        <v>43</v>
      </c>
    </row>
    <row r="111" spans="1:4" ht="99.75" customHeight="1" x14ac:dyDescent="0.15">
      <c r="A111" s="23" t="s">
        <v>1373</v>
      </c>
    </row>
    <row r="112" spans="1:4" ht="28" x14ac:dyDescent="0.15">
      <c r="A112" s="19" t="s">
        <v>1372</v>
      </c>
    </row>
    <row r="114" spans="1:2" ht="196" x14ac:dyDescent="0.15">
      <c r="A114" s="23" t="s">
        <v>1385</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1386</v>
      </c>
    </row>
    <row r="128" spans="1:2" ht="12.75" customHeight="1" x14ac:dyDescent="0.15">
      <c r="A128" s="306" t="s">
        <v>23</v>
      </c>
    </row>
    <row r="129" spans="1:1" ht="15.75" customHeight="1" x14ac:dyDescent="0.15">
      <c r="A129" s="305" t="s">
        <v>55</v>
      </c>
    </row>
    <row r="130" spans="1:1" ht="12.75" customHeight="1" x14ac:dyDescent="0.15">
      <c r="A130" s="23"/>
    </row>
    <row r="131" spans="1:1" ht="14" x14ac:dyDescent="0.15">
      <c r="A131" s="296" t="s">
        <v>56</v>
      </c>
    </row>
    <row r="132" spans="1:1" ht="40.75" customHeight="1" x14ac:dyDescent="0.15">
      <c r="A132" s="23" t="s">
        <v>1375</v>
      </c>
    </row>
    <row r="133" spans="1:1" ht="61.5" customHeight="1" x14ac:dyDescent="0.15">
      <c r="A133" s="302" t="s">
        <v>1387</v>
      </c>
    </row>
    <row r="134" spans="1:1" ht="14" x14ac:dyDescent="0.15">
      <c r="A134" s="260" t="s">
        <v>1388</v>
      </c>
    </row>
    <row r="135" spans="1:1" ht="112" x14ac:dyDescent="0.15">
      <c r="A135" s="302" t="s">
        <v>1376</v>
      </c>
    </row>
    <row r="136" spans="1:1" x14ac:dyDescent="0.15">
      <c r="A136"/>
    </row>
    <row r="137" spans="1:1" ht="71.5" customHeight="1" x14ac:dyDescent="0.15">
      <c r="A137" s="301" t="s">
        <v>1377</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tabSelected="1"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68" t="str">
        <f>Spolu!C3&amp;", "&amp;Spolu!C6</f>
        <v>Slovenský bowlingový zväz, Dunajská 12, Košice , 040 11</v>
      </c>
      <c r="B1" s="368"/>
      <c r="C1" s="368"/>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69" t="s">
        <v>1275</v>
      </c>
      <c r="F3" s="370"/>
      <c r="N3" s="137" t="str">
        <f t="shared" si="0"/>
        <v>c - príspevok Slovenskému paralympijskému výboru</v>
      </c>
      <c r="O3" s="137" t="s">
        <v>342</v>
      </c>
      <c r="P3" s="137" t="str">
        <f>Spolu!B19</f>
        <v>príspevok Slovenskému paralympijskému výboru</v>
      </c>
    </row>
    <row r="4" spans="1:16" ht="45.75" customHeight="1" x14ac:dyDescent="0.15">
      <c r="E4" s="370"/>
      <c r="F4" s="370"/>
      <c r="N4" s="137" t="str">
        <f t="shared" si="0"/>
        <v>d - príspevok športovcom top tímu</v>
      </c>
      <c r="O4" s="137" t="s">
        <v>344</v>
      </c>
      <c r="P4" s="137" t="str">
        <f>Spolu!B20</f>
        <v>príspevok športovcom top tímu</v>
      </c>
    </row>
    <row r="5" spans="1:16" ht="30.75" customHeight="1" x14ac:dyDescent="0.15">
      <c r="C5" s="272" t="s">
        <v>1276</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1277</v>
      </c>
      <c r="E6" s="140" t="s">
        <v>1278</v>
      </c>
      <c r="F6" s="149"/>
      <c r="N6" s="137" t="str">
        <f t="shared" si="0"/>
        <v>f - plnenie úloh verejného záujmu v športe</v>
      </c>
      <c r="O6" s="137" t="s">
        <v>348</v>
      </c>
      <c r="P6" s="137" t="str">
        <f>Spolu!B22</f>
        <v>plnenie úloh verejného záujmu v športe</v>
      </c>
    </row>
    <row r="7" spans="1:16" ht="17" x14ac:dyDescent="0.15">
      <c r="C7" s="138" t="s">
        <v>1280</v>
      </c>
      <c r="E7" s="140" t="s">
        <v>1281</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1283</v>
      </c>
      <c r="E8" s="140" t="s">
        <v>1284</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1306</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1285</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1" t="s">
        <v>1307</v>
      </c>
      <c r="B12" s="371"/>
      <c r="C12" s="371"/>
      <c r="D12" s="138"/>
      <c r="E12" s="138"/>
      <c r="F12" s="195" t="s">
        <v>1308</v>
      </c>
      <c r="G12" s="138"/>
      <c r="N12" s="137" t="str">
        <f t="shared" si="0"/>
        <v>l - podpora zdravotne postihnutých športovcov</v>
      </c>
      <c r="O12" s="137" t="s">
        <v>360</v>
      </c>
      <c r="P12" s="137" t="str">
        <f>Spolu!B28</f>
        <v>podpora zdravotne postihnutých športovcov</v>
      </c>
    </row>
    <row r="13" spans="1:16" ht="55.5" customHeight="1" x14ac:dyDescent="0.1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1399</v>
      </c>
      <c r="N13" s="137" t="str">
        <f t="shared" si="0"/>
        <v>m - organizácia tradičných športových podujatí</v>
      </c>
      <c r="O13" s="137" t="s">
        <v>362</v>
      </c>
      <c r="P13" s="137" t="str">
        <f>Spolu!B29</f>
        <v>organizácia tradičných športových podujatí</v>
      </c>
    </row>
    <row r="14" spans="1:16" ht="34.5" customHeight="1" x14ac:dyDescent="0.15">
      <c r="A14" s="139" t="s">
        <v>1291</v>
      </c>
      <c r="B14" s="373" t="s">
        <v>1309</v>
      </c>
      <c r="C14" s="374"/>
      <c r="F14" s="312"/>
      <c r="N14" s="137" t="str">
        <f t="shared" si="0"/>
        <v xml:space="preserve">n - </v>
      </c>
      <c r="O14" s="137" t="s">
        <v>364</v>
      </c>
    </row>
    <row r="15" spans="1:16" ht="34.5" customHeight="1" x14ac:dyDescent="0.15">
      <c r="A15" s="139" t="s">
        <v>1310</v>
      </c>
      <c r="B15" s="373"/>
      <c r="C15" s="374"/>
      <c r="F15" s="376"/>
      <c r="N15" s="137" t="str">
        <f t="shared" si="0"/>
        <v xml:space="preserve">o - </v>
      </c>
      <c r="O15" s="137" t="s">
        <v>365</v>
      </c>
    </row>
    <row r="16" spans="1:16" x14ac:dyDescent="0.15">
      <c r="A16" s="139" t="s">
        <v>1294</v>
      </c>
      <c r="B16" s="142">
        <f>F8</f>
        <v>0</v>
      </c>
      <c r="C16" s="137"/>
      <c r="F16" s="376"/>
      <c r="N16" s="137" t="str">
        <f t="shared" si="0"/>
        <v xml:space="preserve">p - </v>
      </c>
      <c r="O16" s="137" t="s">
        <v>366</v>
      </c>
    </row>
    <row r="17" spans="1:16" ht="32.25" customHeight="1" x14ac:dyDescent="0.15">
      <c r="A17" s="139" t="s">
        <v>1297</v>
      </c>
      <c r="B17" s="142">
        <f>F9</f>
        <v>0</v>
      </c>
      <c r="C17" s="137"/>
      <c r="F17" s="376"/>
      <c r="N17" s="137" t="str">
        <f t="shared" si="0"/>
        <v xml:space="preserve">q - </v>
      </c>
      <c r="O17" s="137" t="s">
        <v>367</v>
      </c>
    </row>
    <row r="18" spans="1:16" ht="17" thickBot="1" x14ac:dyDescent="0.2">
      <c r="B18" s="193" t="s">
        <v>1311</v>
      </c>
      <c r="C18" s="194">
        <v>31</v>
      </c>
      <c r="N18" s="137" t="str">
        <f t="shared" si="0"/>
        <v xml:space="preserve">r - </v>
      </c>
      <c r="O18" s="137" t="s">
        <v>368</v>
      </c>
    </row>
    <row r="19" spans="1:16" x14ac:dyDescent="0.15">
      <c r="B19" s="193" t="s">
        <v>1299</v>
      </c>
      <c r="C19" s="142" t="str">
        <f>Spolu!C4</f>
        <v>36128147</v>
      </c>
      <c r="F19" s="145" t="s">
        <v>1295</v>
      </c>
      <c r="G19" s="207"/>
      <c r="H19" s="146"/>
      <c r="N19" s="137" t="str">
        <f t="shared" si="0"/>
        <v xml:space="preserve"> - </v>
      </c>
    </row>
    <row r="20" spans="1:16" x14ac:dyDescent="0.15">
      <c r="A20" s="139" t="s">
        <v>396</v>
      </c>
      <c r="B20" s="143">
        <f>F6</f>
        <v>0</v>
      </c>
      <c r="C20" s="137"/>
      <c r="F20" s="147"/>
      <c r="G20" s="285"/>
      <c r="H20" s="148"/>
    </row>
    <row r="21" spans="1:16" x14ac:dyDescent="0.15">
      <c r="B21" s="137"/>
      <c r="C21" s="137"/>
      <c r="F21" s="147" t="s">
        <v>1300</v>
      </c>
      <c r="G21" s="285">
        <v>421947749446</v>
      </c>
      <c r="H21" s="148"/>
      <c r="N21" s="137" t="str">
        <f>O21&amp;" - "&amp;P21</f>
        <v>026 01 - Šport pre všetkých, školský a univerzitný šport</v>
      </c>
      <c r="O21" s="137" t="s">
        <v>317</v>
      </c>
      <c r="P21" s="137" t="s">
        <v>318</v>
      </c>
    </row>
    <row r="22" spans="1:16" x14ac:dyDescent="0.15">
      <c r="A22" s="137"/>
      <c r="B22" s="137"/>
      <c r="F22" s="147" t="s">
        <v>1301</v>
      </c>
      <c r="G22" s="285">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5" t="s">
        <v>1302</v>
      </c>
      <c r="C24" s="375"/>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1312</v>
      </c>
    </row>
    <row r="28" spans="1:16" x14ac:dyDescent="0.15">
      <c r="N28" s="137" t="s">
        <v>1313</v>
      </c>
    </row>
    <row r="29" spans="1:16" x14ac:dyDescent="0.15">
      <c r="N29" s="137" t="s">
        <v>1314</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scale="9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1315</v>
      </c>
    </row>
    <row r="2" spans="1:2" ht="30" customHeight="1" x14ac:dyDescent="0.15">
      <c r="A2" s="377" t="s">
        <v>1316</v>
      </c>
      <c r="B2" s="377"/>
    </row>
    <row r="3" spans="1:2" x14ac:dyDescent="0.15">
      <c r="A3" s="61" t="s">
        <v>1317</v>
      </c>
      <c r="B3" s="61" t="s">
        <v>1318</v>
      </c>
    </row>
    <row r="4" spans="1:2" x14ac:dyDescent="0.15">
      <c r="A4" s="62" t="s">
        <v>1319</v>
      </c>
      <c r="B4" s="62" t="s">
        <v>1320</v>
      </c>
    </row>
    <row r="5" spans="1:2" x14ac:dyDescent="0.15">
      <c r="A5" s="62" t="s">
        <v>1321</v>
      </c>
      <c r="B5" s="62" t="s">
        <v>1322</v>
      </c>
    </row>
    <row r="6" spans="1:2" x14ac:dyDescent="0.15">
      <c r="A6" s="62" t="s">
        <v>1323</v>
      </c>
      <c r="B6" s="62" t="s">
        <v>1324</v>
      </c>
    </row>
    <row r="7" spans="1:2" x14ac:dyDescent="0.15">
      <c r="A7" s="62" t="s">
        <v>1325</v>
      </c>
      <c r="B7" s="62" t="s">
        <v>1326</v>
      </c>
    </row>
    <row r="8" spans="1:2" x14ac:dyDescent="0.15">
      <c r="A8" s="62" t="s">
        <v>1327</v>
      </c>
      <c r="B8" s="62" t="s">
        <v>1328</v>
      </c>
    </row>
    <row r="9" spans="1:2" x14ac:dyDescent="0.15">
      <c r="A9" s="62" t="s">
        <v>1329</v>
      </c>
      <c r="B9" s="62" t="s">
        <v>1330</v>
      </c>
    </row>
    <row r="10" spans="1:2" x14ac:dyDescent="0.15">
      <c r="A10" s="62" t="s">
        <v>1331</v>
      </c>
      <c r="B10" s="62" t="s">
        <v>1332</v>
      </c>
    </row>
    <row r="11" spans="1:2" x14ac:dyDescent="0.15">
      <c r="A11" s="62" t="s">
        <v>1333</v>
      </c>
      <c r="B11" s="62" t="s">
        <v>1334</v>
      </c>
    </row>
    <row r="12" spans="1:2" x14ac:dyDescent="0.15">
      <c r="A12" s="62" t="s">
        <v>1335</v>
      </c>
      <c r="B12" s="62" t="s">
        <v>1336</v>
      </c>
    </row>
    <row r="13" spans="1:2" x14ac:dyDescent="0.15">
      <c r="A13" s="62" t="s">
        <v>1337</v>
      </c>
      <c r="B13" s="62" t="s">
        <v>1338</v>
      </c>
    </row>
    <row r="14" spans="1:2" x14ac:dyDescent="0.15">
      <c r="A14" s="62" t="s">
        <v>1339</v>
      </c>
      <c r="B14" s="62" t="s">
        <v>1340</v>
      </c>
    </row>
    <row r="15" spans="1:2" x14ac:dyDescent="0.15">
      <c r="A15" s="62" t="s">
        <v>1341</v>
      </c>
      <c r="B15" s="62" t="s">
        <v>1342</v>
      </c>
    </row>
    <row r="16" spans="1:2" x14ac:dyDescent="0.15">
      <c r="A16" s="62" t="s">
        <v>1343</v>
      </c>
      <c r="B16" s="62" t="s">
        <v>1344</v>
      </c>
    </row>
    <row r="17" spans="1:2" x14ac:dyDescent="0.15">
      <c r="A17" s="62" t="s">
        <v>1345</v>
      </c>
      <c r="B17" s="62" t="s">
        <v>1346</v>
      </c>
    </row>
    <row r="18" spans="1:2" x14ac:dyDescent="0.15">
      <c r="A18" s="62" t="s">
        <v>1347</v>
      </c>
      <c r="B18" s="62" t="s">
        <v>1348</v>
      </c>
    </row>
    <row r="19" spans="1:2" x14ac:dyDescent="0.15">
      <c r="A19" s="62" t="s">
        <v>1349</v>
      </c>
      <c r="B19" s="62" t="s">
        <v>1350</v>
      </c>
    </row>
    <row r="20" spans="1:2" x14ac:dyDescent="0.15">
      <c r="A20" s="62" t="s">
        <v>1351</v>
      </c>
      <c r="B20" s="62" t="s">
        <v>1352</v>
      </c>
    </row>
    <row r="21" spans="1:2" x14ac:dyDescent="0.15">
      <c r="A21" s="62" t="s">
        <v>1353</v>
      </c>
      <c r="B21" s="62" t="s">
        <v>1354</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18" t="s">
        <v>57</v>
      </c>
      <c r="B1" s="318"/>
      <c r="C1" s="318"/>
      <c r="D1" s="318"/>
      <c r="E1" s="318"/>
      <c r="F1" s="318"/>
      <c r="G1" s="318"/>
      <c r="H1" s="318"/>
      <c r="I1" s="52"/>
      <c r="J1" s="37"/>
    </row>
    <row r="2" spans="1:11" ht="16" x14ac:dyDescent="0.2">
      <c r="A2" s="324" t="s">
        <v>58</v>
      </c>
      <c r="B2" s="324"/>
      <c r="C2" s="324"/>
      <c r="D2" s="324"/>
      <c r="E2" s="324"/>
      <c r="F2" s="324"/>
      <c r="G2" s="324"/>
      <c r="H2" s="322" t="str">
        <f>+Doklady!I100</f>
        <v>V2</v>
      </c>
      <c r="I2" s="322"/>
    </row>
    <row r="3" spans="1:11" ht="14" x14ac:dyDescent="0.15">
      <c r="A3" s="40"/>
      <c r="B3" s="40"/>
      <c r="C3" s="40"/>
      <c r="D3" s="40"/>
      <c r="E3" s="40"/>
      <c r="F3" s="40"/>
      <c r="G3" s="40"/>
      <c r="H3" s="323">
        <f>+Doklady!I101</f>
        <v>45887</v>
      </c>
      <c r="I3" s="323"/>
    </row>
    <row r="4" spans="1:11" ht="15.75" customHeight="1" x14ac:dyDescent="0.15">
      <c r="A4" s="41" t="s">
        <v>59</v>
      </c>
      <c r="B4" s="319" t="s">
        <v>60</v>
      </c>
      <c r="C4" s="320"/>
      <c r="D4" s="320"/>
      <c r="E4" s="321"/>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27" t="s">
        <v>311</v>
      </c>
      <c r="B1" s="328"/>
      <c r="C1" s="174">
        <v>45688</v>
      </c>
      <c r="D1" s="26"/>
      <c r="G1" s="252">
        <v>45688</v>
      </c>
    </row>
    <row r="2" spans="1:7" ht="14" x14ac:dyDescent="0.15">
      <c r="A2" s="28"/>
      <c r="B2" s="28"/>
      <c r="G2" s="252">
        <v>45716</v>
      </c>
    </row>
    <row r="3" spans="1:7" ht="14" x14ac:dyDescent="0.15">
      <c r="A3" s="30" t="s">
        <v>312</v>
      </c>
      <c r="B3" s="325" t="str">
        <f>INDEX(Adr!B:B,Doklady!B102+1)</f>
        <v>Slovenský bowlingový zväz</v>
      </c>
      <c r="C3" s="325"/>
      <c r="D3" s="325"/>
      <c r="G3" s="252">
        <v>45747</v>
      </c>
    </row>
    <row r="4" spans="1:7" ht="14" x14ac:dyDescent="0.15">
      <c r="A4" s="30" t="s">
        <v>313</v>
      </c>
      <c r="B4" s="29" t="str">
        <f>RIGHT("0000"&amp;INDEX(Adr!A:A,Doklady!B102+1),8)</f>
        <v>36128147</v>
      </c>
      <c r="G4" s="252">
        <v>45777</v>
      </c>
    </row>
    <row r="5" spans="1:7" ht="14" x14ac:dyDescent="0.15">
      <c r="A5" s="30" t="s">
        <v>314</v>
      </c>
      <c r="B5" s="29" t="str">
        <f>INDEX(Adr!D:D,Doklady!B102+1)&amp;", "&amp;INDEX(Adr!E:E,Doklady!B102+1)</f>
        <v xml:space="preserve">Dunajská 12, Košice </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30910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30910</v>
      </c>
      <c r="G15" s="252"/>
    </row>
    <row r="16" spans="1:7" ht="14" x14ac:dyDescent="0.15">
      <c r="G16" s="252"/>
    </row>
    <row r="17" spans="1:5" ht="72" customHeight="1" x14ac:dyDescent="0.15">
      <c r="A17" s="326" t="s">
        <v>328</v>
      </c>
      <c r="B17" s="326"/>
      <c r="C17" s="326"/>
      <c r="D17" s="326"/>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4" sqref="B144"/>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48" t="s">
        <v>1503</v>
      </c>
      <c r="B1" s="348"/>
      <c r="C1" s="348"/>
      <c r="D1" s="348"/>
      <c r="E1" s="348"/>
      <c r="F1" s="348"/>
      <c r="G1" s="348"/>
      <c r="H1" s="348"/>
      <c r="I1" s="348"/>
    </row>
    <row r="2" spans="1:26" ht="7.5" customHeight="1" x14ac:dyDescent="0.15">
      <c r="C2" s="8"/>
      <c r="D2" s="8"/>
      <c r="E2" s="8"/>
      <c r="F2" s="8"/>
      <c r="G2" s="8"/>
      <c r="H2" s="8"/>
      <c r="I2" s="8"/>
    </row>
    <row r="3" spans="1:26" s="9" customFormat="1" ht="26.25" customHeight="1" x14ac:dyDescent="0.15">
      <c r="B3" s="160" t="s">
        <v>59</v>
      </c>
      <c r="C3" s="349" t="str">
        <f>INDEX(Adr!B2:B87,Doklady!B102)</f>
        <v>Slovenský bowlingový zväz</v>
      </c>
      <c r="D3" s="349"/>
      <c r="E3" s="349"/>
      <c r="F3" s="349"/>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36128147</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Dunajská 12, Košice , 040 11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50" t="s">
        <v>333</v>
      </c>
      <c r="F9" s="351"/>
      <c r="J9" s="8"/>
      <c r="L9" s="118"/>
      <c r="M9" s="118"/>
      <c r="N9" s="118"/>
      <c r="O9" s="118"/>
      <c r="P9" s="118"/>
      <c r="Q9" s="118"/>
      <c r="R9" s="118"/>
      <c r="S9" s="118"/>
    </row>
    <row r="10" spans="1:26" ht="18" x14ac:dyDescent="0.2">
      <c r="A10" s="69" t="s">
        <v>317</v>
      </c>
      <c r="B10" s="70" t="s">
        <v>318</v>
      </c>
      <c r="C10" s="126">
        <f>SUMIF(FP!J:J,Doklady!$B$1&amp;A10,FP!D:D)</f>
        <v>0</v>
      </c>
      <c r="D10" s="126">
        <f>C10-E10</f>
        <v>0</v>
      </c>
      <c r="E10" s="344">
        <f>SUMIF(K:K,A10,I:I)</f>
        <v>0</v>
      </c>
      <c r="F10" s="345"/>
      <c r="L10" s="120" t="s">
        <v>334</v>
      </c>
      <c r="M10" s="118"/>
      <c r="N10" s="118"/>
      <c r="O10" s="118"/>
      <c r="P10" s="118"/>
      <c r="Q10" s="118"/>
      <c r="R10" s="118"/>
      <c r="S10" s="118"/>
    </row>
    <row r="11" spans="1:26" ht="18" x14ac:dyDescent="0.2">
      <c r="A11" s="69" t="s">
        <v>319</v>
      </c>
      <c r="B11" s="70" t="s">
        <v>320</v>
      </c>
      <c r="C11" s="126">
        <f>SUMIF(FP!J:J,Doklady!$B$1&amp;A11,FP!D:D)</f>
        <v>30910</v>
      </c>
      <c r="D11" s="126">
        <f>+C11-E11</f>
        <v>30910</v>
      </c>
      <c r="E11" s="352">
        <f>+I39-I42+I44-I47</f>
        <v>0</v>
      </c>
      <c r="F11" s="353"/>
      <c r="J11" s="176"/>
      <c r="L11" s="161" t="str">
        <f>L41</f>
        <v>a - bowling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4">
        <f>SUMIF(K:K,A12,I:I)</f>
        <v>0</v>
      </c>
      <c r="F12" s="345"/>
      <c r="J12" s="177"/>
      <c r="L12" s="161" t="str">
        <f>L42</f>
        <v>a - bowling - kapitálové transfery</v>
      </c>
      <c r="N12" s="118"/>
      <c r="O12" s="118"/>
      <c r="P12" s="118"/>
      <c r="Q12" s="118"/>
      <c r="R12" s="118"/>
      <c r="S12" s="118"/>
    </row>
    <row r="13" spans="1:26" ht="18" x14ac:dyDescent="0.2">
      <c r="A13" s="69" t="s">
        <v>323</v>
      </c>
      <c r="B13" s="70" t="s">
        <v>324</v>
      </c>
      <c r="C13" s="126">
        <f>SUMIF(FP!J:J,Doklady!$B$1&amp;A13,FP!D:D)</f>
        <v>0</v>
      </c>
      <c r="D13" s="126">
        <f>C13-E13</f>
        <v>0</v>
      </c>
      <c r="E13" s="344">
        <f>SUMIF(K:K,A13,I:I)</f>
        <v>0</v>
      </c>
      <c r="F13" s="345"/>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4">
        <f>SUMIF(K:K,A14,I:I)</f>
        <v>0</v>
      </c>
      <c r="F14" s="355"/>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36" t="s">
        <v>336</v>
      </c>
      <c r="C16" s="337"/>
      <c r="D16" s="337"/>
      <c r="E16" s="337"/>
      <c r="F16" s="337"/>
      <c r="G16" s="337"/>
      <c r="H16" s="338"/>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39" t="s">
        <v>339</v>
      </c>
      <c r="C17" s="339"/>
      <c r="D17" s="339"/>
      <c r="E17" s="339"/>
      <c r="F17" s="339"/>
      <c r="G17" s="339"/>
      <c r="H17" s="339"/>
      <c r="I17" s="73">
        <f>SUMIF(FP!I:I,Doklady!$B$1&amp;A17,FP!D:D)</f>
        <v>30910</v>
      </c>
      <c r="T17" s="86"/>
    </row>
    <row r="18" spans="1:20" x14ac:dyDescent="0.15">
      <c r="A18" s="135" t="s">
        <v>340</v>
      </c>
      <c r="B18" s="339" t="s">
        <v>341</v>
      </c>
      <c r="C18" s="339"/>
      <c r="D18" s="339"/>
      <c r="E18" s="339"/>
      <c r="F18" s="339"/>
      <c r="G18" s="339"/>
      <c r="H18" s="339"/>
      <c r="I18" s="73">
        <f>SUMIF(FP!I:I,Doklady!$B$1&amp;A18,FP!D:D)</f>
        <v>0</v>
      </c>
    </row>
    <row r="19" spans="1:20" ht="12" x14ac:dyDescent="0.15">
      <c r="A19" s="115" t="s">
        <v>342</v>
      </c>
      <c r="B19" s="339" t="s">
        <v>343</v>
      </c>
      <c r="C19" s="339"/>
      <c r="D19" s="339"/>
      <c r="E19" s="339"/>
      <c r="F19" s="339"/>
      <c r="G19" s="339"/>
      <c r="H19" s="339"/>
      <c r="I19" s="73">
        <f>SUMIF(FP!I:I,Doklady!$B$1&amp;A19,FP!D:D)</f>
        <v>0</v>
      </c>
    </row>
    <row r="20" spans="1:20" x14ac:dyDescent="0.15">
      <c r="A20" s="135" t="s">
        <v>344</v>
      </c>
      <c r="B20" s="333" t="s">
        <v>345</v>
      </c>
      <c r="C20" s="334"/>
      <c r="D20" s="334"/>
      <c r="E20" s="334"/>
      <c r="F20" s="334"/>
      <c r="G20" s="334"/>
      <c r="H20" s="335"/>
      <c r="I20" s="73">
        <f>SUMIF(FP!I:I,Doklady!$B$1&amp;A20,FP!D:D)</f>
        <v>0</v>
      </c>
      <c r="T20" s="86"/>
    </row>
    <row r="21" spans="1:20" ht="12" x14ac:dyDescent="0.15">
      <c r="A21" s="115" t="s">
        <v>346</v>
      </c>
      <c r="B21" s="333" t="s">
        <v>347</v>
      </c>
      <c r="C21" s="334"/>
      <c r="D21" s="334"/>
      <c r="E21" s="334"/>
      <c r="F21" s="334"/>
      <c r="G21" s="334"/>
      <c r="H21" s="335"/>
      <c r="I21" s="73">
        <f>SUMIF(FP!I:I,Doklady!$B$1&amp;A21,FP!D:D)</f>
        <v>0</v>
      </c>
      <c r="T21" s="86"/>
    </row>
    <row r="22" spans="1:20" x14ac:dyDescent="0.15">
      <c r="A22" s="135" t="s">
        <v>348</v>
      </c>
      <c r="B22" s="340" t="s">
        <v>349</v>
      </c>
      <c r="C22" s="341"/>
      <c r="D22" s="341"/>
      <c r="E22" s="341"/>
      <c r="F22" s="341"/>
      <c r="G22" s="341"/>
      <c r="H22" s="342"/>
      <c r="I22" s="73">
        <f>SUMIF(FP!I:I,Doklady!$B$1&amp;A22,FP!D:D)</f>
        <v>0</v>
      </c>
      <c r="T22" s="86"/>
    </row>
    <row r="23" spans="1:20" ht="12" x14ac:dyDescent="0.15">
      <c r="A23" s="115" t="s">
        <v>350</v>
      </c>
      <c r="B23" s="333" t="s">
        <v>351</v>
      </c>
      <c r="C23" s="334"/>
      <c r="D23" s="334"/>
      <c r="E23" s="334"/>
      <c r="F23" s="334"/>
      <c r="G23" s="334"/>
      <c r="H23" s="335"/>
      <c r="I23" s="73">
        <f>SUMIF(FP!I:I,Doklady!$B$1&amp;A23,FP!D:D)</f>
        <v>0</v>
      </c>
      <c r="T23" s="86"/>
    </row>
    <row r="24" spans="1:20" x14ac:dyDescent="0.15">
      <c r="A24" s="135" t="s">
        <v>352</v>
      </c>
      <c r="B24" s="333" t="s">
        <v>353</v>
      </c>
      <c r="C24" s="334"/>
      <c r="D24" s="334"/>
      <c r="E24" s="334"/>
      <c r="F24" s="334"/>
      <c r="G24" s="334"/>
      <c r="H24" s="335"/>
      <c r="I24" s="73">
        <f>SUMIF(FP!I:I,Doklady!$B$1&amp;A24,FP!D:D)</f>
        <v>0</v>
      </c>
      <c r="T24" s="86"/>
    </row>
    <row r="25" spans="1:20" ht="12" x14ac:dyDescent="0.15">
      <c r="A25" s="115" t="s">
        <v>354</v>
      </c>
      <c r="B25" s="356" t="s">
        <v>355</v>
      </c>
      <c r="C25" s="357"/>
      <c r="D25" s="357"/>
      <c r="E25" s="357"/>
      <c r="F25" s="357"/>
      <c r="G25" s="357"/>
      <c r="H25" s="358"/>
      <c r="I25" s="73">
        <f>SUMIF(FP!I:I,Doklady!$B$1&amp;A25,FP!D:D)</f>
        <v>0</v>
      </c>
      <c r="T25" s="86"/>
    </row>
    <row r="26" spans="1:20" x14ac:dyDescent="0.15">
      <c r="A26" s="135" t="s">
        <v>356</v>
      </c>
      <c r="B26" s="333" t="s">
        <v>357</v>
      </c>
      <c r="C26" s="334"/>
      <c r="D26" s="334"/>
      <c r="E26" s="334"/>
      <c r="F26" s="334"/>
      <c r="G26" s="334"/>
      <c r="H26" s="335"/>
      <c r="I26" s="73">
        <f>SUMIF(FP!I:I,Doklady!$B$1&amp;A26,FP!D:D)</f>
        <v>0</v>
      </c>
      <c r="T26" s="86"/>
    </row>
    <row r="27" spans="1:20" ht="12" x14ac:dyDescent="0.15">
      <c r="A27" s="115" t="s">
        <v>358</v>
      </c>
      <c r="B27" s="333" t="s">
        <v>359</v>
      </c>
      <c r="C27" s="334"/>
      <c r="D27" s="334"/>
      <c r="E27" s="334"/>
      <c r="F27" s="334"/>
      <c r="G27" s="334"/>
      <c r="H27" s="335"/>
      <c r="I27" s="73">
        <f>SUMIF(FP!I:I,Doklady!$B$1&amp;A27,FP!D:D)</f>
        <v>0</v>
      </c>
      <c r="T27" s="86"/>
    </row>
    <row r="28" spans="1:20" x14ac:dyDescent="0.15">
      <c r="A28" s="135" t="s">
        <v>360</v>
      </c>
      <c r="B28" s="333" t="s">
        <v>361</v>
      </c>
      <c r="C28" s="334"/>
      <c r="D28" s="334"/>
      <c r="E28" s="334"/>
      <c r="F28" s="334"/>
      <c r="G28" s="334"/>
      <c r="H28" s="335"/>
      <c r="I28" s="73">
        <f>SUMIF(FP!I:I,Doklady!$B$1&amp;A28,FP!D:D)</f>
        <v>0</v>
      </c>
      <c r="T28" s="86"/>
    </row>
    <row r="29" spans="1:20" ht="12" x14ac:dyDescent="0.15">
      <c r="A29" s="115" t="s">
        <v>362</v>
      </c>
      <c r="B29" s="333" t="s">
        <v>363</v>
      </c>
      <c r="C29" s="334"/>
      <c r="D29" s="334"/>
      <c r="E29" s="334"/>
      <c r="F29" s="334"/>
      <c r="G29" s="334"/>
      <c r="H29" s="335"/>
      <c r="I29" s="73">
        <f>SUMIF(FP!I:I,Doklady!$B$1&amp;A29,FP!D:D)</f>
        <v>0</v>
      </c>
      <c r="T29" s="86"/>
    </row>
    <row r="30" spans="1:20" hidden="1" x14ac:dyDescent="0.15">
      <c r="A30" s="135" t="s">
        <v>364</v>
      </c>
      <c r="B30" s="333"/>
      <c r="C30" s="334"/>
      <c r="D30" s="334"/>
      <c r="E30" s="334"/>
      <c r="F30" s="334"/>
      <c r="G30" s="334"/>
      <c r="H30" s="335"/>
      <c r="I30" s="73">
        <f>SUMIF(FP!I:I,Doklady!$B$1&amp;A30,FP!D:D)</f>
        <v>0</v>
      </c>
      <c r="T30" s="86"/>
    </row>
    <row r="31" spans="1:20" ht="12" hidden="1" x14ac:dyDescent="0.15">
      <c r="A31" s="115" t="s">
        <v>365</v>
      </c>
      <c r="B31" s="333"/>
      <c r="C31" s="334"/>
      <c r="D31" s="334"/>
      <c r="E31" s="334"/>
      <c r="F31" s="334"/>
      <c r="G31" s="334"/>
      <c r="H31" s="335"/>
      <c r="I31" s="73">
        <f>SUMIF(FP!I:I,Doklady!$B$1&amp;A31,FP!D:D)</f>
        <v>0</v>
      </c>
      <c r="T31" s="86"/>
    </row>
    <row r="32" spans="1:20" hidden="1" x14ac:dyDescent="0.15">
      <c r="A32" s="135" t="s">
        <v>366</v>
      </c>
      <c r="B32" s="329"/>
      <c r="C32" s="330"/>
      <c r="D32" s="330"/>
      <c r="E32" s="330"/>
      <c r="F32" s="330"/>
      <c r="G32" s="330"/>
      <c r="H32" s="331"/>
      <c r="I32" s="73">
        <f>SUMIF(FP!I:I,Doklady!$B$1&amp;A32,FP!D:D)</f>
        <v>0</v>
      </c>
      <c r="T32" s="86"/>
    </row>
    <row r="33" spans="1:21" ht="12" hidden="1" x14ac:dyDescent="0.15">
      <c r="A33" s="115" t="s">
        <v>367</v>
      </c>
      <c r="B33" s="329"/>
      <c r="C33" s="330"/>
      <c r="D33" s="330"/>
      <c r="E33" s="330"/>
      <c r="F33" s="330"/>
      <c r="G33" s="330"/>
      <c r="H33" s="331"/>
      <c r="I33" s="73">
        <f>SUMIF(FP!I:I,Doklady!$B$1&amp;A33,FP!D:D)</f>
        <v>0</v>
      </c>
      <c r="T33" s="86"/>
    </row>
    <row r="34" spans="1:21" hidden="1" x14ac:dyDescent="0.15">
      <c r="A34" s="135" t="s">
        <v>368</v>
      </c>
      <c r="B34" s="332"/>
      <c r="C34" s="332"/>
      <c r="D34" s="332"/>
      <c r="E34" s="332"/>
      <c r="F34" s="332"/>
      <c r="G34" s="332"/>
      <c r="H34" s="332"/>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bowling</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6182</v>
      </c>
      <c r="G39" s="78">
        <f>+MAX(I39-C39-D39-E39-F39-H39,0)</f>
        <v>24728</v>
      </c>
      <c r="H39" s="78">
        <f>+IFERROR(VLOOKUP(K40&amp;" - kapitálové transfery",B$53:C$90,2,0),0)</f>
        <v>0</v>
      </c>
      <c r="I39" s="73">
        <f>SUMIF(FP!K:K,K40,FP!D:D)</f>
        <v>30910</v>
      </c>
      <c r="L39" s="84">
        <f>COUNTIF(FP!N:N,Doklady!B1&amp;"aK")</f>
        <v>0</v>
      </c>
      <c r="T39" s="86"/>
    </row>
    <row r="40" spans="1:21" ht="12" x14ac:dyDescent="0.15">
      <c r="A40" s="115" t="s">
        <v>338</v>
      </c>
      <c r="B40" s="116" t="s">
        <v>377</v>
      </c>
      <c r="C40" s="78">
        <f>DSUM(Doklady!A103:J10000,"GGG",Spolu!L40:M42)</f>
        <v>1618.4</v>
      </c>
      <c r="D40" s="78">
        <f>DSUM(Doklady!A103:J10000,"GGG",Spolu!N40:O42)</f>
        <v>5286.59</v>
      </c>
      <c r="E40" s="78">
        <f>DSUM(Doklady!A103:J10000,"GGG",Spolu!P40:Q42)</f>
        <v>17744.12</v>
      </c>
      <c r="F40" s="78">
        <f>DSUM(Doklady!A103:J10000,"GGG",Spolu!R40:S42)</f>
        <v>1984</v>
      </c>
      <c r="G40" s="78">
        <f>DSUM(Doklady!A103:J10000,"GGG",Spolu!T40:U42)-H40</f>
        <v>4276.8900000000003</v>
      </c>
      <c r="H40" s="78">
        <f>+IFERROR(VLOOKUP(K40&amp;" - kapitálové transfery",B$53:D$90,3,0),0)</f>
        <v>0</v>
      </c>
      <c r="I40" s="73">
        <f>+C40+D40+E40+F40+G40+H40</f>
        <v>30910</v>
      </c>
      <c r="J40" s="218" t="str">
        <f>+K45</f>
        <v>.</v>
      </c>
      <c r="K40" s="218" t="str">
        <f>IF(L38&gt;0,INDEX(FP!K:K,Doklady!B2),".")</f>
        <v>bowling</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bowling - bežné transfery</v>
      </c>
      <c r="M41" s="120">
        <v>1</v>
      </c>
      <c r="N41" s="161" t="str">
        <f>+L41</f>
        <v>a - bowling - bežné transfery</v>
      </c>
      <c r="O41" s="120">
        <v>2</v>
      </c>
      <c r="P41" s="161" t="str">
        <f>+L41</f>
        <v>a - bowling - bežné transfery</v>
      </c>
      <c r="Q41" s="120">
        <v>3</v>
      </c>
      <c r="R41" s="161" t="str">
        <f>+L41</f>
        <v>a - bowling - bežné transfery</v>
      </c>
      <c r="S41" s="120">
        <v>4</v>
      </c>
      <c r="T41" s="161" t="str">
        <f>+L41</f>
        <v>a - bowling - bežné transfery</v>
      </c>
      <c r="U41" s="120">
        <v>5</v>
      </c>
    </row>
    <row r="42" spans="1:21" ht="10.5" customHeight="1" x14ac:dyDescent="0.15">
      <c r="A42" s="115" t="s">
        <v>338</v>
      </c>
      <c r="B42" s="116" t="s">
        <v>380</v>
      </c>
      <c r="C42" s="73">
        <f>+C40</f>
        <v>1618.4</v>
      </c>
      <c r="D42" s="216">
        <f>+D40</f>
        <v>5286.59</v>
      </c>
      <c r="E42" s="216">
        <f>+E40</f>
        <v>17744.12</v>
      </c>
      <c r="F42" s="216">
        <f>+MIN(F39:F40)</f>
        <v>1984</v>
      </c>
      <c r="G42" s="216">
        <f>+MIN(G39+MAX(F39-F40,0)-MAX(E40-E39,0)-MAX(D40-D39,0)-MAX(C40-C39,0),G40)</f>
        <v>4276.8900000000003</v>
      </c>
      <c r="H42" s="216">
        <f>+MIN(H39:H40)</f>
        <v>0</v>
      </c>
      <c r="I42" s="73">
        <f>+C42+D42+E42+MIN(F39:F40)+G42+H42</f>
        <v>30910</v>
      </c>
      <c r="J42" s="219">
        <f>+K47</f>
        <v>0</v>
      </c>
      <c r="K42" s="219">
        <f>+I42-H42</f>
        <v>30910</v>
      </c>
      <c r="L42" s="161" t="str">
        <f>+SUBSTITUTE(L41,"bežné","kapitálové")</f>
        <v>a - bowling - kapitálové transfery</v>
      </c>
      <c r="M42" s="120">
        <v>1</v>
      </c>
      <c r="N42" s="161" t="str">
        <f>+L42</f>
        <v>a - bowling - kapitálové transfery</v>
      </c>
      <c r="O42" s="120">
        <v>2</v>
      </c>
      <c r="P42" s="161" t="str">
        <f>+L42</f>
        <v>a - bowling - kapitálové transfery</v>
      </c>
      <c r="Q42" s="120">
        <v>3</v>
      </c>
      <c r="R42" s="161" t="str">
        <f>+L42</f>
        <v>a - bowling - kapitálové transfery</v>
      </c>
      <c r="S42" s="120">
        <v>4</v>
      </c>
      <c r="T42" s="161" t="str">
        <f>+L42</f>
        <v>a - bowling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46"/>
      <c r="B50" s="347"/>
      <c r="C50" s="347"/>
      <c r="D50" s="347"/>
      <c r="E50" s="347"/>
      <c r="F50" s="347"/>
      <c r="G50" s="347"/>
      <c r="H50" s="347"/>
      <c r="I50" s="347"/>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bowling - bežné transfery</v>
      </c>
      <c r="C53" s="73">
        <f>IF(A53&lt;&gt;"",INDEX(FP!D:D,Doklady!B$2+(ROW()-53)),"")</f>
        <v>30910</v>
      </c>
      <c r="D53" s="73">
        <f>IF(A53&lt;&gt;"",Doklady!I1-Doklady!J1,"")</f>
        <v>30909.999999999996</v>
      </c>
      <c r="E53" s="73">
        <f>IF(A53&lt;&gt;"",MIN(D53,C53)*Doklady!C1/(1-Doklady!C1),"")</f>
        <v>0</v>
      </c>
      <c r="F53" s="71">
        <f>IF(A53&lt;&gt;"",Doklady!J1,"")</f>
        <v>0</v>
      </c>
      <c r="G53" s="73">
        <f>+IFERROR(HLOOKUP(IF(RIGHT(B53,15)="bežné transfery",LEFT(B53,LEN(B53)-18),0),$J$40:$K$42,3,0),MIN(C53,D53))</f>
        <v>30910</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30910</v>
      </c>
      <c r="D130" s="228">
        <f t="shared" ref="D130:I130" si="9">SUM(D53:D129)</f>
        <v>30909.999999999996</v>
      </c>
      <c r="E130" s="228">
        <f t="shared" si="9"/>
        <v>0</v>
      </c>
      <c r="F130" s="228">
        <f t="shared" si="9"/>
        <v>0</v>
      </c>
      <c r="G130" s="228">
        <f t="shared" si="9"/>
        <v>30910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378">
        <v>46126</v>
      </c>
      <c r="C140" s="229"/>
      <c r="D140" s="359" t="s">
        <v>697</v>
      </c>
      <c r="E140" s="359"/>
      <c r="F140" s="359"/>
      <c r="G140" s="359"/>
      <c r="H140" s="359"/>
      <c r="I140" s="359"/>
      <c r="J140" s="85"/>
    </row>
    <row r="141" spans="1:26" ht="68.25" customHeight="1" x14ac:dyDescent="0.15">
      <c r="A141" s="9"/>
      <c r="B141" s="282" t="s">
        <v>1505</v>
      </c>
      <c r="C141" s="214"/>
      <c r="D141" s="343" t="s">
        <v>397</v>
      </c>
      <c r="E141" s="343"/>
      <c r="F141" s="343"/>
      <c r="G141" s="343"/>
      <c r="H141" s="343"/>
      <c r="I141" s="343"/>
      <c r="J141" s="85"/>
    </row>
    <row r="142" spans="1:26" ht="13" x14ac:dyDescent="0.15">
      <c r="A142" s="9"/>
      <c r="B142" s="281"/>
      <c r="C142" s="214"/>
      <c r="D142" s="263"/>
      <c r="E142" s="263"/>
      <c r="F142" s="263"/>
      <c r="G142" s="263"/>
      <c r="H142" s="263"/>
      <c r="I142" s="263"/>
      <c r="J142" s="85"/>
    </row>
    <row r="143" spans="1:26" ht="13" x14ac:dyDescent="0.15">
      <c r="A143" s="9"/>
      <c r="B143" s="281"/>
      <c r="C143" s="214"/>
      <c r="D143" s="263"/>
      <c r="E143" s="263"/>
      <c r="F143" s="263"/>
      <c r="G143" s="263"/>
      <c r="H143" s="263"/>
      <c r="I143" s="263"/>
      <c r="J143" s="85"/>
    </row>
    <row r="144" spans="1:26" ht="13" x14ac:dyDescent="0.15">
      <c r="A144" s="9"/>
      <c r="B144" s="282"/>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15" zoomScale="140" zoomScaleNormal="140" workbookViewId="0">
      <selection activeCell="I136" sqref="I136"/>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a - bowling - bežné transfery</v>
      </c>
      <c r="B1" s="232" t="str">
        <f>INDEX(Adr!A:A,B102+1)</f>
        <v>36128147</v>
      </c>
      <c r="C1" s="233">
        <f>IF(ROW()&lt;=B$3,INDEX(FP!E:E,B$2+ROW()-1),"")</f>
        <v>0</v>
      </c>
      <c r="D1" s="234" t="str">
        <f>IF(ROW()&lt;=B$3,INDEX(FP!F:F,B$2+ROW()-1),"")</f>
        <v>a</v>
      </c>
      <c r="E1" s="234"/>
      <c r="F1" s="234" t="str">
        <f>IF(ROW()&lt;=B$3,INDEX(FP!G:G,B$2+ROW()-1),"")</f>
        <v>026 02</v>
      </c>
      <c r="G1" s="234"/>
      <c r="H1" s="235" t="str">
        <f>IF(ROW()&lt;=B$3,INDEX(FP!C:C,B$2+ROW()-1),"")</f>
        <v>bowling - bežné transfery</v>
      </c>
      <c r="I1" s="236">
        <f t="shared" ref="I1:I6" si="0">IF(ROW()&lt;=B$3,SUMIF(A$107:A$10042,A1,I$107:I$10042),"")</f>
        <v>30909.999999999996</v>
      </c>
      <c r="J1" s="236">
        <f t="shared" ref="J1:J32" si="1">IF(ROW()&lt;=B$3,SUMIFS(I$103:I$50042,A$103:A$50042,K1,J$103:J$50042,L1),"")</f>
        <v>0</v>
      </c>
      <c r="K1" s="110" t="str">
        <f>$A1</f>
        <v>a - bowling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39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398</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399</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400</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401</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0" t="s">
        <v>1504</v>
      </c>
      <c r="B100" s="360"/>
      <c r="C100" s="360"/>
      <c r="D100" s="360"/>
      <c r="E100" s="360"/>
      <c r="F100" s="360"/>
      <c r="G100" s="360"/>
      <c r="H100" s="360"/>
      <c r="I100" s="362" t="s">
        <v>1487</v>
      </c>
      <c r="J100" s="362"/>
      <c r="K100" s="89"/>
    </row>
    <row r="101" spans="1:25" ht="16" x14ac:dyDescent="0.2">
      <c r="A101" s="363"/>
      <c r="B101" s="363"/>
      <c r="C101" s="363"/>
      <c r="D101" s="363"/>
      <c r="E101" s="363"/>
      <c r="F101" s="363"/>
      <c r="G101" s="363"/>
      <c r="H101" s="363"/>
      <c r="I101" s="361">
        <v>45887</v>
      </c>
      <c r="J101" s="361"/>
    </row>
    <row r="102" spans="1:25" ht="14" x14ac:dyDescent="0.15">
      <c r="A102" s="249" t="s">
        <v>402</v>
      </c>
      <c r="B102" s="250">
        <v>36</v>
      </c>
      <c r="C102" s="250"/>
      <c r="D102" s="251"/>
      <c r="E102" s="251"/>
      <c r="F102" s="251"/>
      <c r="G102" s="251"/>
      <c r="H102" s="251"/>
      <c r="I102" s="86"/>
      <c r="J102" s="220"/>
    </row>
    <row r="103" spans="1:25" s="83" customFormat="1" x14ac:dyDescent="0.15">
      <c r="A103" s="79" t="s">
        <v>334</v>
      </c>
      <c r="B103" s="80" t="s">
        <v>403</v>
      </c>
      <c r="C103" s="80" t="s">
        <v>404</v>
      </c>
      <c r="D103" s="80" t="s">
        <v>405</v>
      </c>
      <c r="E103" s="80"/>
      <c r="F103" s="80" t="s">
        <v>406</v>
      </c>
      <c r="G103" s="80"/>
      <c r="H103" s="80" t="s">
        <v>407</v>
      </c>
      <c r="I103" s="81" t="s">
        <v>408</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409</v>
      </c>
      <c r="F104" s="10" t="s">
        <v>65</v>
      </c>
      <c r="G104" s="10" t="s">
        <v>66</v>
      </c>
      <c r="H104" s="10" t="s">
        <v>67</v>
      </c>
      <c r="I104" s="294" t="s">
        <v>410</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4" t="s">
        <v>411</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1506</v>
      </c>
      <c r="B107" s="14" t="s">
        <v>1507</v>
      </c>
      <c r="C107" s="14" t="s">
        <v>1508</v>
      </c>
      <c r="D107" s="16">
        <v>45686</v>
      </c>
      <c r="E107" s="16"/>
      <c r="F107" s="14" t="s">
        <v>1509</v>
      </c>
      <c r="G107" s="14" t="s">
        <v>1510</v>
      </c>
      <c r="H107" s="14" t="s">
        <v>1511</v>
      </c>
      <c r="I107" s="15">
        <v>1227.5999999999999</v>
      </c>
      <c r="J107" s="77">
        <v>3</v>
      </c>
      <c r="K107" s="92"/>
    </row>
    <row r="108" spans="1:25" ht="48" x14ac:dyDescent="0.15">
      <c r="A108" s="14" t="s">
        <v>1506</v>
      </c>
      <c r="B108" s="14" t="s">
        <v>1512</v>
      </c>
      <c r="C108" s="14" t="s">
        <v>1513</v>
      </c>
      <c r="D108" s="16">
        <v>45707</v>
      </c>
      <c r="E108" s="16"/>
      <c r="F108" s="14" t="s">
        <v>1514</v>
      </c>
      <c r="G108" s="14"/>
      <c r="H108" s="14" t="s">
        <v>1515</v>
      </c>
      <c r="I108" s="15">
        <v>1700</v>
      </c>
      <c r="J108" s="77">
        <v>3</v>
      </c>
      <c r="K108" s="92"/>
    </row>
    <row r="109" spans="1:25" ht="48" x14ac:dyDescent="0.15">
      <c r="A109" s="14" t="s">
        <v>1506</v>
      </c>
      <c r="B109" s="14" t="s">
        <v>1516</v>
      </c>
      <c r="C109" s="14" t="s">
        <v>1517</v>
      </c>
      <c r="D109" s="16">
        <v>45707</v>
      </c>
      <c r="E109" s="16"/>
      <c r="F109" s="14" t="s">
        <v>1518</v>
      </c>
      <c r="G109" s="14"/>
      <c r="H109" s="14" t="s">
        <v>1515</v>
      </c>
      <c r="I109" s="15">
        <v>4950</v>
      </c>
      <c r="J109" s="77">
        <v>3</v>
      </c>
      <c r="K109" s="92"/>
    </row>
    <row r="110" spans="1:25" ht="48" x14ac:dyDescent="0.15">
      <c r="A110" s="14" t="s">
        <v>1506</v>
      </c>
      <c r="B110" s="14" t="s">
        <v>1519</v>
      </c>
      <c r="C110" s="14" t="s">
        <v>1520</v>
      </c>
      <c r="D110" s="16">
        <v>45717</v>
      </c>
      <c r="E110" s="16"/>
      <c r="F110" s="14" t="s">
        <v>1521</v>
      </c>
      <c r="G110" s="14" t="s">
        <v>1522</v>
      </c>
      <c r="H110" s="14" t="s">
        <v>1523</v>
      </c>
      <c r="I110" s="15">
        <v>2000</v>
      </c>
      <c r="J110" s="77">
        <v>3</v>
      </c>
      <c r="K110" s="92"/>
    </row>
    <row r="111" spans="1:25" ht="36" x14ac:dyDescent="0.15">
      <c r="A111" s="14" t="s">
        <v>1506</v>
      </c>
      <c r="B111" s="14" t="s">
        <v>1524</v>
      </c>
      <c r="C111" s="14" t="s">
        <v>1525</v>
      </c>
      <c r="D111" s="16">
        <v>45719</v>
      </c>
      <c r="E111" s="16"/>
      <c r="F111" s="14" t="s">
        <v>1528</v>
      </c>
      <c r="G111" s="14" t="s">
        <v>1526</v>
      </c>
      <c r="H111" s="14" t="s">
        <v>1527</v>
      </c>
      <c r="I111" s="15">
        <v>448.08</v>
      </c>
      <c r="J111" s="77">
        <v>2</v>
      </c>
      <c r="K111" s="92"/>
    </row>
    <row r="112" spans="1:25" ht="48" x14ac:dyDescent="0.15">
      <c r="A112" s="14" t="s">
        <v>1506</v>
      </c>
      <c r="B112" s="14" t="s">
        <v>1529</v>
      </c>
      <c r="C112" s="14" t="s">
        <v>1530</v>
      </c>
      <c r="D112" s="16">
        <v>45719</v>
      </c>
      <c r="E112" s="16"/>
      <c r="F112" s="14" t="s">
        <v>1533</v>
      </c>
      <c r="G112" s="14" t="s">
        <v>1526</v>
      </c>
      <c r="H112" s="14" t="s">
        <v>1527</v>
      </c>
      <c r="I112" s="15">
        <v>903.37</v>
      </c>
      <c r="J112" s="77">
        <v>2</v>
      </c>
      <c r="K112" s="92"/>
    </row>
    <row r="113" spans="1:11" ht="36" x14ac:dyDescent="0.15">
      <c r="A113" s="14" t="s">
        <v>1506</v>
      </c>
      <c r="B113" s="14" t="s">
        <v>1531</v>
      </c>
      <c r="C113" s="14" t="s">
        <v>1532</v>
      </c>
      <c r="D113" s="16">
        <v>45719</v>
      </c>
      <c r="E113" s="16"/>
      <c r="F113" s="14" t="s">
        <v>1534</v>
      </c>
      <c r="G113" s="14" t="s">
        <v>1526</v>
      </c>
      <c r="H113" s="14" t="s">
        <v>1527</v>
      </c>
      <c r="I113" s="15">
        <v>438.05</v>
      </c>
      <c r="J113" s="77">
        <v>5</v>
      </c>
      <c r="K113" s="92"/>
    </row>
    <row r="114" spans="1:11" ht="24" x14ac:dyDescent="0.15">
      <c r="A114" s="14" t="s">
        <v>1506</v>
      </c>
      <c r="B114" s="14" t="s">
        <v>1535</v>
      </c>
      <c r="C114" s="14" t="s">
        <v>1536</v>
      </c>
      <c r="D114" s="16">
        <v>45719</v>
      </c>
      <c r="E114" s="16"/>
      <c r="F114" s="14" t="s">
        <v>1537</v>
      </c>
      <c r="G114" s="14" t="s">
        <v>1526</v>
      </c>
      <c r="H114" s="14" t="s">
        <v>1527</v>
      </c>
      <c r="I114" s="15">
        <v>229.62</v>
      </c>
      <c r="J114" s="77">
        <v>5</v>
      </c>
      <c r="K114" s="92"/>
    </row>
    <row r="115" spans="1:11" ht="36" x14ac:dyDescent="0.15">
      <c r="A115" s="14" t="s">
        <v>1506</v>
      </c>
      <c r="B115" s="14" t="s">
        <v>1538</v>
      </c>
      <c r="C115" s="14" t="s">
        <v>1539</v>
      </c>
      <c r="D115" s="16">
        <v>45731</v>
      </c>
      <c r="E115" s="16"/>
      <c r="F115" s="14" t="s">
        <v>1540</v>
      </c>
      <c r="G115" s="14" t="s">
        <v>1541</v>
      </c>
      <c r="H115" s="14" t="s">
        <v>1542</v>
      </c>
      <c r="I115" s="15">
        <v>302</v>
      </c>
      <c r="J115" s="77">
        <v>4</v>
      </c>
      <c r="K115" s="92"/>
    </row>
    <row r="116" spans="1:11" ht="24" x14ac:dyDescent="0.15">
      <c r="A116" s="14" t="s">
        <v>1506</v>
      </c>
      <c r="B116" s="14" t="s">
        <v>1543</v>
      </c>
      <c r="C116" s="14" t="s">
        <v>1546</v>
      </c>
      <c r="D116" s="16">
        <v>45736</v>
      </c>
      <c r="E116" s="16"/>
      <c r="F116" s="14" t="s">
        <v>1545</v>
      </c>
      <c r="G116" s="14" t="s">
        <v>1544</v>
      </c>
      <c r="H116" s="14" t="s">
        <v>1547</v>
      </c>
      <c r="I116" s="15">
        <v>106.25</v>
      </c>
      <c r="J116" s="77">
        <v>5</v>
      </c>
      <c r="K116" s="92"/>
    </row>
    <row r="117" spans="1:11" ht="24" x14ac:dyDescent="0.15">
      <c r="A117" s="14" t="s">
        <v>1506</v>
      </c>
      <c r="B117" s="14" t="s">
        <v>1548</v>
      </c>
      <c r="C117" s="14" t="s">
        <v>1549</v>
      </c>
      <c r="D117" s="16">
        <v>45736</v>
      </c>
      <c r="E117" s="16"/>
      <c r="F117" s="14" t="s">
        <v>1550</v>
      </c>
      <c r="G117" s="14" t="s">
        <v>1544</v>
      </c>
      <c r="H117" s="14" t="s">
        <v>1547</v>
      </c>
      <c r="I117" s="15">
        <v>506.4</v>
      </c>
      <c r="J117" s="77">
        <v>5</v>
      </c>
      <c r="K117" s="92"/>
    </row>
    <row r="118" spans="1:11" ht="24" x14ac:dyDescent="0.15">
      <c r="A118" s="14" t="s">
        <v>1506</v>
      </c>
      <c r="B118" s="14" t="s">
        <v>1551</v>
      </c>
      <c r="C118" s="14" t="s">
        <v>1552</v>
      </c>
      <c r="D118" s="16">
        <v>45736</v>
      </c>
      <c r="E118" s="16"/>
      <c r="F118" s="14" t="s">
        <v>1553</v>
      </c>
      <c r="G118" s="14" t="s">
        <v>1544</v>
      </c>
      <c r="H118" s="14" t="s">
        <v>1547</v>
      </c>
      <c r="I118" s="15">
        <v>122.64</v>
      </c>
      <c r="J118" s="77">
        <v>5</v>
      </c>
      <c r="K118" s="92"/>
    </row>
    <row r="119" spans="1:11" ht="36" x14ac:dyDescent="0.15">
      <c r="A119" s="14" t="s">
        <v>1506</v>
      </c>
      <c r="B119" s="14" t="s">
        <v>1554</v>
      </c>
      <c r="C119" s="14" t="s">
        <v>1556</v>
      </c>
      <c r="D119" s="16">
        <v>45740</v>
      </c>
      <c r="E119" s="16"/>
      <c r="F119" s="14" t="s">
        <v>1555</v>
      </c>
      <c r="G119" s="14" t="s">
        <v>1557</v>
      </c>
      <c r="H119" s="14" t="s">
        <v>1558</v>
      </c>
      <c r="I119" s="15">
        <v>693.02</v>
      </c>
      <c r="J119" s="77">
        <v>5</v>
      </c>
      <c r="K119" s="92"/>
    </row>
    <row r="120" spans="1:11" ht="36" x14ac:dyDescent="0.15">
      <c r="A120" s="14" t="s">
        <v>1506</v>
      </c>
      <c r="B120" s="14" t="s">
        <v>1559</v>
      </c>
      <c r="C120" s="14" t="s">
        <v>1560</v>
      </c>
      <c r="D120" s="16">
        <v>45742</v>
      </c>
      <c r="E120" s="16"/>
      <c r="F120" s="14" t="s">
        <v>1565</v>
      </c>
      <c r="G120" s="14" t="s">
        <v>1561</v>
      </c>
      <c r="H120" s="14" t="s">
        <v>1562</v>
      </c>
      <c r="I120" s="15">
        <v>96.25</v>
      </c>
      <c r="J120" s="77">
        <v>5</v>
      </c>
      <c r="K120" s="92"/>
    </row>
    <row r="121" spans="1:11" ht="36" x14ac:dyDescent="0.15">
      <c r="A121" s="14" t="s">
        <v>1506</v>
      </c>
      <c r="B121" s="14" t="s">
        <v>1563</v>
      </c>
      <c r="C121" s="14" t="s">
        <v>1564</v>
      </c>
      <c r="D121" s="16">
        <v>45742</v>
      </c>
      <c r="E121" s="16"/>
      <c r="F121" s="14" t="s">
        <v>1566</v>
      </c>
      <c r="G121" s="14" t="s">
        <v>1561</v>
      </c>
      <c r="H121" s="14" t="s">
        <v>1562</v>
      </c>
      <c r="I121" s="15">
        <v>332</v>
      </c>
      <c r="J121" s="77">
        <v>5</v>
      </c>
      <c r="K121" s="92"/>
    </row>
    <row r="122" spans="1:11" ht="24" x14ac:dyDescent="0.15">
      <c r="A122" s="14" t="s">
        <v>1506</v>
      </c>
      <c r="B122" s="14" t="s">
        <v>1567</v>
      </c>
      <c r="C122" s="14" t="s">
        <v>1568</v>
      </c>
      <c r="D122" s="16">
        <v>45742</v>
      </c>
      <c r="E122" s="16"/>
      <c r="F122" s="14" t="s">
        <v>1569</v>
      </c>
      <c r="G122" s="14" t="s">
        <v>1561</v>
      </c>
      <c r="H122" s="14" t="s">
        <v>1562</v>
      </c>
      <c r="I122" s="15">
        <v>332</v>
      </c>
      <c r="J122" s="77">
        <v>5</v>
      </c>
      <c r="K122" s="92"/>
    </row>
    <row r="123" spans="1:11" ht="36" x14ac:dyDescent="0.15">
      <c r="A123" s="14" t="s">
        <v>1506</v>
      </c>
      <c r="B123" s="14" t="s">
        <v>1570</v>
      </c>
      <c r="C123" s="14" t="s">
        <v>1571</v>
      </c>
      <c r="D123" s="16">
        <v>45742</v>
      </c>
      <c r="E123" s="16"/>
      <c r="F123" s="14" t="s">
        <v>1572</v>
      </c>
      <c r="G123" s="14" t="s">
        <v>1561</v>
      </c>
      <c r="H123" s="14" t="s">
        <v>1562</v>
      </c>
      <c r="I123" s="15">
        <v>138</v>
      </c>
      <c r="J123" s="77">
        <v>5</v>
      </c>
      <c r="K123" s="92"/>
    </row>
    <row r="124" spans="1:11" ht="36" x14ac:dyDescent="0.15">
      <c r="A124" s="14" t="s">
        <v>1506</v>
      </c>
      <c r="B124" s="14" t="s">
        <v>1573</v>
      </c>
      <c r="C124" s="14" t="s">
        <v>1574</v>
      </c>
      <c r="D124" s="16">
        <v>45769</v>
      </c>
      <c r="E124" s="16"/>
      <c r="F124" s="14" t="s">
        <v>1578</v>
      </c>
      <c r="G124" s="14"/>
      <c r="H124" s="14" t="s">
        <v>1575</v>
      </c>
      <c r="I124" s="15">
        <v>1380</v>
      </c>
      <c r="J124" s="77">
        <v>4</v>
      </c>
      <c r="K124" s="92"/>
    </row>
    <row r="125" spans="1:11" ht="36" x14ac:dyDescent="0.15">
      <c r="A125" s="14" t="s">
        <v>1506</v>
      </c>
      <c r="B125" s="14" t="s">
        <v>1576</v>
      </c>
      <c r="C125" s="14" t="s">
        <v>1577</v>
      </c>
      <c r="D125" s="16">
        <v>45782</v>
      </c>
      <c r="E125" s="16"/>
      <c r="F125" s="14" t="s">
        <v>1579</v>
      </c>
      <c r="G125" s="14" t="s">
        <v>1526</v>
      </c>
      <c r="H125" s="14" t="s">
        <v>1527</v>
      </c>
      <c r="I125" s="15">
        <v>461.56</v>
      </c>
      <c r="J125" s="77">
        <v>5</v>
      </c>
      <c r="K125" s="92"/>
    </row>
    <row r="126" spans="1:11" ht="36" x14ac:dyDescent="0.15">
      <c r="A126" s="14" t="s">
        <v>1506</v>
      </c>
      <c r="B126" s="14" t="s">
        <v>1580</v>
      </c>
      <c r="C126" s="14" t="s">
        <v>1581</v>
      </c>
      <c r="D126" s="16">
        <v>45782</v>
      </c>
      <c r="E126" s="16"/>
      <c r="F126" s="14" t="s">
        <v>1582</v>
      </c>
      <c r="G126" s="14" t="s">
        <v>1544</v>
      </c>
      <c r="H126" s="14" t="s">
        <v>1547</v>
      </c>
      <c r="I126" s="15">
        <v>1618.4</v>
      </c>
      <c r="J126" s="77">
        <v>1</v>
      </c>
      <c r="K126" s="92"/>
    </row>
    <row r="127" spans="1:11" ht="24" x14ac:dyDescent="0.15">
      <c r="A127" s="14" t="s">
        <v>1506</v>
      </c>
      <c r="B127" s="14" t="s">
        <v>1583</v>
      </c>
      <c r="C127" s="14" t="s">
        <v>1584</v>
      </c>
      <c r="D127" s="16">
        <v>45782</v>
      </c>
      <c r="E127" s="16"/>
      <c r="F127" s="14" t="s">
        <v>1585</v>
      </c>
      <c r="G127" s="14" t="s">
        <v>1544</v>
      </c>
      <c r="H127" s="14" t="s">
        <v>1547</v>
      </c>
      <c r="I127" s="15">
        <v>520</v>
      </c>
      <c r="J127" s="77">
        <v>5</v>
      </c>
      <c r="K127" s="92"/>
    </row>
    <row r="128" spans="1:11" ht="48" x14ac:dyDescent="0.15">
      <c r="A128" s="14" t="s">
        <v>1506</v>
      </c>
      <c r="B128" s="14" t="s">
        <v>1586</v>
      </c>
      <c r="C128" s="14" t="s">
        <v>1587</v>
      </c>
      <c r="D128" s="16">
        <v>45786</v>
      </c>
      <c r="E128" s="16"/>
      <c r="F128" s="14" t="s">
        <v>1588</v>
      </c>
      <c r="G128" s="14" t="s">
        <v>1589</v>
      </c>
      <c r="H128" s="14" t="s">
        <v>1590</v>
      </c>
      <c r="I128" s="15">
        <v>2625</v>
      </c>
      <c r="J128" s="77">
        <v>2</v>
      </c>
      <c r="K128" s="92"/>
    </row>
    <row r="129" spans="1:11" ht="36" x14ac:dyDescent="0.15">
      <c r="A129" s="14" t="s">
        <v>1506</v>
      </c>
      <c r="B129" s="14" t="s">
        <v>1591</v>
      </c>
      <c r="C129" s="14" t="s">
        <v>1592</v>
      </c>
      <c r="D129" s="16">
        <v>45790</v>
      </c>
      <c r="E129" s="16"/>
      <c r="F129" s="14" t="s">
        <v>1593</v>
      </c>
      <c r="G129" s="14" t="s">
        <v>1594</v>
      </c>
      <c r="H129" s="14" t="s">
        <v>1595</v>
      </c>
      <c r="I129" s="15">
        <v>750</v>
      </c>
      <c r="J129" s="77">
        <v>2</v>
      </c>
      <c r="K129" s="92"/>
    </row>
    <row r="130" spans="1:11" ht="48" x14ac:dyDescent="0.15">
      <c r="A130" s="14" t="s">
        <v>1506</v>
      </c>
      <c r="B130" s="14" t="s">
        <v>1596</v>
      </c>
      <c r="C130" s="14" t="s">
        <v>1597</v>
      </c>
      <c r="D130" s="16">
        <v>45790</v>
      </c>
      <c r="E130" s="16"/>
      <c r="F130" s="14" t="s">
        <v>1600</v>
      </c>
      <c r="G130" s="14" t="s">
        <v>1594</v>
      </c>
      <c r="H130" s="14" t="s">
        <v>1595</v>
      </c>
      <c r="I130" s="15">
        <v>560.14</v>
      </c>
      <c r="J130" s="77">
        <v>2</v>
      </c>
      <c r="K130" s="92"/>
    </row>
    <row r="131" spans="1:11" ht="36" x14ac:dyDescent="0.15">
      <c r="A131" s="14" t="s">
        <v>1506</v>
      </c>
      <c r="B131" s="14" t="s">
        <v>1598</v>
      </c>
      <c r="C131" s="14" t="s">
        <v>1599</v>
      </c>
      <c r="D131" s="16">
        <v>45790</v>
      </c>
      <c r="E131" s="16"/>
      <c r="F131" s="14" t="s">
        <v>1601</v>
      </c>
      <c r="G131" s="14" t="s">
        <v>1594</v>
      </c>
      <c r="H131" s="14" t="s">
        <v>1595</v>
      </c>
      <c r="I131" s="15">
        <v>301.10000000000002</v>
      </c>
      <c r="J131" s="77">
        <v>5</v>
      </c>
      <c r="K131" s="92"/>
    </row>
    <row r="132" spans="1:11" ht="36" x14ac:dyDescent="0.15">
      <c r="A132" s="14" t="s">
        <v>1506</v>
      </c>
      <c r="B132" s="14" t="s">
        <v>1602</v>
      </c>
      <c r="C132" s="14" t="s">
        <v>1604</v>
      </c>
      <c r="D132" s="16">
        <v>45801</v>
      </c>
      <c r="E132" s="16"/>
      <c r="F132" s="14" t="s">
        <v>1603</v>
      </c>
      <c r="G132" s="14" t="s">
        <v>1541</v>
      </c>
      <c r="H132" s="14" t="s">
        <v>1542</v>
      </c>
      <c r="I132" s="15">
        <v>302</v>
      </c>
      <c r="J132" s="77">
        <v>4</v>
      </c>
      <c r="K132" s="92"/>
    </row>
    <row r="133" spans="1:11" ht="48" x14ac:dyDescent="0.15">
      <c r="A133" s="14" t="s">
        <v>1506</v>
      </c>
      <c r="B133" s="14" t="s">
        <v>1605</v>
      </c>
      <c r="C133" s="14" t="s">
        <v>1606</v>
      </c>
      <c r="D133" s="16">
        <v>45812</v>
      </c>
      <c r="E133" s="16"/>
      <c r="F133" s="14" t="s">
        <v>1607</v>
      </c>
      <c r="G133" s="14" t="s">
        <v>1608</v>
      </c>
      <c r="H133" s="14" t="s">
        <v>1609</v>
      </c>
      <c r="I133" s="15">
        <v>1981.58</v>
      </c>
      <c r="J133" s="77">
        <v>3</v>
      </c>
      <c r="K133" s="92"/>
    </row>
    <row r="134" spans="1:11" ht="48" x14ac:dyDescent="0.15">
      <c r="A134" s="14" t="s">
        <v>1506</v>
      </c>
      <c r="B134" s="14" t="s">
        <v>1610</v>
      </c>
      <c r="C134" s="14" t="s">
        <v>1611</v>
      </c>
      <c r="D134" s="16">
        <v>45812</v>
      </c>
      <c r="E134" s="16"/>
      <c r="F134" s="14" t="s">
        <v>1612</v>
      </c>
      <c r="G134" s="14" t="s">
        <v>1608</v>
      </c>
      <c r="H134" s="14" t="s">
        <v>1609</v>
      </c>
      <c r="I134" s="15">
        <v>2450</v>
      </c>
      <c r="J134" s="77">
        <v>3</v>
      </c>
      <c r="K134" s="92"/>
    </row>
    <row r="135" spans="1:11" ht="36" x14ac:dyDescent="0.15">
      <c r="A135" s="14" t="s">
        <v>1506</v>
      </c>
      <c r="B135" s="14" t="s">
        <v>1613</v>
      </c>
      <c r="C135" s="14" t="s">
        <v>1614</v>
      </c>
      <c r="D135" s="16">
        <v>45813</v>
      </c>
      <c r="E135" s="16"/>
      <c r="F135" s="14" t="s">
        <v>1615</v>
      </c>
      <c r="G135" s="14" t="s">
        <v>1589</v>
      </c>
      <c r="H135" s="14" t="s">
        <v>1590</v>
      </c>
      <c r="I135" s="15">
        <v>3434.94</v>
      </c>
      <c r="J135" s="77">
        <v>3</v>
      </c>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412</v>
      </c>
      <c r="B1" s="163" t="s">
        <v>413</v>
      </c>
      <c r="C1" s="163" t="s">
        <v>414</v>
      </c>
      <c r="D1" s="163" t="s">
        <v>415</v>
      </c>
      <c r="E1" s="163" t="s">
        <v>416</v>
      </c>
      <c r="F1" s="163" t="s">
        <v>417</v>
      </c>
      <c r="G1" s="163" t="s">
        <v>418</v>
      </c>
      <c r="H1" s="163" t="s">
        <v>419</v>
      </c>
      <c r="I1" s="163" t="s">
        <v>420</v>
      </c>
      <c r="J1" s="163" t="s">
        <v>421</v>
      </c>
      <c r="K1" s="163" t="s">
        <v>422</v>
      </c>
      <c r="L1" s="164" t="s">
        <v>423</v>
      </c>
      <c r="M1" s="274" t="s">
        <v>424</v>
      </c>
      <c r="N1" s="274" t="s">
        <v>425</v>
      </c>
      <c r="O1" s="274" t="s">
        <v>426</v>
      </c>
      <c r="P1" s="274" t="s">
        <v>427</v>
      </c>
    </row>
    <row r="2" spans="1:18" s="213" customFormat="1" ht="12" x14ac:dyDescent="0.15">
      <c r="A2" s="198" t="s">
        <v>446</v>
      </c>
      <c r="B2" s="199" t="s">
        <v>447</v>
      </c>
      <c r="C2" s="200" t="s">
        <v>428</v>
      </c>
      <c r="D2" s="199" t="s">
        <v>448</v>
      </c>
      <c r="E2" s="199" t="s">
        <v>435</v>
      </c>
      <c r="F2" s="199" t="s">
        <v>449</v>
      </c>
      <c r="G2" s="265" t="s">
        <v>450</v>
      </c>
      <c r="H2" s="265" t="s">
        <v>451</v>
      </c>
      <c r="I2" s="275" t="s">
        <v>452</v>
      </c>
      <c r="J2" s="199" t="s">
        <v>432</v>
      </c>
      <c r="K2" s="275" t="s">
        <v>452</v>
      </c>
      <c r="L2" s="201">
        <v>421908868248</v>
      </c>
      <c r="M2" s="199" t="s">
        <v>453</v>
      </c>
      <c r="N2" s="199"/>
      <c r="O2" s="199"/>
      <c r="P2" s="199"/>
      <c r="R2" s="276" t="str">
        <f t="shared" ref="R2:R41" si="0">A2</f>
        <v>30787009</v>
      </c>
    </row>
    <row r="3" spans="1:18" s="213" customFormat="1" ht="12" x14ac:dyDescent="0.15">
      <c r="A3" s="198" t="s">
        <v>454</v>
      </c>
      <c r="B3" s="199" t="s">
        <v>455</v>
      </c>
      <c r="C3" s="200" t="s">
        <v>428</v>
      </c>
      <c r="D3" s="199" t="s">
        <v>456</v>
      </c>
      <c r="E3" s="199" t="s">
        <v>457</v>
      </c>
      <c r="F3" s="199" t="s">
        <v>458</v>
      </c>
      <c r="G3" s="265" t="s">
        <v>459</v>
      </c>
      <c r="H3" s="265" t="s">
        <v>460</v>
      </c>
      <c r="I3" s="275" t="s">
        <v>461</v>
      </c>
      <c r="J3" s="199" t="s">
        <v>462</v>
      </c>
      <c r="K3" s="275" t="s">
        <v>463</v>
      </c>
      <c r="L3" s="201">
        <v>421919188236</v>
      </c>
      <c r="M3" s="199" t="s">
        <v>464</v>
      </c>
      <c r="N3" s="199"/>
      <c r="O3" s="200"/>
      <c r="P3" s="199"/>
      <c r="R3" s="276" t="str">
        <f t="shared" si="0"/>
        <v>00631655</v>
      </c>
    </row>
    <row r="4" spans="1:18" s="213" customFormat="1" ht="12" x14ac:dyDescent="0.15">
      <c r="A4" s="198" t="s">
        <v>465</v>
      </c>
      <c r="B4" s="199" t="s">
        <v>466</v>
      </c>
      <c r="C4" s="200" t="s">
        <v>428</v>
      </c>
      <c r="D4" s="199" t="s">
        <v>467</v>
      </c>
      <c r="E4" s="199" t="s">
        <v>435</v>
      </c>
      <c r="F4" s="199" t="s">
        <v>468</v>
      </c>
      <c r="G4" s="265" t="s">
        <v>469</v>
      </c>
      <c r="H4" s="265" t="s">
        <v>470</v>
      </c>
      <c r="I4" s="275" t="s">
        <v>471</v>
      </c>
      <c r="J4" s="199" t="s">
        <v>432</v>
      </c>
      <c r="K4" s="275" t="s">
        <v>471</v>
      </c>
      <c r="L4" s="201">
        <v>421905948422</v>
      </c>
      <c r="M4" s="199" t="s">
        <v>472</v>
      </c>
      <c r="N4" s="199"/>
      <c r="O4" s="199"/>
      <c r="P4" s="199"/>
      <c r="R4" s="276" t="str">
        <f t="shared" si="0"/>
        <v>42019541</v>
      </c>
    </row>
    <row r="5" spans="1:18" s="213" customFormat="1" ht="12" x14ac:dyDescent="0.15">
      <c r="A5" s="198" t="s">
        <v>473</v>
      </c>
      <c r="B5" s="199" t="s">
        <v>474</v>
      </c>
      <c r="C5" s="200" t="s">
        <v>428</v>
      </c>
      <c r="D5" s="199" t="s">
        <v>475</v>
      </c>
      <c r="E5" s="199" t="s">
        <v>440</v>
      </c>
      <c r="F5" s="199" t="s">
        <v>441</v>
      </c>
      <c r="G5" s="265" t="s">
        <v>476</v>
      </c>
      <c r="H5" s="265" t="s">
        <v>477</v>
      </c>
      <c r="I5" s="275" t="s">
        <v>478</v>
      </c>
      <c r="J5" s="199" t="s">
        <v>432</v>
      </c>
      <c r="K5" s="275" t="s">
        <v>478</v>
      </c>
      <c r="L5" s="201">
        <v>421915184709</v>
      </c>
      <c r="M5" s="199" t="s">
        <v>479</v>
      </c>
      <c r="N5" s="199"/>
      <c r="O5" s="199"/>
      <c r="P5" s="199"/>
      <c r="R5" s="276" t="str">
        <f t="shared" si="0"/>
        <v>30810108</v>
      </c>
    </row>
    <row r="6" spans="1:18" s="213" customFormat="1" ht="12" x14ac:dyDescent="0.15">
      <c r="A6" s="198" t="s">
        <v>480</v>
      </c>
      <c r="B6" s="199" t="s">
        <v>481</v>
      </c>
      <c r="C6" s="200" t="s">
        <v>428</v>
      </c>
      <c r="D6" s="199" t="s">
        <v>482</v>
      </c>
      <c r="E6" s="199" t="s">
        <v>435</v>
      </c>
      <c r="F6" s="199" t="s">
        <v>483</v>
      </c>
      <c r="G6" s="265" t="s">
        <v>484</v>
      </c>
      <c r="H6" s="265" t="s">
        <v>485</v>
      </c>
      <c r="I6" s="275" t="s">
        <v>486</v>
      </c>
      <c r="J6" s="199" t="s">
        <v>432</v>
      </c>
      <c r="K6" s="275" t="s">
        <v>1401</v>
      </c>
      <c r="L6" s="201">
        <v>421908965156</v>
      </c>
      <c r="M6" s="199" t="s">
        <v>487</v>
      </c>
      <c r="N6" s="199"/>
      <c r="O6" s="199"/>
      <c r="P6" s="199"/>
      <c r="R6" s="276" t="str">
        <f t="shared" si="0"/>
        <v>30842069</v>
      </c>
    </row>
    <row r="7" spans="1:18" s="213" customFormat="1" ht="12" x14ac:dyDescent="0.15">
      <c r="A7" s="198" t="s">
        <v>488</v>
      </c>
      <c r="B7" s="199" t="s">
        <v>489</v>
      </c>
      <c r="C7" s="200" t="s">
        <v>428</v>
      </c>
      <c r="D7" s="199" t="s">
        <v>1391</v>
      </c>
      <c r="E7" s="199" t="s">
        <v>1392</v>
      </c>
      <c r="F7" s="199" t="s">
        <v>1393</v>
      </c>
      <c r="G7" s="265" t="s">
        <v>490</v>
      </c>
      <c r="H7" s="265" t="s">
        <v>491</v>
      </c>
      <c r="I7" s="275" t="s">
        <v>492</v>
      </c>
      <c r="J7" s="199" t="s">
        <v>430</v>
      </c>
      <c r="K7" s="275" t="s">
        <v>493</v>
      </c>
      <c r="L7" s="201">
        <v>421905998953</v>
      </c>
      <c r="M7" s="199" t="s">
        <v>494</v>
      </c>
      <c r="N7" s="199"/>
      <c r="O7" s="199"/>
      <c r="P7" s="199"/>
      <c r="R7" s="276" t="str">
        <f t="shared" si="0"/>
        <v>31749852</v>
      </c>
    </row>
    <row r="8" spans="1:18" s="213" customFormat="1" ht="12" x14ac:dyDescent="0.15">
      <c r="A8" s="198" t="s">
        <v>495</v>
      </c>
      <c r="B8" s="199" t="s">
        <v>496</v>
      </c>
      <c r="C8" s="200" t="s">
        <v>428</v>
      </c>
      <c r="D8" s="199" t="s">
        <v>482</v>
      </c>
      <c r="E8" s="199" t="s">
        <v>435</v>
      </c>
      <c r="F8" s="199" t="s">
        <v>483</v>
      </c>
      <c r="G8" s="265" t="s">
        <v>497</v>
      </c>
      <c r="H8" s="265" t="s">
        <v>498</v>
      </c>
      <c r="I8" s="275" t="s">
        <v>499</v>
      </c>
      <c r="J8" s="199" t="s">
        <v>432</v>
      </c>
      <c r="K8" s="275" t="s">
        <v>1402</v>
      </c>
      <c r="L8" s="201" t="s">
        <v>1403</v>
      </c>
      <c r="M8" s="199" t="s">
        <v>500</v>
      </c>
      <c r="N8" s="199"/>
      <c r="O8" s="200"/>
      <c r="P8" s="199"/>
      <c r="R8" s="276" t="str">
        <f t="shared" si="0"/>
        <v>30844711</v>
      </c>
    </row>
    <row r="9" spans="1:18" s="213" customFormat="1" ht="12" x14ac:dyDescent="0.15">
      <c r="A9" s="198" t="s">
        <v>501</v>
      </c>
      <c r="B9" s="199" t="s">
        <v>502</v>
      </c>
      <c r="C9" s="200" t="s">
        <v>428</v>
      </c>
      <c r="D9" s="199" t="s">
        <v>503</v>
      </c>
      <c r="E9" s="199" t="s">
        <v>442</v>
      </c>
      <c r="F9" s="199" t="s">
        <v>504</v>
      </c>
      <c r="G9" s="265" t="s">
        <v>505</v>
      </c>
      <c r="H9" s="265" t="s">
        <v>506</v>
      </c>
      <c r="I9" s="275" t="s">
        <v>507</v>
      </c>
      <c r="J9" s="199" t="s">
        <v>432</v>
      </c>
      <c r="K9" s="275" t="s">
        <v>507</v>
      </c>
      <c r="L9" s="201">
        <v>421911361044</v>
      </c>
      <c r="M9" s="199" t="s">
        <v>508</v>
      </c>
      <c r="N9" s="199"/>
      <c r="O9" s="200"/>
      <c r="P9" s="199"/>
      <c r="R9" s="276" t="str">
        <f t="shared" si="0"/>
        <v>31940668</v>
      </c>
    </row>
    <row r="10" spans="1:18" s="213" customFormat="1" ht="12" x14ac:dyDescent="0.15">
      <c r="A10" s="198" t="s">
        <v>509</v>
      </c>
      <c r="B10" s="199" t="s">
        <v>510</v>
      </c>
      <c r="C10" s="200" t="s">
        <v>428</v>
      </c>
      <c r="D10" s="199" t="s">
        <v>511</v>
      </c>
      <c r="E10" s="199" t="s">
        <v>512</v>
      </c>
      <c r="F10" s="199" t="s">
        <v>513</v>
      </c>
      <c r="G10" s="265" t="s">
        <v>514</v>
      </c>
      <c r="H10" s="265" t="s">
        <v>515</v>
      </c>
      <c r="I10" s="275" t="s">
        <v>516</v>
      </c>
      <c r="J10" s="199" t="s">
        <v>432</v>
      </c>
      <c r="K10" s="275" t="s">
        <v>517</v>
      </c>
      <c r="L10" s="201">
        <v>421903403105</v>
      </c>
      <c r="M10" s="199" t="s">
        <v>518</v>
      </c>
      <c r="N10" s="199"/>
      <c r="O10" s="200"/>
      <c r="P10" s="199"/>
      <c r="R10" s="276" t="str">
        <f t="shared" si="0"/>
        <v>31824021</v>
      </c>
    </row>
    <row r="11" spans="1:18" ht="12" x14ac:dyDescent="0.15">
      <c r="A11" s="198" t="s">
        <v>520</v>
      </c>
      <c r="B11" s="199" t="s">
        <v>521</v>
      </c>
      <c r="C11" s="200" t="s">
        <v>428</v>
      </c>
      <c r="D11" s="199" t="s">
        <v>522</v>
      </c>
      <c r="E11" s="199" t="s">
        <v>523</v>
      </c>
      <c r="F11" s="199" t="s">
        <v>524</v>
      </c>
      <c r="G11" s="265" t="s">
        <v>525</v>
      </c>
      <c r="H11" s="265" t="s">
        <v>526</v>
      </c>
      <c r="I11" s="275" t="s">
        <v>1404</v>
      </c>
      <c r="J11" s="199" t="s">
        <v>432</v>
      </c>
      <c r="K11" s="275" t="s">
        <v>527</v>
      </c>
      <c r="L11" s="201">
        <v>421905162424</v>
      </c>
      <c r="M11" s="199" t="s">
        <v>528</v>
      </c>
      <c r="N11" s="199"/>
      <c r="O11" s="200"/>
      <c r="P11" s="199"/>
      <c r="Q11" s="213"/>
      <c r="R11" s="276" t="str">
        <f t="shared" si="0"/>
        <v>30811686</v>
      </c>
    </row>
    <row r="12" spans="1:18" ht="12" x14ac:dyDescent="0.15">
      <c r="A12" s="198" t="s">
        <v>529</v>
      </c>
      <c r="B12" s="199" t="s">
        <v>530</v>
      </c>
      <c r="C12" s="200" t="s">
        <v>428</v>
      </c>
      <c r="D12" s="199" t="s">
        <v>1394</v>
      </c>
      <c r="E12" s="199" t="s">
        <v>440</v>
      </c>
      <c r="F12" s="199" t="s">
        <v>441</v>
      </c>
      <c r="G12" s="265" t="s">
        <v>531</v>
      </c>
      <c r="H12" s="265" t="s">
        <v>532</v>
      </c>
      <c r="I12" s="275" t="s">
        <v>533</v>
      </c>
      <c r="J12" s="199" t="s">
        <v>432</v>
      </c>
      <c r="K12" s="275" t="s">
        <v>1405</v>
      </c>
      <c r="L12" s="201" t="s">
        <v>1406</v>
      </c>
      <c r="M12" s="199" t="s">
        <v>534</v>
      </c>
      <c r="N12" s="199"/>
      <c r="O12" s="199"/>
      <c r="P12" s="199"/>
      <c r="Q12" s="213"/>
      <c r="R12" s="276" t="str">
        <f t="shared" si="0"/>
        <v>30814910</v>
      </c>
    </row>
    <row r="13" spans="1:18" ht="12" x14ac:dyDescent="0.15">
      <c r="A13" s="198" t="s">
        <v>1407</v>
      </c>
      <c r="B13" s="199" t="s">
        <v>1408</v>
      </c>
      <c r="C13" s="200" t="s">
        <v>428</v>
      </c>
      <c r="D13" s="199" t="s">
        <v>535</v>
      </c>
      <c r="E13" s="199" t="s">
        <v>437</v>
      </c>
      <c r="F13" s="199" t="s">
        <v>536</v>
      </c>
      <c r="G13" s="265" t="s">
        <v>1409</v>
      </c>
      <c r="H13" s="265" t="s">
        <v>1410</v>
      </c>
      <c r="I13" s="275" t="s">
        <v>1411</v>
      </c>
      <c r="J13" s="199" t="s">
        <v>432</v>
      </c>
      <c r="K13" s="275" t="s">
        <v>1412</v>
      </c>
      <c r="L13" s="201">
        <v>421907696186</v>
      </c>
      <c r="M13" s="199" t="s">
        <v>1413</v>
      </c>
      <c r="N13" s="199"/>
      <c r="O13" s="200"/>
      <c r="P13" s="199"/>
      <c r="Q13" s="213"/>
      <c r="R13" s="276" t="str">
        <f t="shared" si="0"/>
        <v>17316731</v>
      </c>
    </row>
    <row r="14" spans="1:18" ht="12" x14ac:dyDescent="0.15">
      <c r="A14" s="198" t="s">
        <v>1414</v>
      </c>
      <c r="B14" s="199" t="s">
        <v>1415</v>
      </c>
      <c r="C14" s="200" t="s">
        <v>428</v>
      </c>
      <c r="D14" s="199" t="s">
        <v>1416</v>
      </c>
      <c r="E14" s="199" t="s">
        <v>1417</v>
      </c>
      <c r="F14" s="199" t="s">
        <v>1418</v>
      </c>
      <c r="G14" s="265" t="s">
        <v>1419</v>
      </c>
      <c r="H14" s="265" t="s">
        <v>1420</v>
      </c>
      <c r="I14" s="275" t="s">
        <v>1421</v>
      </c>
      <c r="J14" s="199" t="s">
        <v>430</v>
      </c>
      <c r="K14" s="275" t="s">
        <v>1421</v>
      </c>
      <c r="L14" s="201">
        <v>421907253794</v>
      </c>
      <c r="M14" s="199" t="s">
        <v>1422</v>
      </c>
      <c r="N14" s="199"/>
      <c r="O14" s="200"/>
      <c r="P14" s="199"/>
      <c r="Q14" s="213"/>
      <c r="R14" s="276" t="str">
        <f t="shared" si="0"/>
        <v>30841798</v>
      </c>
    </row>
    <row r="15" spans="1:18" ht="12" x14ac:dyDescent="0.15">
      <c r="A15" s="198" t="s">
        <v>537</v>
      </c>
      <c r="B15" s="199" t="s">
        <v>538</v>
      </c>
      <c r="C15" s="200" t="s">
        <v>428</v>
      </c>
      <c r="D15" s="199" t="s">
        <v>482</v>
      </c>
      <c r="E15" s="199" t="s">
        <v>435</v>
      </c>
      <c r="F15" s="199" t="s">
        <v>536</v>
      </c>
      <c r="G15" s="265" t="s">
        <v>539</v>
      </c>
      <c r="H15" s="265" t="s">
        <v>540</v>
      </c>
      <c r="I15" s="275" t="s">
        <v>541</v>
      </c>
      <c r="J15" s="199" t="s">
        <v>432</v>
      </c>
      <c r="K15" s="275" t="s">
        <v>542</v>
      </c>
      <c r="L15" s="201">
        <v>421905294239</v>
      </c>
      <c r="M15" s="199" t="s">
        <v>543</v>
      </c>
      <c r="N15" s="200"/>
      <c r="O15" s="200"/>
      <c r="P15" s="200"/>
      <c r="Q15" s="213"/>
      <c r="R15" s="276" t="str">
        <f t="shared" si="0"/>
        <v>30844568</v>
      </c>
    </row>
    <row r="16" spans="1:18" ht="12" x14ac:dyDescent="0.15">
      <c r="A16" s="198" t="s">
        <v>544</v>
      </c>
      <c r="B16" s="199" t="s">
        <v>545</v>
      </c>
      <c r="C16" s="200" t="s">
        <v>428</v>
      </c>
      <c r="D16" s="199" t="s">
        <v>535</v>
      </c>
      <c r="E16" s="199" t="s">
        <v>435</v>
      </c>
      <c r="F16" s="199" t="s">
        <v>536</v>
      </c>
      <c r="G16" s="265" t="s">
        <v>546</v>
      </c>
      <c r="H16" s="265" t="s">
        <v>547</v>
      </c>
      <c r="I16" s="275" t="s">
        <v>548</v>
      </c>
      <c r="J16" s="199" t="s">
        <v>432</v>
      </c>
      <c r="K16" s="275" t="s">
        <v>549</v>
      </c>
      <c r="L16" s="201">
        <v>421905504810</v>
      </c>
      <c r="M16" s="199" t="s">
        <v>550</v>
      </c>
      <c r="N16" s="199"/>
      <c r="O16" s="200"/>
      <c r="P16" s="199"/>
      <c r="Q16" s="213"/>
      <c r="R16" s="276" t="str">
        <f t="shared" si="0"/>
        <v>17315166</v>
      </c>
    </row>
    <row r="17" spans="1:18" ht="12" x14ac:dyDescent="0.15">
      <c r="A17" s="198" t="s">
        <v>551</v>
      </c>
      <c r="B17" s="199" t="s">
        <v>552</v>
      </c>
      <c r="C17" s="200" t="s">
        <v>428</v>
      </c>
      <c r="D17" s="199" t="s">
        <v>553</v>
      </c>
      <c r="E17" s="199" t="s">
        <v>435</v>
      </c>
      <c r="F17" s="199" t="s">
        <v>554</v>
      </c>
      <c r="G17" s="265" t="s">
        <v>555</v>
      </c>
      <c r="H17" s="265" t="s">
        <v>556</v>
      </c>
      <c r="I17" s="275" t="s">
        <v>557</v>
      </c>
      <c r="J17" s="199" t="s">
        <v>432</v>
      </c>
      <c r="K17" s="275" t="s">
        <v>558</v>
      </c>
      <c r="L17" s="201">
        <v>421949246786</v>
      </c>
      <c r="M17" s="199" t="s">
        <v>559</v>
      </c>
      <c r="N17" s="199"/>
      <c r="O17" s="199" t="s">
        <v>1423</v>
      </c>
      <c r="P17" s="199"/>
      <c r="Q17" s="213"/>
      <c r="R17" s="276" t="str">
        <f t="shared" si="0"/>
        <v>31744621</v>
      </c>
    </row>
    <row r="18" spans="1:18" ht="12" x14ac:dyDescent="0.15">
      <c r="A18" s="198" t="s">
        <v>560</v>
      </c>
      <c r="B18" s="199" t="s">
        <v>561</v>
      </c>
      <c r="C18" s="200" t="s">
        <v>428</v>
      </c>
      <c r="D18" s="199" t="s">
        <v>562</v>
      </c>
      <c r="E18" s="199" t="s">
        <v>435</v>
      </c>
      <c r="F18" s="199" t="s">
        <v>563</v>
      </c>
      <c r="G18" s="265" t="s">
        <v>564</v>
      </c>
      <c r="H18" s="265" t="s">
        <v>565</v>
      </c>
      <c r="I18" s="275" t="s">
        <v>566</v>
      </c>
      <c r="J18" s="199" t="s">
        <v>432</v>
      </c>
      <c r="K18" s="275" t="s">
        <v>566</v>
      </c>
      <c r="L18" s="201">
        <v>421903421644</v>
      </c>
      <c r="M18" s="199" t="s">
        <v>567</v>
      </c>
      <c r="N18" s="199"/>
      <c r="O18" s="199"/>
      <c r="P18" s="199"/>
      <c r="Q18" s="213"/>
      <c r="R18" s="276" t="str">
        <f t="shared" si="0"/>
        <v>36064742</v>
      </c>
    </row>
    <row r="19" spans="1:18" ht="12" x14ac:dyDescent="0.15">
      <c r="A19" s="198" t="s">
        <v>568</v>
      </c>
      <c r="B19" s="199" t="s">
        <v>569</v>
      </c>
      <c r="C19" s="200" t="s">
        <v>428</v>
      </c>
      <c r="D19" s="199" t="s">
        <v>570</v>
      </c>
      <c r="E19" s="199" t="s">
        <v>435</v>
      </c>
      <c r="F19" s="199" t="s">
        <v>571</v>
      </c>
      <c r="G19" s="265" t="s">
        <v>572</v>
      </c>
      <c r="H19" s="265" t="s">
        <v>573</v>
      </c>
      <c r="I19" s="275" t="s">
        <v>574</v>
      </c>
      <c r="J19" s="199" t="s">
        <v>575</v>
      </c>
      <c r="K19" s="275" t="s">
        <v>576</v>
      </c>
      <c r="L19" s="201">
        <v>421903446366</v>
      </c>
      <c r="M19" s="199" t="s">
        <v>577</v>
      </c>
      <c r="N19" s="199"/>
      <c r="O19" s="199"/>
      <c r="P19" s="199" t="s">
        <v>1424</v>
      </c>
      <c r="Q19" s="213"/>
      <c r="R19" s="276" t="str">
        <f t="shared" si="0"/>
        <v>50284363</v>
      </c>
    </row>
    <row r="20" spans="1:18" ht="12" x14ac:dyDescent="0.15">
      <c r="A20" s="198" t="s">
        <v>578</v>
      </c>
      <c r="B20" s="199" t="s">
        <v>579</v>
      </c>
      <c r="C20" s="200" t="s">
        <v>428</v>
      </c>
      <c r="D20" s="199" t="s">
        <v>482</v>
      </c>
      <c r="E20" s="199" t="s">
        <v>435</v>
      </c>
      <c r="F20" s="199" t="s">
        <v>536</v>
      </c>
      <c r="G20" s="265" t="s">
        <v>580</v>
      </c>
      <c r="H20" s="265" t="s">
        <v>581</v>
      </c>
      <c r="I20" s="275" t="s">
        <v>1395</v>
      </c>
      <c r="J20" s="199" t="s">
        <v>860</v>
      </c>
      <c r="K20" s="275" t="s">
        <v>582</v>
      </c>
      <c r="L20" s="201">
        <v>421915177492</v>
      </c>
      <c r="M20" s="199" t="s">
        <v>583</v>
      </c>
      <c r="N20" s="199"/>
      <c r="O20" s="200"/>
      <c r="P20" s="200"/>
      <c r="Q20" s="213"/>
      <c r="R20" s="276" t="str">
        <f t="shared" si="0"/>
        <v>00688321</v>
      </c>
    </row>
    <row r="21" spans="1:18" ht="12" x14ac:dyDescent="0.15">
      <c r="A21" s="198" t="s">
        <v>584</v>
      </c>
      <c r="B21" s="199" t="s">
        <v>585</v>
      </c>
      <c r="C21" s="200" t="s">
        <v>428</v>
      </c>
      <c r="D21" s="199" t="s">
        <v>586</v>
      </c>
      <c r="E21" s="199" t="s">
        <v>433</v>
      </c>
      <c r="F21" s="199" t="s">
        <v>434</v>
      </c>
      <c r="G21" s="265" t="s">
        <v>587</v>
      </c>
      <c r="H21" s="265" t="s">
        <v>1425</v>
      </c>
      <c r="I21" s="275" t="s">
        <v>588</v>
      </c>
      <c r="J21" s="199" t="s">
        <v>519</v>
      </c>
      <c r="K21" s="275" t="s">
        <v>588</v>
      </c>
      <c r="L21" s="201">
        <v>421905380634</v>
      </c>
      <c r="M21" s="199" t="s">
        <v>589</v>
      </c>
      <c r="N21" s="199"/>
      <c r="O21" s="199"/>
      <c r="P21" s="199" t="s">
        <v>1426</v>
      </c>
      <c r="Q21" s="213"/>
      <c r="R21" s="276" t="str">
        <f t="shared" si="0"/>
        <v>54041368</v>
      </c>
    </row>
    <row r="22" spans="1:18" ht="12" x14ac:dyDescent="0.15">
      <c r="A22" s="198" t="s">
        <v>590</v>
      </c>
      <c r="B22" s="199" t="s">
        <v>591</v>
      </c>
      <c r="C22" s="200" t="s">
        <v>428</v>
      </c>
      <c r="D22" s="199" t="s">
        <v>482</v>
      </c>
      <c r="E22" s="199" t="s">
        <v>435</v>
      </c>
      <c r="F22" s="199" t="s">
        <v>536</v>
      </c>
      <c r="G22" s="265" t="s">
        <v>592</v>
      </c>
      <c r="H22" s="265" t="s">
        <v>593</v>
      </c>
      <c r="I22" s="275" t="s">
        <v>594</v>
      </c>
      <c r="J22" s="199" t="s">
        <v>430</v>
      </c>
      <c r="K22" s="275" t="s">
        <v>595</v>
      </c>
      <c r="L22" s="201">
        <v>421907100191</v>
      </c>
      <c r="M22" s="199" t="s">
        <v>596</v>
      </c>
      <c r="N22" s="199"/>
      <c r="O22" s="200"/>
      <c r="P22" s="199"/>
      <c r="Q22" s="213"/>
      <c r="R22" s="276" t="str">
        <f t="shared" si="0"/>
        <v>31787801</v>
      </c>
    </row>
    <row r="23" spans="1:18" ht="12" x14ac:dyDescent="0.15">
      <c r="A23" s="198" t="s">
        <v>597</v>
      </c>
      <c r="B23" s="199" t="s">
        <v>598</v>
      </c>
      <c r="C23" s="200" t="s">
        <v>428</v>
      </c>
      <c r="D23" s="199" t="s">
        <v>482</v>
      </c>
      <c r="E23" s="199" t="s">
        <v>435</v>
      </c>
      <c r="F23" s="199" t="s">
        <v>536</v>
      </c>
      <c r="G23" s="265" t="s">
        <v>599</v>
      </c>
      <c r="H23" s="265" t="s">
        <v>600</v>
      </c>
      <c r="I23" s="275" t="s">
        <v>601</v>
      </c>
      <c r="J23" s="199" t="s">
        <v>432</v>
      </c>
      <c r="K23" s="275" t="s">
        <v>602</v>
      </c>
      <c r="L23" s="201">
        <v>421905659739</v>
      </c>
      <c r="M23" s="199" t="s">
        <v>603</v>
      </c>
      <c r="N23" s="200"/>
      <c r="O23" s="200"/>
      <c r="P23" s="200"/>
      <c r="Q23" s="213"/>
      <c r="R23" s="276" t="str">
        <f t="shared" si="0"/>
        <v>50434101</v>
      </c>
    </row>
    <row r="24" spans="1:18" ht="12" x14ac:dyDescent="0.15">
      <c r="A24" s="198" t="s">
        <v>604</v>
      </c>
      <c r="B24" s="199" t="s">
        <v>605</v>
      </c>
      <c r="C24" s="200" t="s">
        <v>428</v>
      </c>
      <c r="D24" s="199" t="s">
        <v>606</v>
      </c>
      <c r="E24" s="199" t="s">
        <v>435</v>
      </c>
      <c r="F24" s="199" t="s">
        <v>607</v>
      </c>
      <c r="G24" s="265" t="s">
        <v>608</v>
      </c>
      <c r="H24" s="265" t="s">
        <v>609</v>
      </c>
      <c r="I24" s="275" t="s">
        <v>610</v>
      </c>
      <c r="J24" s="199" t="s">
        <v>432</v>
      </c>
      <c r="K24" s="275" t="s">
        <v>610</v>
      </c>
      <c r="L24" s="201">
        <v>421905620961</v>
      </c>
      <c r="M24" s="199" t="s">
        <v>611</v>
      </c>
      <c r="N24" s="199"/>
      <c r="O24" s="199"/>
      <c r="P24" s="199"/>
      <c r="Q24" s="213"/>
      <c r="R24" s="276" t="str">
        <f t="shared" si="0"/>
        <v>30853427</v>
      </c>
    </row>
    <row r="25" spans="1:18" ht="12" x14ac:dyDescent="0.15">
      <c r="A25" s="198" t="s">
        <v>612</v>
      </c>
      <c r="B25" s="199" t="s">
        <v>613</v>
      </c>
      <c r="C25" s="200" t="s">
        <v>428</v>
      </c>
      <c r="D25" s="199" t="s">
        <v>614</v>
      </c>
      <c r="E25" s="199" t="s">
        <v>615</v>
      </c>
      <c r="F25" s="199" t="s">
        <v>616</v>
      </c>
      <c r="G25" s="265" t="s">
        <v>617</v>
      </c>
      <c r="H25" s="265" t="s">
        <v>618</v>
      </c>
      <c r="I25" s="275" t="s">
        <v>619</v>
      </c>
      <c r="J25" s="199" t="s">
        <v>432</v>
      </c>
      <c r="K25" s="275" t="s">
        <v>620</v>
      </c>
      <c r="L25" s="201">
        <v>421905601243</v>
      </c>
      <c r="M25" s="199" t="s">
        <v>621</v>
      </c>
      <c r="N25" s="199"/>
      <c r="O25" s="199"/>
      <c r="P25" s="199"/>
      <c r="Q25" s="213"/>
      <c r="R25" s="276" t="str">
        <f t="shared" si="0"/>
        <v>30813883</v>
      </c>
    </row>
    <row r="26" spans="1:18" ht="12" x14ac:dyDescent="0.15">
      <c r="A26" s="198" t="s">
        <v>622</v>
      </c>
      <c r="B26" s="199" t="s">
        <v>623</v>
      </c>
      <c r="C26" s="200" t="s">
        <v>428</v>
      </c>
      <c r="D26" s="199" t="s">
        <v>624</v>
      </c>
      <c r="E26" s="199" t="s">
        <v>435</v>
      </c>
      <c r="F26" s="199" t="s">
        <v>431</v>
      </c>
      <c r="G26" s="265" t="s">
        <v>625</v>
      </c>
      <c r="H26" s="265" t="s">
        <v>626</v>
      </c>
      <c r="I26" s="275" t="s">
        <v>627</v>
      </c>
      <c r="J26" s="199" t="s">
        <v>432</v>
      </c>
      <c r="K26" s="275" t="s">
        <v>627</v>
      </c>
      <c r="L26" s="201">
        <v>421903584555</v>
      </c>
      <c r="M26" s="199" t="s">
        <v>628</v>
      </c>
      <c r="N26" s="199"/>
      <c r="O26" s="199"/>
      <c r="P26" s="199"/>
      <c r="Q26" s="213"/>
      <c r="R26" s="276" t="str">
        <f t="shared" si="0"/>
        <v>34057587</v>
      </c>
    </row>
    <row r="27" spans="1:18" ht="12" x14ac:dyDescent="0.15">
      <c r="A27" s="198" t="s">
        <v>1427</v>
      </c>
      <c r="B27" s="199" t="s">
        <v>1428</v>
      </c>
      <c r="C27" s="200" t="s">
        <v>428</v>
      </c>
      <c r="D27" s="199" t="s">
        <v>482</v>
      </c>
      <c r="E27" s="199" t="s">
        <v>437</v>
      </c>
      <c r="F27" s="199" t="s">
        <v>536</v>
      </c>
      <c r="G27" s="265" t="s">
        <v>1429</v>
      </c>
      <c r="H27" s="265" t="s">
        <v>1430</v>
      </c>
      <c r="I27" s="275" t="s">
        <v>1431</v>
      </c>
      <c r="J27" s="199" t="s">
        <v>432</v>
      </c>
      <c r="K27" s="275" t="s">
        <v>1431</v>
      </c>
      <c r="L27" s="201">
        <v>421917800004</v>
      </c>
      <c r="M27" s="199" t="s">
        <v>1432</v>
      </c>
      <c r="N27" s="199"/>
      <c r="O27" s="200"/>
      <c r="P27" s="199"/>
      <c r="Q27" s="213"/>
      <c r="R27" s="276" t="str">
        <f t="shared" si="0"/>
        <v>30806887</v>
      </c>
    </row>
    <row r="28" spans="1:18" ht="12" x14ac:dyDescent="0.15">
      <c r="A28" s="198" t="s">
        <v>629</v>
      </c>
      <c r="B28" s="199" t="s">
        <v>630</v>
      </c>
      <c r="C28" s="200" t="s">
        <v>428</v>
      </c>
      <c r="D28" s="199" t="s">
        <v>631</v>
      </c>
      <c r="E28" s="199" t="s">
        <v>435</v>
      </c>
      <c r="F28" s="199" t="s">
        <v>438</v>
      </c>
      <c r="G28" s="265" t="s">
        <v>632</v>
      </c>
      <c r="H28" s="265" t="s">
        <v>633</v>
      </c>
      <c r="I28" s="275" t="s">
        <v>634</v>
      </c>
      <c r="J28" s="199" t="s">
        <v>432</v>
      </c>
      <c r="K28" s="275" t="s">
        <v>634</v>
      </c>
      <c r="L28" s="201">
        <v>421905297832</v>
      </c>
      <c r="M28" s="199" t="s">
        <v>635</v>
      </c>
      <c r="N28" s="199"/>
      <c r="O28" s="199"/>
      <c r="P28" s="199"/>
      <c r="Q28" s="213"/>
      <c r="R28" s="276" t="str">
        <f t="shared" si="0"/>
        <v>36068764</v>
      </c>
    </row>
    <row r="29" spans="1:18" ht="12" x14ac:dyDescent="0.15">
      <c r="A29" s="198" t="s">
        <v>636</v>
      </c>
      <c r="B29" s="199" t="s">
        <v>637</v>
      </c>
      <c r="C29" s="200" t="s">
        <v>428</v>
      </c>
      <c r="D29" s="199" t="s">
        <v>638</v>
      </c>
      <c r="E29" s="199" t="s">
        <v>435</v>
      </c>
      <c r="F29" s="199" t="s">
        <v>639</v>
      </c>
      <c r="G29" s="265" t="s">
        <v>1396</v>
      </c>
      <c r="H29" s="265" t="s">
        <v>1397</v>
      </c>
      <c r="I29" s="275" t="s">
        <v>640</v>
      </c>
      <c r="J29" s="199" t="s">
        <v>432</v>
      </c>
      <c r="K29" s="275" t="s">
        <v>641</v>
      </c>
      <c r="L29" s="201">
        <v>421911977728</v>
      </c>
      <c r="M29" s="199" t="s">
        <v>642</v>
      </c>
      <c r="N29" s="199"/>
      <c r="O29" s="199"/>
      <c r="P29" s="199"/>
      <c r="Q29" s="213"/>
      <c r="R29" s="276" t="str">
        <f t="shared" si="0"/>
        <v>30851459</v>
      </c>
    </row>
    <row r="30" spans="1:18" ht="12" x14ac:dyDescent="0.15">
      <c r="A30" s="198" t="s">
        <v>643</v>
      </c>
      <c r="B30" s="199" t="s">
        <v>644</v>
      </c>
      <c r="C30" s="200" t="s">
        <v>428</v>
      </c>
      <c r="D30" s="199" t="s">
        <v>645</v>
      </c>
      <c r="E30" s="199" t="s">
        <v>646</v>
      </c>
      <c r="F30" s="199" t="s">
        <v>647</v>
      </c>
      <c r="G30" s="265" t="s">
        <v>648</v>
      </c>
      <c r="H30" s="265" t="s">
        <v>649</v>
      </c>
      <c r="I30" s="275" t="s">
        <v>650</v>
      </c>
      <c r="J30" s="199" t="s">
        <v>445</v>
      </c>
      <c r="K30" s="275" t="s">
        <v>650</v>
      </c>
      <c r="L30" s="201">
        <v>421915156717</v>
      </c>
      <c r="M30" s="199" t="s">
        <v>651</v>
      </c>
      <c r="N30" s="200"/>
      <c r="O30" s="200"/>
      <c r="P30" s="200"/>
      <c r="Q30" s="213"/>
      <c r="R30" s="276" t="str">
        <f t="shared" si="0"/>
        <v>37998919</v>
      </c>
    </row>
    <row r="31" spans="1:18" ht="12" x14ac:dyDescent="0.15">
      <c r="A31" s="178" t="s">
        <v>652</v>
      </c>
      <c r="B31" s="199" t="s">
        <v>653</v>
      </c>
      <c r="C31" s="279" t="s">
        <v>428</v>
      </c>
      <c r="D31" s="199" t="s">
        <v>482</v>
      </c>
      <c r="E31" s="199" t="s">
        <v>435</v>
      </c>
      <c r="F31" s="199" t="s">
        <v>536</v>
      </c>
      <c r="G31" s="265" t="s">
        <v>654</v>
      </c>
      <c r="H31" s="265" t="s">
        <v>655</v>
      </c>
      <c r="I31" s="275" t="s">
        <v>656</v>
      </c>
      <c r="J31" s="199" t="s">
        <v>432</v>
      </c>
      <c r="K31" s="275" t="s">
        <v>542</v>
      </c>
      <c r="L31" s="201">
        <v>421905294239</v>
      </c>
      <c r="M31" s="199" t="s">
        <v>657</v>
      </c>
      <c r="N31" s="279"/>
      <c r="O31" s="279"/>
      <c r="P31" s="279"/>
      <c r="Q31" s="213"/>
      <c r="R31" s="276" t="str">
        <f t="shared" si="0"/>
        <v>17316723</v>
      </c>
    </row>
    <row r="32" spans="1:18" ht="12" x14ac:dyDescent="0.15">
      <c r="A32" s="198" t="s">
        <v>658</v>
      </c>
      <c r="B32" s="199" t="s">
        <v>659</v>
      </c>
      <c r="C32" s="200" t="s">
        <v>428</v>
      </c>
      <c r="D32" s="199" t="s">
        <v>482</v>
      </c>
      <c r="E32" s="199" t="s">
        <v>435</v>
      </c>
      <c r="F32" s="199" t="s">
        <v>536</v>
      </c>
      <c r="G32" s="265" t="s">
        <v>660</v>
      </c>
      <c r="H32" s="265" t="s">
        <v>661</v>
      </c>
      <c r="I32" s="275" t="s">
        <v>662</v>
      </c>
      <c r="J32" s="199" t="s">
        <v>663</v>
      </c>
      <c r="K32" s="275" t="s">
        <v>662</v>
      </c>
      <c r="L32" s="201">
        <v>421908447934</v>
      </c>
      <c r="M32" s="199" t="s">
        <v>664</v>
      </c>
      <c r="N32" s="199"/>
      <c r="O32" s="199"/>
      <c r="P32" s="199"/>
      <c r="Q32" s="213"/>
      <c r="R32" s="276" t="str">
        <f t="shared" si="0"/>
        <v>30807018</v>
      </c>
    </row>
    <row r="33" spans="1:18" ht="12" x14ac:dyDescent="0.15">
      <c r="A33" s="198" t="s">
        <v>665</v>
      </c>
      <c r="B33" s="199" t="s">
        <v>666</v>
      </c>
      <c r="C33" s="200" t="s">
        <v>428</v>
      </c>
      <c r="D33" s="199" t="s">
        <v>482</v>
      </c>
      <c r="E33" s="199" t="s">
        <v>435</v>
      </c>
      <c r="F33" s="199" t="s">
        <v>536</v>
      </c>
      <c r="G33" s="265" t="s">
        <v>667</v>
      </c>
      <c r="H33" s="265" t="s">
        <v>668</v>
      </c>
      <c r="I33" s="275" t="s">
        <v>669</v>
      </c>
      <c r="J33" s="199" t="s">
        <v>432</v>
      </c>
      <c r="K33" s="275" t="s">
        <v>670</v>
      </c>
      <c r="L33" s="201">
        <v>421918234840</v>
      </c>
      <c r="M33" s="199" t="s">
        <v>671</v>
      </c>
      <c r="N33" s="199"/>
      <c r="O33" s="199"/>
      <c r="P33" s="199"/>
      <c r="Q33" s="213"/>
      <c r="R33" s="276" t="str">
        <f t="shared" si="0"/>
        <v>31745466</v>
      </c>
    </row>
    <row r="34" spans="1:18" ht="12" x14ac:dyDescent="0.15">
      <c r="A34" s="198" t="s">
        <v>672</v>
      </c>
      <c r="B34" s="199" t="s">
        <v>673</v>
      </c>
      <c r="C34" s="200" t="s">
        <v>428</v>
      </c>
      <c r="D34" s="199" t="s">
        <v>674</v>
      </c>
      <c r="E34" s="199" t="s">
        <v>435</v>
      </c>
      <c r="F34" s="199" t="s">
        <v>536</v>
      </c>
      <c r="G34" s="265" t="s">
        <v>675</v>
      </c>
      <c r="H34" s="265" t="s">
        <v>676</v>
      </c>
      <c r="I34" s="275" t="s">
        <v>677</v>
      </c>
      <c r="J34" s="199" t="s">
        <v>432</v>
      </c>
      <c r="K34" s="275" t="s">
        <v>678</v>
      </c>
      <c r="L34" s="201">
        <v>421911427222</v>
      </c>
      <c r="M34" s="199" t="s">
        <v>679</v>
      </c>
      <c r="N34" s="199"/>
      <c r="O34" s="200"/>
      <c r="P34" s="199"/>
      <c r="Q34" s="213"/>
      <c r="R34" s="276" t="str">
        <f t="shared" si="0"/>
        <v>00688819</v>
      </c>
    </row>
    <row r="35" spans="1:18" ht="12" x14ac:dyDescent="0.15">
      <c r="A35" s="198" t="s">
        <v>680</v>
      </c>
      <c r="B35" s="199" t="s">
        <v>681</v>
      </c>
      <c r="C35" s="200" t="s">
        <v>428</v>
      </c>
      <c r="D35" s="199" t="s">
        <v>482</v>
      </c>
      <c r="E35" s="199" t="s">
        <v>435</v>
      </c>
      <c r="F35" s="199" t="s">
        <v>536</v>
      </c>
      <c r="G35" s="265" t="s">
        <v>682</v>
      </c>
      <c r="H35" s="265" t="s">
        <v>683</v>
      </c>
      <c r="I35" s="275" t="s">
        <v>684</v>
      </c>
      <c r="J35" s="199" t="s">
        <v>685</v>
      </c>
      <c r="K35" s="275" t="s">
        <v>686</v>
      </c>
      <c r="L35" s="201">
        <v>421905278836</v>
      </c>
      <c r="M35" s="199" t="s">
        <v>687</v>
      </c>
      <c r="N35" s="199"/>
      <c r="O35" s="200" t="s">
        <v>1433</v>
      </c>
      <c r="P35" s="199" t="s">
        <v>1434</v>
      </c>
      <c r="Q35" s="213"/>
      <c r="R35" s="276" t="str">
        <f t="shared" si="0"/>
        <v>36063835</v>
      </c>
    </row>
    <row r="36" spans="1:18" ht="12" x14ac:dyDescent="0.15">
      <c r="A36" s="198" t="s">
        <v>688</v>
      </c>
      <c r="B36" s="199" t="s">
        <v>689</v>
      </c>
      <c r="C36" s="200" t="s">
        <v>428</v>
      </c>
      <c r="D36" s="199" t="s">
        <v>482</v>
      </c>
      <c r="E36" s="199" t="s">
        <v>435</v>
      </c>
      <c r="F36" s="199" t="s">
        <v>536</v>
      </c>
      <c r="G36" s="265" t="s">
        <v>1486</v>
      </c>
      <c r="H36" s="265" t="s">
        <v>1435</v>
      </c>
      <c r="I36" s="275" t="s">
        <v>1436</v>
      </c>
      <c r="J36" s="199" t="s">
        <v>430</v>
      </c>
      <c r="K36" s="275" t="s">
        <v>1436</v>
      </c>
      <c r="L36" s="201">
        <v>421907194669</v>
      </c>
      <c r="M36" s="199" t="s">
        <v>690</v>
      </c>
      <c r="N36" s="199"/>
      <c r="O36" s="200"/>
      <c r="P36" s="199"/>
      <c r="Q36" s="213"/>
      <c r="R36" s="276" t="str">
        <f t="shared" si="0"/>
        <v>31753825</v>
      </c>
    </row>
    <row r="37" spans="1:18" ht="12" x14ac:dyDescent="0.15">
      <c r="A37" s="198" t="s">
        <v>691</v>
      </c>
      <c r="B37" s="199" t="s">
        <v>692</v>
      </c>
      <c r="C37" s="200" t="s">
        <v>428</v>
      </c>
      <c r="D37" s="199" t="s">
        <v>693</v>
      </c>
      <c r="E37" s="199" t="s">
        <v>694</v>
      </c>
      <c r="F37" s="199" t="s">
        <v>439</v>
      </c>
      <c r="G37" s="265" t="s">
        <v>695</v>
      </c>
      <c r="H37" s="265" t="s">
        <v>696</v>
      </c>
      <c r="I37" s="275" t="s">
        <v>697</v>
      </c>
      <c r="J37" s="199" t="s">
        <v>432</v>
      </c>
      <c r="K37" s="275" t="s">
        <v>697</v>
      </c>
      <c r="L37" s="201">
        <v>421903712927</v>
      </c>
      <c r="M37" s="199" t="s">
        <v>698</v>
      </c>
      <c r="N37" s="200"/>
      <c r="O37" s="200"/>
      <c r="P37" s="199"/>
      <c r="Q37" s="213"/>
      <c r="R37" s="276" t="str">
        <f t="shared" si="0"/>
        <v>36128147</v>
      </c>
    </row>
    <row r="38" spans="1:18" ht="12" x14ac:dyDescent="0.15">
      <c r="A38" s="198" t="s">
        <v>699</v>
      </c>
      <c r="B38" s="199" t="s">
        <v>700</v>
      </c>
      <c r="C38" s="200" t="s">
        <v>428</v>
      </c>
      <c r="D38" s="199" t="s">
        <v>701</v>
      </c>
      <c r="E38" s="199" t="s">
        <v>435</v>
      </c>
      <c r="F38" s="199" t="s">
        <v>571</v>
      </c>
      <c r="G38" s="265" t="s">
        <v>702</v>
      </c>
      <c r="H38" s="265" t="s">
        <v>703</v>
      </c>
      <c r="I38" s="275" t="s">
        <v>704</v>
      </c>
      <c r="J38" s="199" t="s">
        <v>432</v>
      </c>
      <c r="K38" s="275" t="s">
        <v>704</v>
      </c>
      <c r="L38" s="201">
        <v>421908672270</v>
      </c>
      <c r="M38" s="199" t="s">
        <v>705</v>
      </c>
      <c r="N38" s="199"/>
      <c r="O38" s="199"/>
      <c r="P38" s="199"/>
      <c r="Q38" s="213"/>
      <c r="R38" s="276" t="str">
        <f t="shared" si="0"/>
        <v>31770908</v>
      </c>
    </row>
    <row r="39" spans="1:18" ht="12" x14ac:dyDescent="0.15">
      <c r="A39" s="198" t="s">
        <v>706</v>
      </c>
      <c r="B39" s="199" t="s">
        <v>707</v>
      </c>
      <c r="C39" s="200" t="s">
        <v>428</v>
      </c>
      <c r="D39" s="199" t="s">
        <v>708</v>
      </c>
      <c r="E39" s="199" t="s">
        <v>435</v>
      </c>
      <c r="F39" s="199" t="s">
        <v>709</v>
      </c>
      <c r="G39" s="265" t="s">
        <v>710</v>
      </c>
      <c r="H39" s="265" t="s">
        <v>711</v>
      </c>
      <c r="I39" s="275" t="s">
        <v>712</v>
      </c>
      <c r="J39" s="199" t="s">
        <v>430</v>
      </c>
      <c r="K39" s="275" t="s">
        <v>713</v>
      </c>
      <c r="L39" s="201">
        <v>421918824449</v>
      </c>
      <c r="M39" s="199" t="s">
        <v>714</v>
      </c>
      <c r="N39" s="199"/>
      <c r="O39" s="199"/>
      <c r="P39" s="199"/>
      <c r="Q39" s="213"/>
      <c r="R39" s="276" t="str">
        <f t="shared" si="0"/>
        <v>37841866</v>
      </c>
    </row>
    <row r="40" spans="1:18" ht="12" x14ac:dyDescent="0.15">
      <c r="A40" s="198" t="s">
        <v>1437</v>
      </c>
      <c r="B40" s="199" t="s">
        <v>1438</v>
      </c>
      <c r="C40" s="200" t="s">
        <v>428</v>
      </c>
      <c r="D40" s="199" t="s">
        <v>1439</v>
      </c>
      <c r="E40" s="199" t="s">
        <v>1440</v>
      </c>
      <c r="F40" s="199" t="s">
        <v>1441</v>
      </c>
      <c r="G40" s="265" t="s">
        <v>1442</v>
      </c>
      <c r="H40" s="265" t="s">
        <v>1443</v>
      </c>
      <c r="I40" s="275" t="s">
        <v>1444</v>
      </c>
      <c r="J40" s="199" t="s">
        <v>430</v>
      </c>
      <c r="K40" s="275" t="s">
        <v>1444</v>
      </c>
      <c r="L40" s="201">
        <v>421903996977</v>
      </c>
      <c r="M40" s="199" t="s">
        <v>1445</v>
      </c>
      <c r="N40" s="280"/>
      <c r="O40" s="199"/>
      <c r="P40" s="199"/>
      <c r="Q40" s="213"/>
      <c r="R40" s="276" t="str">
        <f t="shared" si="0"/>
        <v>34009388</v>
      </c>
    </row>
    <row r="41" spans="1:18" ht="12" x14ac:dyDescent="0.15">
      <c r="A41" s="198" t="s">
        <v>715</v>
      </c>
      <c r="B41" s="199" t="s">
        <v>716</v>
      </c>
      <c r="C41" s="200" t="s">
        <v>428</v>
      </c>
      <c r="D41" s="199" t="s">
        <v>717</v>
      </c>
      <c r="E41" s="199" t="s">
        <v>435</v>
      </c>
      <c r="F41" s="199" t="s">
        <v>449</v>
      </c>
      <c r="G41" s="265" t="s">
        <v>718</v>
      </c>
      <c r="H41" s="265" t="s">
        <v>719</v>
      </c>
      <c r="I41" s="275" t="s">
        <v>720</v>
      </c>
      <c r="J41" s="199" t="s">
        <v>432</v>
      </c>
      <c r="K41" s="275" t="s">
        <v>721</v>
      </c>
      <c r="L41" s="201">
        <v>421907984638</v>
      </c>
      <c r="M41" s="199" t="s">
        <v>722</v>
      </c>
      <c r="N41" s="199"/>
      <c r="O41" s="199"/>
      <c r="P41" s="199"/>
      <c r="Q41" s="213"/>
      <c r="R41" s="276" t="str">
        <f t="shared" si="0"/>
        <v>00687308</v>
      </c>
    </row>
    <row r="42" spans="1:18" ht="12" x14ac:dyDescent="0.15">
      <c r="A42" s="198" t="s">
        <v>723</v>
      </c>
      <c r="B42" s="199" t="s">
        <v>724</v>
      </c>
      <c r="C42" s="200" t="s">
        <v>428</v>
      </c>
      <c r="D42" s="199" t="s">
        <v>482</v>
      </c>
      <c r="E42" s="199" t="s">
        <v>435</v>
      </c>
      <c r="F42" s="199" t="s">
        <v>536</v>
      </c>
      <c r="G42" s="265" t="s">
        <v>725</v>
      </c>
      <c r="H42" s="265" t="s">
        <v>726</v>
      </c>
      <c r="I42" s="275" t="s">
        <v>727</v>
      </c>
      <c r="J42" s="199" t="s">
        <v>430</v>
      </c>
      <c r="K42" s="275" t="s">
        <v>727</v>
      </c>
      <c r="L42" s="201">
        <v>421911597705</v>
      </c>
      <c r="M42" s="199" t="s">
        <v>728</v>
      </c>
      <c r="N42" s="199"/>
      <c r="O42" s="199" t="s">
        <v>1446</v>
      </c>
      <c r="P42" s="199"/>
      <c r="Q42" s="213"/>
      <c r="R42" s="276" t="str">
        <f t="shared" ref="R42:R67" si="1">A42</f>
        <v>00586455</v>
      </c>
    </row>
    <row r="43" spans="1:18" ht="12" x14ac:dyDescent="0.15">
      <c r="A43" s="198" t="s">
        <v>729</v>
      </c>
      <c r="B43" s="199" t="s">
        <v>730</v>
      </c>
      <c r="C43" s="200" t="s">
        <v>428</v>
      </c>
      <c r="D43" s="199" t="s">
        <v>731</v>
      </c>
      <c r="E43" s="199" t="s">
        <v>435</v>
      </c>
      <c r="F43" s="199" t="s">
        <v>444</v>
      </c>
      <c r="G43" s="265" t="s">
        <v>732</v>
      </c>
      <c r="H43" s="265" t="s">
        <v>733</v>
      </c>
      <c r="I43" s="275" t="s">
        <v>734</v>
      </c>
      <c r="J43" s="199" t="s">
        <v>430</v>
      </c>
      <c r="K43" s="275" t="s">
        <v>735</v>
      </c>
      <c r="L43" s="201">
        <v>421905504040</v>
      </c>
      <c r="M43" s="199" t="s">
        <v>736</v>
      </c>
      <c r="N43" s="199"/>
      <c r="O43" s="199"/>
      <c r="P43" s="311"/>
      <c r="Q43" s="213"/>
      <c r="R43" s="276" t="str">
        <f t="shared" si="1"/>
        <v>31805540</v>
      </c>
    </row>
    <row r="44" spans="1:18" ht="12" x14ac:dyDescent="0.15">
      <c r="A44" s="198" t="s">
        <v>737</v>
      </c>
      <c r="B44" s="199" t="s">
        <v>738</v>
      </c>
      <c r="C44" s="200" t="s">
        <v>428</v>
      </c>
      <c r="D44" s="199" t="s">
        <v>482</v>
      </c>
      <c r="E44" s="199" t="s">
        <v>435</v>
      </c>
      <c r="F44" s="199" t="s">
        <v>536</v>
      </c>
      <c r="G44" s="265" t="s">
        <v>739</v>
      </c>
      <c r="H44" s="265" t="s">
        <v>740</v>
      </c>
      <c r="I44" s="275" t="s">
        <v>741</v>
      </c>
      <c r="J44" s="199" t="s">
        <v>430</v>
      </c>
      <c r="K44" s="275" t="s">
        <v>741</v>
      </c>
      <c r="L44" s="201">
        <v>421903202270</v>
      </c>
      <c r="M44" s="199" t="s">
        <v>742</v>
      </c>
      <c r="N44" s="199"/>
      <c r="O44" s="199"/>
      <c r="P44" s="199"/>
      <c r="Q44" s="213"/>
      <c r="R44" s="276" t="str">
        <f t="shared" si="1"/>
        <v>30793009</v>
      </c>
    </row>
    <row r="45" spans="1:18" ht="12" x14ac:dyDescent="0.15">
      <c r="A45" s="198" t="s">
        <v>743</v>
      </c>
      <c r="B45" s="199" t="s">
        <v>744</v>
      </c>
      <c r="C45" s="200" t="s">
        <v>428</v>
      </c>
      <c r="D45" s="199" t="s">
        <v>745</v>
      </c>
      <c r="E45" s="199" t="s">
        <v>436</v>
      </c>
      <c r="F45" s="199" t="s">
        <v>746</v>
      </c>
      <c r="G45" s="265" t="s">
        <v>747</v>
      </c>
      <c r="H45" s="265" t="s">
        <v>748</v>
      </c>
      <c r="I45" s="275" t="s">
        <v>749</v>
      </c>
      <c r="J45" s="199" t="s">
        <v>432</v>
      </c>
      <c r="K45" s="275" t="s">
        <v>750</v>
      </c>
      <c r="L45" s="201">
        <v>421911928826</v>
      </c>
      <c r="M45" s="199" t="s">
        <v>751</v>
      </c>
      <c r="N45" s="199"/>
      <c r="O45" s="199"/>
      <c r="P45" s="199"/>
      <c r="Q45" s="213"/>
      <c r="R45" s="276" t="str">
        <f t="shared" si="1"/>
        <v>00677604</v>
      </c>
    </row>
    <row r="46" spans="1:18" ht="12" x14ac:dyDescent="0.15">
      <c r="A46" s="198" t="s">
        <v>752</v>
      </c>
      <c r="B46" s="199" t="s">
        <v>753</v>
      </c>
      <c r="C46" s="200" t="s">
        <v>428</v>
      </c>
      <c r="D46" s="199" t="s">
        <v>482</v>
      </c>
      <c r="E46" s="199" t="s">
        <v>437</v>
      </c>
      <c r="F46" s="199" t="s">
        <v>536</v>
      </c>
      <c r="G46" s="265" t="s">
        <v>754</v>
      </c>
      <c r="H46" s="265" t="s">
        <v>755</v>
      </c>
      <c r="I46" s="275" t="s">
        <v>756</v>
      </c>
      <c r="J46" s="199" t="s">
        <v>432</v>
      </c>
      <c r="K46" s="275" t="s">
        <v>757</v>
      </c>
      <c r="L46" s="201" t="s">
        <v>758</v>
      </c>
      <c r="M46" s="199" t="s">
        <v>759</v>
      </c>
      <c r="N46" s="199"/>
      <c r="O46" s="199"/>
      <c r="P46" s="199"/>
      <c r="Q46" s="213"/>
      <c r="R46" s="276" t="str">
        <f t="shared" si="1"/>
        <v>30811082</v>
      </c>
    </row>
    <row r="47" spans="1:18" ht="12" x14ac:dyDescent="0.15">
      <c r="A47" s="198" t="s">
        <v>1447</v>
      </c>
      <c r="B47" s="199" t="s">
        <v>1448</v>
      </c>
      <c r="C47" s="200" t="s">
        <v>428</v>
      </c>
      <c r="D47" s="199" t="s">
        <v>1449</v>
      </c>
      <c r="E47" s="199" t="s">
        <v>1400</v>
      </c>
      <c r="F47" s="199" t="s">
        <v>431</v>
      </c>
      <c r="G47" s="265" t="s">
        <v>1450</v>
      </c>
      <c r="H47" s="265" t="s">
        <v>1451</v>
      </c>
      <c r="I47" s="275" t="s">
        <v>1452</v>
      </c>
      <c r="J47" s="199" t="s">
        <v>430</v>
      </c>
      <c r="K47" s="275" t="s">
        <v>1453</v>
      </c>
      <c r="L47" s="201" t="s">
        <v>1454</v>
      </c>
      <c r="M47" s="199" t="s">
        <v>1455</v>
      </c>
      <c r="N47" s="199"/>
      <c r="O47" s="199"/>
      <c r="P47" s="199"/>
      <c r="Q47" s="213"/>
      <c r="R47" s="276" t="str">
        <f t="shared" si="1"/>
        <v>31745661</v>
      </c>
    </row>
    <row r="48" spans="1:18" ht="12" x14ac:dyDescent="0.15">
      <c r="A48" s="198" t="s">
        <v>760</v>
      </c>
      <c r="B48" s="199" t="s">
        <v>761</v>
      </c>
      <c r="C48" s="200" t="s">
        <v>428</v>
      </c>
      <c r="D48" s="199" t="s">
        <v>1398</v>
      </c>
      <c r="E48" s="199" t="s">
        <v>443</v>
      </c>
      <c r="F48" s="199" t="s">
        <v>917</v>
      </c>
      <c r="G48" s="265" t="s">
        <v>762</v>
      </c>
      <c r="H48" s="265" t="s">
        <v>763</v>
      </c>
      <c r="I48" s="275" t="s">
        <v>764</v>
      </c>
      <c r="J48" s="199" t="s">
        <v>430</v>
      </c>
      <c r="K48" s="275" t="s">
        <v>765</v>
      </c>
      <c r="L48" s="201">
        <v>421903601379</v>
      </c>
      <c r="M48" s="199" t="s">
        <v>766</v>
      </c>
      <c r="N48" s="199"/>
      <c r="O48" s="199"/>
      <c r="P48" s="199"/>
      <c r="Q48" s="213"/>
      <c r="R48" s="276" t="str">
        <f t="shared" si="1"/>
        <v>30688060</v>
      </c>
    </row>
    <row r="49" spans="1:18" ht="12" x14ac:dyDescent="0.15">
      <c r="A49" s="198" t="s">
        <v>767</v>
      </c>
      <c r="B49" s="199" t="s">
        <v>768</v>
      </c>
      <c r="C49" s="200" t="s">
        <v>428</v>
      </c>
      <c r="D49" s="199" t="s">
        <v>769</v>
      </c>
      <c r="E49" s="199" t="s">
        <v>435</v>
      </c>
      <c r="F49" s="199" t="s">
        <v>770</v>
      </c>
      <c r="G49" s="265" t="s">
        <v>771</v>
      </c>
      <c r="H49" s="265" t="s">
        <v>772</v>
      </c>
      <c r="I49" s="275" t="s">
        <v>773</v>
      </c>
      <c r="J49" s="199" t="s">
        <v>430</v>
      </c>
      <c r="K49" s="275" t="s">
        <v>774</v>
      </c>
      <c r="L49" s="201">
        <v>421903370792</v>
      </c>
      <c r="M49" s="199" t="s">
        <v>775</v>
      </c>
      <c r="N49" s="199"/>
      <c r="O49" s="199"/>
      <c r="P49" s="199" t="s">
        <v>1456</v>
      </c>
      <c r="Q49" s="213"/>
      <c r="R49" s="276" t="str">
        <f t="shared" si="1"/>
        <v>30806836</v>
      </c>
    </row>
    <row r="50" spans="1:18" ht="12" x14ac:dyDescent="0.15">
      <c r="A50" s="198" t="s">
        <v>776</v>
      </c>
      <c r="B50" s="199" t="s">
        <v>777</v>
      </c>
      <c r="C50" s="200" t="s">
        <v>428</v>
      </c>
      <c r="D50" s="199" t="s">
        <v>778</v>
      </c>
      <c r="E50" s="199" t="s">
        <v>435</v>
      </c>
      <c r="F50" s="199" t="s">
        <v>779</v>
      </c>
      <c r="G50" s="265" t="s">
        <v>780</v>
      </c>
      <c r="H50" s="265" t="s">
        <v>781</v>
      </c>
      <c r="I50" s="275" t="s">
        <v>782</v>
      </c>
      <c r="J50" s="199" t="s">
        <v>432</v>
      </c>
      <c r="K50" s="275" t="s">
        <v>783</v>
      </c>
      <c r="L50" s="201">
        <v>421905795511</v>
      </c>
      <c r="M50" s="199" t="s">
        <v>784</v>
      </c>
      <c r="N50" s="199"/>
      <c r="O50" s="199"/>
      <c r="P50" s="199"/>
      <c r="Q50" s="213"/>
      <c r="R50" s="276" t="str">
        <f t="shared" si="1"/>
        <v>00603341</v>
      </c>
    </row>
    <row r="51" spans="1:18" ht="12" x14ac:dyDescent="0.15">
      <c r="A51" s="198" t="s">
        <v>785</v>
      </c>
      <c r="B51" s="199" t="s">
        <v>786</v>
      </c>
      <c r="C51" s="200" t="s">
        <v>428</v>
      </c>
      <c r="D51" s="199" t="s">
        <v>787</v>
      </c>
      <c r="E51" s="199" t="s">
        <v>788</v>
      </c>
      <c r="F51" s="199" t="s">
        <v>789</v>
      </c>
      <c r="G51" s="265" t="s">
        <v>790</v>
      </c>
      <c r="H51" s="265" t="s">
        <v>791</v>
      </c>
      <c r="I51" s="275" t="s">
        <v>792</v>
      </c>
      <c r="J51" s="199" t="s">
        <v>432</v>
      </c>
      <c r="K51" s="275" t="s">
        <v>793</v>
      </c>
      <c r="L51" s="201">
        <v>421903363993</v>
      </c>
      <c r="M51" s="199" t="s">
        <v>794</v>
      </c>
      <c r="N51" s="199"/>
      <c r="O51" s="199"/>
      <c r="P51" s="199"/>
      <c r="Q51" s="213"/>
      <c r="R51" s="276" t="str">
        <f t="shared" si="1"/>
        <v>17310571</v>
      </c>
    </row>
    <row r="52" spans="1:18" ht="12" x14ac:dyDescent="0.15">
      <c r="A52" s="198" t="s">
        <v>795</v>
      </c>
      <c r="B52" s="199" t="s">
        <v>796</v>
      </c>
      <c r="C52" s="200" t="s">
        <v>428</v>
      </c>
      <c r="D52" s="199" t="s">
        <v>797</v>
      </c>
      <c r="E52" s="199" t="s">
        <v>435</v>
      </c>
      <c r="F52" s="199" t="s">
        <v>536</v>
      </c>
      <c r="G52" s="265" t="s">
        <v>798</v>
      </c>
      <c r="H52" s="265" t="s">
        <v>799</v>
      </c>
      <c r="I52" s="275" t="s">
        <v>800</v>
      </c>
      <c r="J52" s="199" t="s">
        <v>432</v>
      </c>
      <c r="K52" s="275" t="s">
        <v>801</v>
      </c>
      <c r="L52" s="201">
        <v>421903740961</v>
      </c>
      <c r="M52" s="199" t="s">
        <v>802</v>
      </c>
      <c r="N52" s="199"/>
      <c r="O52" s="199"/>
      <c r="P52" s="199"/>
      <c r="Q52" s="213"/>
      <c r="R52" s="276" t="str">
        <f t="shared" si="1"/>
        <v>30806437</v>
      </c>
    </row>
    <row r="53" spans="1:18" ht="12" x14ac:dyDescent="0.15">
      <c r="A53" s="198" t="s">
        <v>803</v>
      </c>
      <c r="B53" s="199" t="s">
        <v>804</v>
      </c>
      <c r="C53" s="200" t="s">
        <v>428</v>
      </c>
      <c r="D53" s="199" t="s">
        <v>805</v>
      </c>
      <c r="E53" s="199" t="s">
        <v>435</v>
      </c>
      <c r="F53" s="199" t="s">
        <v>438</v>
      </c>
      <c r="G53" s="265" t="s">
        <v>806</v>
      </c>
      <c r="H53" s="265" t="s">
        <v>807</v>
      </c>
      <c r="I53" s="275" t="s">
        <v>808</v>
      </c>
      <c r="J53" s="199" t="s">
        <v>432</v>
      </c>
      <c r="K53" s="275" t="s">
        <v>809</v>
      </c>
      <c r="L53" s="201">
        <v>421903714918</v>
      </c>
      <c r="M53" s="199" t="s">
        <v>810</v>
      </c>
      <c r="N53" s="200"/>
      <c r="O53" s="200"/>
      <c r="P53" s="200"/>
      <c r="R53" s="276" t="str">
        <f t="shared" si="1"/>
        <v>30811384</v>
      </c>
    </row>
    <row r="54" spans="1:18" ht="12" x14ac:dyDescent="0.15">
      <c r="A54" s="198" t="s">
        <v>811</v>
      </c>
      <c r="B54" s="199" t="s">
        <v>812</v>
      </c>
      <c r="C54" s="200" t="s">
        <v>428</v>
      </c>
      <c r="D54" s="199" t="s">
        <v>813</v>
      </c>
      <c r="E54" s="199" t="s">
        <v>435</v>
      </c>
      <c r="F54" s="199" t="s">
        <v>814</v>
      </c>
      <c r="G54" s="265" t="s">
        <v>815</v>
      </c>
      <c r="H54" s="265" t="s">
        <v>816</v>
      </c>
      <c r="I54" s="275" t="s">
        <v>817</v>
      </c>
      <c r="J54" s="199" t="s">
        <v>430</v>
      </c>
      <c r="K54" s="275" t="s">
        <v>818</v>
      </c>
      <c r="L54" s="201">
        <v>421918882990</v>
      </c>
      <c r="M54" s="199" t="s">
        <v>819</v>
      </c>
      <c r="N54" s="199"/>
      <c r="O54" s="199"/>
      <c r="P54" s="199"/>
      <c r="R54" s="276" t="str">
        <f t="shared" si="1"/>
        <v>00688304</v>
      </c>
    </row>
    <row r="55" spans="1:18" ht="12" x14ac:dyDescent="0.15">
      <c r="A55" s="198" t="s">
        <v>820</v>
      </c>
      <c r="B55" s="199" t="s">
        <v>821</v>
      </c>
      <c r="C55" s="200" t="s">
        <v>428</v>
      </c>
      <c r="D55" s="199" t="s">
        <v>482</v>
      </c>
      <c r="E55" s="199" t="s">
        <v>435</v>
      </c>
      <c r="F55" s="199" t="s">
        <v>536</v>
      </c>
      <c r="G55" s="265" t="s">
        <v>822</v>
      </c>
      <c r="H55" s="265" t="s">
        <v>823</v>
      </c>
      <c r="I55" s="275" t="s">
        <v>824</v>
      </c>
      <c r="J55" s="199" t="s">
        <v>825</v>
      </c>
      <c r="K55" s="275" t="s">
        <v>824</v>
      </c>
      <c r="L55" s="201">
        <v>421917476268</v>
      </c>
      <c r="M55" s="199" t="s">
        <v>826</v>
      </c>
      <c r="N55" s="199"/>
      <c r="O55" s="199"/>
      <c r="P55" s="199"/>
      <c r="R55" s="276" t="str">
        <f t="shared" si="1"/>
        <v>31791981</v>
      </c>
    </row>
    <row r="56" spans="1:18" ht="12" x14ac:dyDescent="0.15">
      <c r="A56" s="198" t="s">
        <v>827</v>
      </c>
      <c r="B56" s="199" t="s">
        <v>828</v>
      </c>
      <c r="C56" s="200" t="s">
        <v>428</v>
      </c>
      <c r="D56" s="199" t="s">
        <v>829</v>
      </c>
      <c r="E56" s="199" t="s">
        <v>830</v>
      </c>
      <c r="F56" s="199" t="s">
        <v>831</v>
      </c>
      <c r="G56" s="265" t="s">
        <v>832</v>
      </c>
      <c r="H56" s="265" t="s">
        <v>833</v>
      </c>
      <c r="I56" s="275" t="s">
        <v>834</v>
      </c>
      <c r="J56" s="199" t="s">
        <v>825</v>
      </c>
      <c r="K56" s="275" t="s">
        <v>834</v>
      </c>
      <c r="L56" s="201">
        <v>421905193404</v>
      </c>
      <c r="M56" s="199" t="s">
        <v>835</v>
      </c>
      <c r="N56" s="199"/>
      <c r="O56" s="199"/>
      <c r="P56" s="199"/>
      <c r="R56" s="276" t="str">
        <f t="shared" si="1"/>
        <v>30811546</v>
      </c>
    </row>
    <row r="57" spans="1:18" ht="12" x14ac:dyDescent="0.15">
      <c r="A57" s="198" t="s">
        <v>836</v>
      </c>
      <c r="B57" s="199" t="s">
        <v>837</v>
      </c>
      <c r="C57" s="200" t="s">
        <v>428</v>
      </c>
      <c r="D57" s="199" t="s">
        <v>838</v>
      </c>
      <c r="E57" s="199" t="s">
        <v>429</v>
      </c>
      <c r="F57" s="199" t="s">
        <v>839</v>
      </c>
      <c r="G57" s="265" t="s">
        <v>840</v>
      </c>
      <c r="H57" s="265" t="s">
        <v>841</v>
      </c>
      <c r="I57" s="275" t="s">
        <v>842</v>
      </c>
      <c r="J57" s="199" t="s">
        <v>432</v>
      </c>
      <c r="K57" s="275" t="s">
        <v>843</v>
      </c>
      <c r="L57" s="201">
        <v>421902902970</v>
      </c>
      <c r="M57" s="199" t="s">
        <v>844</v>
      </c>
      <c r="N57" s="200"/>
      <c r="O57" s="200"/>
      <c r="P57" s="200"/>
      <c r="R57" s="276" t="str">
        <f t="shared" si="1"/>
        <v>35656743</v>
      </c>
    </row>
    <row r="58" spans="1:18" ht="12" x14ac:dyDescent="0.15">
      <c r="A58" s="198" t="s">
        <v>845</v>
      </c>
      <c r="B58" s="199" t="s">
        <v>846</v>
      </c>
      <c r="C58" s="200" t="s">
        <v>428</v>
      </c>
      <c r="D58" s="199" t="s">
        <v>847</v>
      </c>
      <c r="E58" s="199" t="s">
        <v>435</v>
      </c>
      <c r="F58" s="199" t="s">
        <v>848</v>
      </c>
      <c r="G58" s="265" t="s">
        <v>849</v>
      </c>
      <c r="H58" s="265" t="s">
        <v>850</v>
      </c>
      <c r="I58" s="275" t="s">
        <v>851</v>
      </c>
      <c r="J58" s="199" t="s">
        <v>430</v>
      </c>
      <c r="K58" s="275" t="s">
        <v>852</v>
      </c>
      <c r="L58" s="201">
        <v>421903262626</v>
      </c>
      <c r="M58" s="199" t="s">
        <v>853</v>
      </c>
      <c r="N58" s="199"/>
      <c r="O58" s="199"/>
      <c r="P58" s="199"/>
      <c r="R58" s="276" t="str">
        <f t="shared" si="1"/>
        <v>36067580</v>
      </c>
    </row>
    <row r="59" spans="1:18" ht="12" x14ac:dyDescent="0.15">
      <c r="A59" s="198" t="s">
        <v>854</v>
      </c>
      <c r="B59" s="199" t="s">
        <v>855</v>
      </c>
      <c r="C59" s="200" t="s">
        <v>428</v>
      </c>
      <c r="D59" s="199" t="s">
        <v>856</v>
      </c>
      <c r="E59" s="199" t="s">
        <v>435</v>
      </c>
      <c r="F59" s="199" t="s">
        <v>438</v>
      </c>
      <c r="G59" s="265" t="s">
        <v>857</v>
      </c>
      <c r="H59" s="265" t="s">
        <v>858</v>
      </c>
      <c r="I59" s="275" t="s">
        <v>859</v>
      </c>
      <c r="J59" s="199" t="s">
        <v>860</v>
      </c>
      <c r="K59" s="275" t="s">
        <v>861</v>
      </c>
      <c r="L59" s="201">
        <v>421902228191</v>
      </c>
      <c r="M59" s="199" t="s">
        <v>862</v>
      </c>
      <c r="N59" s="200"/>
      <c r="O59" s="200"/>
      <c r="P59" s="200"/>
      <c r="R59" s="276" t="str">
        <f t="shared" si="1"/>
        <v>00684112</v>
      </c>
    </row>
    <row r="60" spans="1:18" ht="12" x14ac:dyDescent="0.15">
      <c r="A60" s="198" t="s">
        <v>863</v>
      </c>
      <c r="B60" s="199" t="s">
        <v>864</v>
      </c>
      <c r="C60" s="200" t="s">
        <v>428</v>
      </c>
      <c r="D60" s="199" t="s">
        <v>482</v>
      </c>
      <c r="E60" s="199" t="s">
        <v>435</v>
      </c>
      <c r="F60" s="199" t="s">
        <v>536</v>
      </c>
      <c r="G60" s="265" t="s">
        <v>865</v>
      </c>
      <c r="H60" s="265" t="s">
        <v>866</v>
      </c>
      <c r="I60" s="275" t="s">
        <v>867</v>
      </c>
      <c r="J60" s="199" t="s">
        <v>432</v>
      </c>
      <c r="K60" s="275" t="s">
        <v>868</v>
      </c>
      <c r="L60" s="201">
        <v>421905305338</v>
      </c>
      <c r="M60" s="199" t="s">
        <v>869</v>
      </c>
      <c r="N60" s="199"/>
      <c r="O60" s="200"/>
      <c r="P60" s="199"/>
      <c r="R60" s="276" t="str">
        <f t="shared" si="1"/>
        <v>31806431</v>
      </c>
    </row>
    <row r="61" spans="1:18" ht="12" x14ac:dyDescent="0.15">
      <c r="A61" s="198" t="s">
        <v>870</v>
      </c>
      <c r="B61" s="199" t="s">
        <v>871</v>
      </c>
      <c r="C61" s="200" t="s">
        <v>428</v>
      </c>
      <c r="D61" s="199" t="s">
        <v>482</v>
      </c>
      <c r="E61" s="199" t="s">
        <v>435</v>
      </c>
      <c r="F61" s="199" t="s">
        <v>536</v>
      </c>
      <c r="G61" s="265" t="s">
        <v>872</v>
      </c>
      <c r="H61" s="265" t="s">
        <v>873</v>
      </c>
      <c r="I61" s="275" t="s">
        <v>874</v>
      </c>
      <c r="J61" s="199" t="s">
        <v>432</v>
      </c>
      <c r="K61" s="275" t="s">
        <v>875</v>
      </c>
      <c r="L61" s="201">
        <v>421908979442</v>
      </c>
      <c r="M61" s="199" t="s">
        <v>876</v>
      </c>
      <c r="N61" s="199"/>
      <c r="O61" s="278"/>
      <c r="P61" s="199"/>
      <c r="R61" s="276" t="str">
        <f t="shared" si="1"/>
        <v>31795421</v>
      </c>
    </row>
    <row r="62" spans="1:18" ht="12" x14ac:dyDescent="0.15">
      <c r="A62" s="178" t="s">
        <v>877</v>
      </c>
      <c r="B62" s="199" t="s">
        <v>878</v>
      </c>
      <c r="C62" s="200" t="s">
        <v>428</v>
      </c>
      <c r="D62" s="199" t="s">
        <v>482</v>
      </c>
      <c r="E62" s="199" t="s">
        <v>435</v>
      </c>
      <c r="F62" s="199" t="s">
        <v>536</v>
      </c>
      <c r="G62" s="265" t="s">
        <v>879</v>
      </c>
      <c r="H62" s="265" t="s">
        <v>880</v>
      </c>
      <c r="I62" s="275" t="s">
        <v>881</v>
      </c>
      <c r="J62" s="199" t="s">
        <v>432</v>
      </c>
      <c r="K62" s="275" t="s">
        <v>882</v>
      </c>
      <c r="L62" s="201">
        <v>421903708275</v>
      </c>
      <c r="M62" s="199" t="s">
        <v>883</v>
      </c>
      <c r="N62" s="279"/>
      <c r="O62" s="277"/>
      <c r="P62" s="279" t="s">
        <v>1457</v>
      </c>
      <c r="R62" s="276" t="str">
        <f t="shared" si="1"/>
        <v>30774772</v>
      </c>
    </row>
    <row r="63" spans="1:18" ht="12" x14ac:dyDescent="0.15">
      <c r="A63" s="178" t="s">
        <v>884</v>
      </c>
      <c r="B63" s="199" t="s">
        <v>885</v>
      </c>
      <c r="C63" s="200" t="s">
        <v>428</v>
      </c>
      <c r="D63" s="199" t="s">
        <v>482</v>
      </c>
      <c r="E63" s="199" t="s">
        <v>435</v>
      </c>
      <c r="F63" s="199" t="s">
        <v>536</v>
      </c>
      <c r="G63" s="265" t="s">
        <v>886</v>
      </c>
      <c r="H63" s="265" t="s">
        <v>887</v>
      </c>
      <c r="I63" s="275" t="s">
        <v>888</v>
      </c>
      <c r="J63" s="199" t="s">
        <v>432</v>
      </c>
      <c r="K63" s="275" t="s">
        <v>889</v>
      </c>
      <c r="L63" s="201">
        <v>421918529304</v>
      </c>
      <c r="M63" s="199" t="s">
        <v>890</v>
      </c>
      <c r="N63" s="279"/>
      <c r="O63" s="280"/>
      <c r="P63" s="279"/>
      <c r="R63" s="276" t="str">
        <f t="shared" si="1"/>
        <v>30793211</v>
      </c>
    </row>
    <row r="64" spans="1:18" ht="12" x14ac:dyDescent="0.15">
      <c r="A64" s="198" t="s">
        <v>891</v>
      </c>
      <c r="B64" s="199" t="s">
        <v>892</v>
      </c>
      <c r="C64" s="200" t="s">
        <v>428</v>
      </c>
      <c r="D64" s="199" t="s">
        <v>482</v>
      </c>
      <c r="E64" s="199" t="s">
        <v>435</v>
      </c>
      <c r="F64" s="199" t="s">
        <v>536</v>
      </c>
      <c r="G64" s="265" t="s">
        <v>893</v>
      </c>
      <c r="H64" s="265" t="s">
        <v>894</v>
      </c>
      <c r="I64" s="275" t="s">
        <v>1458</v>
      </c>
      <c r="J64" s="199" t="s">
        <v>895</v>
      </c>
      <c r="K64" s="275" t="s">
        <v>896</v>
      </c>
      <c r="L64" s="201">
        <v>421944318444</v>
      </c>
      <c r="M64" s="199" t="s">
        <v>897</v>
      </c>
      <c r="N64" s="199"/>
      <c r="O64" s="200"/>
      <c r="P64" s="199"/>
      <c r="R64" s="276" t="str">
        <f t="shared" si="1"/>
        <v>17308518</v>
      </c>
    </row>
    <row r="65" spans="1:18" ht="12" x14ac:dyDescent="0.15">
      <c r="A65" s="198" t="s">
        <v>898</v>
      </c>
      <c r="B65" s="199" t="s">
        <v>899</v>
      </c>
      <c r="C65" s="200" t="s">
        <v>428</v>
      </c>
      <c r="D65" s="199" t="s">
        <v>482</v>
      </c>
      <c r="E65" s="199" t="s">
        <v>435</v>
      </c>
      <c r="F65" s="199" t="s">
        <v>483</v>
      </c>
      <c r="G65" s="265" t="s">
        <v>900</v>
      </c>
      <c r="H65" s="265" t="s">
        <v>901</v>
      </c>
      <c r="I65" s="275" t="s">
        <v>902</v>
      </c>
      <c r="J65" s="199" t="s">
        <v>432</v>
      </c>
      <c r="K65" s="275" t="s">
        <v>903</v>
      </c>
      <c r="L65" s="201">
        <v>421903692095</v>
      </c>
      <c r="M65" s="199" t="s">
        <v>904</v>
      </c>
      <c r="N65" s="199"/>
      <c r="O65" s="199"/>
      <c r="P65" s="199"/>
      <c r="R65" s="276" t="str">
        <f t="shared" si="1"/>
        <v>30811571</v>
      </c>
    </row>
    <row r="66" spans="1:18" ht="12" x14ac:dyDescent="0.15">
      <c r="A66" s="198" t="s">
        <v>905</v>
      </c>
      <c r="B66" s="199" t="s">
        <v>906</v>
      </c>
      <c r="C66" s="200" t="s">
        <v>428</v>
      </c>
      <c r="D66" s="199" t="s">
        <v>482</v>
      </c>
      <c r="E66" s="199" t="s">
        <v>435</v>
      </c>
      <c r="F66" s="199" t="s">
        <v>536</v>
      </c>
      <c r="G66" s="265" t="s">
        <v>907</v>
      </c>
      <c r="H66" s="265" t="s">
        <v>1459</v>
      </c>
      <c r="I66" s="275" t="s">
        <v>908</v>
      </c>
      <c r="J66" s="199" t="s">
        <v>432</v>
      </c>
      <c r="K66" s="275" t="s">
        <v>1460</v>
      </c>
      <c r="L66" s="201">
        <v>421915499077</v>
      </c>
      <c r="M66" s="199" t="s">
        <v>909</v>
      </c>
      <c r="N66" s="199"/>
      <c r="O66" s="199"/>
      <c r="P66" s="199"/>
      <c r="R66" s="276" t="str">
        <f t="shared" si="1"/>
        <v>31119247</v>
      </c>
    </row>
    <row r="67" spans="1:18" ht="12" x14ac:dyDescent="0.15">
      <c r="A67" s="198" t="s">
        <v>910</v>
      </c>
      <c r="B67" s="199" t="s">
        <v>911</v>
      </c>
      <c r="C67" s="200" t="s">
        <v>428</v>
      </c>
      <c r="D67" s="199" t="s">
        <v>1461</v>
      </c>
      <c r="E67" s="199" t="s">
        <v>435</v>
      </c>
      <c r="F67" s="199" t="s">
        <v>536</v>
      </c>
      <c r="G67" s="265" t="s">
        <v>912</v>
      </c>
      <c r="H67" s="265" t="s">
        <v>913</v>
      </c>
      <c r="I67" s="275" t="s">
        <v>914</v>
      </c>
      <c r="J67" s="199" t="s">
        <v>663</v>
      </c>
      <c r="K67" s="275" t="s">
        <v>915</v>
      </c>
      <c r="L67" s="201">
        <v>421905234323</v>
      </c>
      <c r="M67" s="199" t="s">
        <v>916</v>
      </c>
      <c r="N67" s="199"/>
      <c r="O67" s="199"/>
      <c r="P67" s="199"/>
      <c r="R67" s="276" t="str">
        <f t="shared" si="1"/>
        <v>30845386</v>
      </c>
    </row>
    <row r="68" spans="1:18" ht="12" x14ac:dyDescent="0.15">
      <c r="A68" s="203" t="s">
        <v>918</v>
      </c>
      <c r="B68" s="199" t="s">
        <v>919</v>
      </c>
      <c r="C68" s="286" t="s">
        <v>428</v>
      </c>
      <c r="D68" s="199" t="s">
        <v>482</v>
      </c>
      <c r="E68" s="199" t="s">
        <v>435</v>
      </c>
      <c r="F68" s="199" t="s">
        <v>536</v>
      </c>
      <c r="G68" s="265" t="s">
        <v>920</v>
      </c>
      <c r="H68" s="265" t="s">
        <v>921</v>
      </c>
      <c r="I68" s="275" t="s">
        <v>922</v>
      </c>
      <c r="J68" s="199" t="s">
        <v>430</v>
      </c>
      <c r="K68" s="275" t="s">
        <v>923</v>
      </c>
      <c r="L68" s="201">
        <v>421905650170</v>
      </c>
      <c r="M68" s="199" t="s">
        <v>924</v>
      </c>
      <c r="N68" s="286"/>
      <c r="O68" s="286"/>
      <c r="P68" s="286"/>
      <c r="R68" s="276" t="str">
        <f t="shared" ref="R68:R90" si="2">A68</f>
        <v>30788714</v>
      </c>
    </row>
    <row r="69" spans="1:18" x14ac:dyDescent="0.15">
      <c r="A69" s="203" t="s">
        <v>925</v>
      </c>
      <c r="B69" s="286" t="s">
        <v>926</v>
      </c>
      <c r="C69" s="286" t="s">
        <v>428</v>
      </c>
      <c r="D69" s="286" t="s">
        <v>482</v>
      </c>
      <c r="E69" s="286" t="s">
        <v>435</v>
      </c>
      <c r="F69" s="286" t="s">
        <v>536</v>
      </c>
      <c r="G69" s="286" t="s">
        <v>927</v>
      </c>
      <c r="H69" s="286" t="s">
        <v>928</v>
      </c>
      <c r="I69" s="286" t="s">
        <v>929</v>
      </c>
      <c r="J69" s="286" t="s">
        <v>430</v>
      </c>
      <c r="K69" s="286" t="s">
        <v>930</v>
      </c>
      <c r="L69" s="287">
        <v>421903636503</v>
      </c>
      <c r="M69" s="286" t="s">
        <v>931</v>
      </c>
      <c r="N69" s="286"/>
      <c r="O69" s="286"/>
      <c r="P69" s="286"/>
      <c r="R69" s="276" t="str">
        <f t="shared" si="2"/>
        <v>30806518</v>
      </c>
    </row>
    <row r="70" spans="1:18" x14ac:dyDescent="0.15">
      <c r="A70" s="203" t="s">
        <v>932</v>
      </c>
      <c r="B70" s="286" t="s">
        <v>933</v>
      </c>
      <c r="C70" s="286" t="s">
        <v>428</v>
      </c>
      <c r="D70" s="286" t="s">
        <v>934</v>
      </c>
      <c r="E70" s="286" t="s">
        <v>435</v>
      </c>
      <c r="F70" s="286" t="s">
        <v>563</v>
      </c>
      <c r="G70" s="286" t="s">
        <v>935</v>
      </c>
      <c r="H70" s="286" t="s">
        <v>936</v>
      </c>
      <c r="I70" s="286" t="s">
        <v>937</v>
      </c>
      <c r="J70" s="286" t="s">
        <v>430</v>
      </c>
      <c r="K70" s="286" t="s">
        <v>938</v>
      </c>
      <c r="L70" s="287">
        <v>421917263316</v>
      </c>
      <c r="M70" s="286" t="s">
        <v>939</v>
      </c>
      <c r="N70" s="286"/>
      <c r="O70" s="286"/>
      <c r="P70" s="286"/>
      <c r="R70" s="276" t="str">
        <f t="shared" si="2"/>
        <v>31751075</v>
      </c>
    </row>
    <row r="71" spans="1:18" x14ac:dyDescent="0.15">
      <c r="A71" s="203" t="s">
        <v>940</v>
      </c>
      <c r="B71" s="286" t="s">
        <v>941</v>
      </c>
      <c r="C71" s="286" t="s">
        <v>428</v>
      </c>
      <c r="D71" s="286" t="s">
        <v>942</v>
      </c>
      <c r="E71" s="286" t="s">
        <v>943</v>
      </c>
      <c r="F71" s="286" t="s">
        <v>944</v>
      </c>
      <c r="G71" s="286" t="s">
        <v>945</v>
      </c>
      <c r="H71" s="286" t="s">
        <v>946</v>
      </c>
      <c r="I71" s="286" t="s">
        <v>947</v>
      </c>
      <c r="J71" s="286" t="s">
        <v>432</v>
      </c>
      <c r="K71" s="286" t="s">
        <v>947</v>
      </c>
      <c r="L71" s="287">
        <v>421905486716</v>
      </c>
      <c r="M71" s="286" t="s">
        <v>948</v>
      </c>
      <c r="N71" s="286"/>
      <c r="O71" s="286" t="s">
        <v>1462</v>
      </c>
      <c r="P71" s="286"/>
      <c r="R71" s="276" t="str">
        <f t="shared" si="2"/>
        <v>37818058</v>
      </c>
    </row>
    <row r="72" spans="1:18" x14ac:dyDescent="0.15">
      <c r="A72" s="203" t="s">
        <v>949</v>
      </c>
      <c r="B72" s="286" t="s">
        <v>950</v>
      </c>
      <c r="C72" s="286" t="s">
        <v>428</v>
      </c>
      <c r="D72" s="286" t="s">
        <v>951</v>
      </c>
      <c r="E72" s="286" t="s">
        <v>788</v>
      </c>
      <c r="F72" s="286" t="s">
        <v>952</v>
      </c>
      <c r="G72" s="286" t="s">
        <v>953</v>
      </c>
      <c r="H72" s="286" t="s">
        <v>954</v>
      </c>
      <c r="I72" s="286" t="s">
        <v>955</v>
      </c>
      <c r="J72" s="286" t="s">
        <v>432</v>
      </c>
      <c r="K72" s="286" t="s">
        <v>955</v>
      </c>
      <c r="L72" s="287">
        <v>421905235472</v>
      </c>
      <c r="M72" s="286" t="s">
        <v>956</v>
      </c>
      <c r="N72" s="286"/>
      <c r="O72" s="286"/>
      <c r="P72" s="286"/>
      <c r="R72" s="276" t="str">
        <f t="shared" si="2"/>
        <v>31871526</v>
      </c>
    </row>
    <row r="73" spans="1:18" x14ac:dyDescent="0.15">
      <c r="A73" s="203" t="s">
        <v>957</v>
      </c>
      <c r="B73" s="286" t="s">
        <v>958</v>
      </c>
      <c r="C73" s="286" t="s">
        <v>428</v>
      </c>
      <c r="D73" s="286" t="s">
        <v>959</v>
      </c>
      <c r="E73" s="286" t="s">
        <v>960</v>
      </c>
      <c r="F73" s="286" t="s">
        <v>961</v>
      </c>
      <c r="G73" s="286" t="s">
        <v>962</v>
      </c>
      <c r="H73" s="286" t="s">
        <v>963</v>
      </c>
      <c r="I73" s="286" t="s">
        <v>964</v>
      </c>
      <c r="J73" s="286" t="s">
        <v>430</v>
      </c>
      <c r="K73" s="286" t="s">
        <v>964</v>
      </c>
      <c r="L73" s="287">
        <v>421905970041</v>
      </c>
      <c r="M73" s="286" t="s">
        <v>965</v>
      </c>
      <c r="N73" s="286"/>
      <c r="O73" s="286"/>
      <c r="P73" s="286"/>
      <c r="R73" s="276" t="str">
        <f t="shared" si="2"/>
        <v>31989373</v>
      </c>
    </row>
    <row r="74" spans="1:18" x14ac:dyDescent="0.15">
      <c r="A74" s="203" t="s">
        <v>1463</v>
      </c>
      <c r="B74" s="286" t="s">
        <v>1464</v>
      </c>
      <c r="C74" s="286" t="s">
        <v>428</v>
      </c>
      <c r="D74" s="286" t="s">
        <v>1465</v>
      </c>
      <c r="E74" s="286" t="s">
        <v>1466</v>
      </c>
      <c r="F74" s="286" t="s">
        <v>439</v>
      </c>
      <c r="G74" s="286" t="s">
        <v>1467</v>
      </c>
      <c r="H74" s="286" t="s">
        <v>1468</v>
      </c>
      <c r="I74" s="286" t="s">
        <v>1469</v>
      </c>
      <c r="J74" s="286" t="s">
        <v>1470</v>
      </c>
      <c r="K74" s="286"/>
      <c r="L74" s="287">
        <v>421907953701</v>
      </c>
      <c r="M74" s="286"/>
      <c r="N74" s="286"/>
      <c r="O74" s="286"/>
      <c r="P74" s="286"/>
      <c r="R74" s="276" t="str">
        <f t="shared" si="2"/>
        <v>17326087</v>
      </c>
    </row>
    <row r="75" spans="1:18" x14ac:dyDescent="0.15">
      <c r="A75" s="203" t="s">
        <v>966</v>
      </c>
      <c r="B75" s="286" t="s">
        <v>967</v>
      </c>
      <c r="C75" s="286" t="s">
        <v>428</v>
      </c>
      <c r="D75" s="286" t="s">
        <v>968</v>
      </c>
      <c r="E75" s="286" t="s">
        <v>969</v>
      </c>
      <c r="F75" s="286" t="s">
        <v>970</v>
      </c>
      <c r="G75" s="286" t="s">
        <v>971</v>
      </c>
      <c r="H75" s="286" t="s">
        <v>972</v>
      </c>
      <c r="I75" s="286" t="s">
        <v>973</v>
      </c>
      <c r="J75" s="286" t="s">
        <v>430</v>
      </c>
      <c r="K75" s="286" t="s">
        <v>973</v>
      </c>
      <c r="L75" s="287">
        <v>421915879583</v>
      </c>
      <c r="M75" s="286" t="s">
        <v>974</v>
      </c>
      <c r="N75" s="286"/>
      <c r="O75" s="286"/>
      <c r="P75" s="286"/>
      <c r="R75" s="276" t="str">
        <f t="shared" si="2"/>
        <v>42219922</v>
      </c>
    </row>
    <row r="76" spans="1:18" x14ac:dyDescent="0.15">
      <c r="A76" s="203" t="s">
        <v>975</v>
      </c>
      <c r="B76" s="286" t="s">
        <v>976</v>
      </c>
      <c r="C76" s="286" t="s">
        <v>428</v>
      </c>
      <c r="D76" s="286" t="s">
        <v>977</v>
      </c>
      <c r="E76" s="286" t="s">
        <v>436</v>
      </c>
      <c r="F76" s="286" t="s">
        <v>746</v>
      </c>
      <c r="G76" s="286" t="s">
        <v>978</v>
      </c>
      <c r="H76" s="286" t="s">
        <v>979</v>
      </c>
      <c r="I76" s="286" t="s">
        <v>980</v>
      </c>
      <c r="J76" s="286" t="s">
        <v>432</v>
      </c>
      <c r="K76" s="286" t="s">
        <v>981</v>
      </c>
      <c r="L76" s="287">
        <v>421918711548</v>
      </c>
      <c r="M76" s="286" t="s">
        <v>982</v>
      </c>
      <c r="N76" s="286"/>
      <c r="O76" s="286"/>
      <c r="P76" s="286"/>
      <c r="R76" s="276" t="str">
        <f t="shared" si="2"/>
        <v>51118831</v>
      </c>
    </row>
    <row r="77" spans="1:18" x14ac:dyDescent="0.15">
      <c r="A77" s="203" t="s">
        <v>983</v>
      </c>
      <c r="B77" s="286" t="s">
        <v>984</v>
      </c>
      <c r="C77" s="286" t="s">
        <v>428</v>
      </c>
      <c r="D77" s="286" t="s">
        <v>482</v>
      </c>
      <c r="E77" s="286" t="s">
        <v>435</v>
      </c>
      <c r="F77" s="286" t="s">
        <v>536</v>
      </c>
      <c r="G77" s="286" t="s">
        <v>985</v>
      </c>
      <c r="H77" s="286" t="s">
        <v>986</v>
      </c>
      <c r="I77" s="286" t="s">
        <v>987</v>
      </c>
      <c r="J77" s="286" t="s">
        <v>432</v>
      </c>
      <c r="K77" s="286" t="s">
        <v>987</v>
      </c>
      <c r="L77" s="287">
        <v>421905245008</v>
      </c>
      <c r="M77" s="286" t="s">
        <v>988</v>
      </c>
      <c r="N77" s="286"/>
      <c r="O77" s="286"/>
      <c r="P77" s="286"/>
      <c r="R77" s="276" t="str">
        <f t="shared" si="2"/>
        <v>00684767</v>
      </c>
    </row>
    <row r="78" spans="1:18" x14ac:dyDescent="0.15">
      <c r="A78" s="203" t="s">
        <v>1471</v>
      </c>
      <c r="B78" s="286" t="s">
        <v>1472</v>
      </c>
      <c r="C78" s="286" t="s">
        <v>428</v>
      </c>
      <c r="D78" s="286" t="s">
        <v>1449</v>
      </c>
      <c r="E78" s="286" t="s">
        <v>1400</v>
      </c>
      <c r="F78" s="286" t="s">
        <v>431</v>
      </c>
      <c r="G78" s="286" t="s">
        <v>1473</v>
      </c>
      <c r="H78" s="286" t="s">
        <v>1474</v>
      </c>
      <c r="I78" s="286" t="s">
        <v>1452</v>
      </c>
      <c r="J78" s="286" t="s">
        <v>430</v>
      </c>
      <c r="K78" s="286" t="s">
        <v>1475</v>
      </c>
      <c r="L78" s="287" t="s">
        <v>1476</v>
      </c>
      <c r="M78" s="286" t="s">
        <v>1477</v>
      </c>
      <c r="N78" s="286"/>
      <c r="O78" s="286"/>
      <c r="P78" s="286"/>
      <c r="R78" s="276" t="str">
        <f t="shared" si="2"/>
        <v>22665234</v>
      </c>
    </row>
    <row r="79" spans="1:18" x14ac:dyDescent="0.15">
      <c r="A79" s="203" t="s">
        <v>989</v>
      </c>
      <c r="B79" s="286" t="s">
        <v>990</v>
      </c>
      <c r="C79" s="286" t="s">
        <v>428</v>
      </c>
      <c r="D79" s="286" t="s">
        <v>1478</v>
      </c>
      <c r="E79" s="286" t="s">
        <v>440</v>
      </c>
      <c r="F79" s="286" t="s">
        <v>441</v>
      </c>
      <c r="G79" s="286" t="s">
        <v>991</v>
      </c>
      <c r="H79" s="286" t="s">
        <v>992</v>
      </c>
      <c r="I79" s="286" t="s">
        <v>993</v>
      </c>
      <c r="J79" s="286" t="s">
        <v>430</v>
      </c>
      <c r="K79" s="286" t="s">
        <v>994</v>
      </c>
      <c r="L79" s="287">
        <v>421918808923</v>
      </c>
      <c r="M79" s="286" t="s">
        <v>995</v>
      </c>
      <c r="N79" s="286"/>
      <c r="O79" s="286"/>
      <c r="P79" s="286"/>
      <c r="R79" s="276" t="str">
        <f t="shared" si="2"/>
        <v>30793203</v>
      </c>
    </row>
    <row r="80" spans="1:18" x14ac:dyDescent="0.15">
      <c r="A80" s="203" t="s">
        <v>996</v>
      </c>
      <c r="B80" s="286" t="s">
        <v>997</v>
      </c>
      <c r="C80" s="286" t="s">
        <v>428</v>
      </c>
      <c r="D80" s="286" t="s">
        <v>998</v>
      </c>
      <c r="E80" s="286" t="s">
        <v>435</v>
      </c>
      <c r="F80" s="286" t="s">
        <v>999</v>
      </c>
      <c r="G80" s="286" t="s">
        <v>1000</v>
      </c>
      <c r="H80" s="286" t="s">
        <v>1001</v>
      </c>
      <c r="I80" s="286" t="s">
        <v>1002</v>
      </c>
      <c r="J80" s="286" t="s">
        <v>430</v>
      </c>
      <c r="K80" s="286" t="s">
        <v>1002</v>
      </c>
      <c r="L80" s="287">
        <v>421905418010</v>
      </c>
      <c r="M80" s="286" t="s">
        <v>1003</v>
      </c>
      <c r="N80" s="286"/>
      <c r="O80" s="286"/>
      <c r="P80" s="286"/>
      <c r="R80" s="276" t="str">
        <f t="shared" si="2"/>
        <v>00681768</v>
      </c>
    </row>
    <row r="81" spans="1:18" x14ac:dyDescent="0.15">
      <c r="A81" s="203" t="s">
        <v>1004</v>
      </c>
      <c r="B81" s="286" t="s">
        <v>1005</v>
      </c>
      <c r="C81" s="286" t="s">
        <v>428</v>
      </c>
      <c r="D81" s="286" t="s">
        <v>482</v>
      </c>
      <c r="E81" s="286" t="s">
        <v>435</v>
      </c>
      <c r="F81" s="286" t="s">
        <v>536</v>
      </c>
      <c r="G81" s="286" t="s">
        <v>1006</v>
      </c>
      <c r="H81" s="286" t="s">
        <v>1007</v>
      </c>
      <c r="I81" s="286" t="s">
        <v>1008</v>
      </c>
      <c r="J81" s="286" t="s">
        <v>430</v>
      </c>
      <c r="K81" s="286" t="s">
        <v>1008</v>
      </c>
      <c r="L81" s="287">
        <v>421915282858</v>
      </c>
      <c r="M81" s="286" t="s">
        <v>1009</v>
      </c>
      <c r="N81" s="286"/>
      <c r="O81" s="286"/>
      <c r="P81" s="286"/>
      <c r="R81" s="276" t="str">
        <f t="shared" si="2"/>
        <v>31796079</v>
      </c>
    </row>
    <row r="82" spans="1:18" x14ac:dyDescent="0.15">
      <c r="A82" s="203" t="s">
        <v>1479</v>
      </c>
      <c r="B82" s="286" t="s">
        <v>1480</v>
      </c>
      <c r="C82" s="286" t="s">
        <v>428</v>
      </c>
      <c r="D82" s="286" t="s">
        <v>535</v>
      </c>
      <c r="E82" s="286" t="s">
        <v>437</v>
      </c>
      <c r="F82" s="286" t="s">
        <v>536</v>
      </c>
      <c r="G82" s="286" t="s">
        <v>1481</v>
      </c>
      <c r="H82" s="286" t="s">
        <v>1482</v>
      </c>
      <c r="I82" s="286" t="s">
        <v>1483</v>
      </c>
      <c r="J82" s="286" t="s">
        <v>1484</v>
      </c>
      <c r="K82" s="286" t="s">
        <v>1483</v>
      </c>
      <c r="L82" s="287">
        <v>421917176673</v>
      </c>
      <c r="M82" s="286" t="s">
        <v>1485</v>
      </c>
      <c r="N82" s="286"/>
      <c r="O82" s="286"/>
      <c r="P82" s="286"/>
      <c r="R82" s="276" t="str">
        <f t="shared" si="2"/>
        <v>30811406</v>
      </c>
    </row>
    <row r="83" spans="1:18" x14ac:dyDescent="0.15">
      <c r="A83" s="203" t="s">
        <v>1010</v>
      </c>
      <c r="B83" s="286" t="s">
        <v>1011</v>
      </c>
      <c r="C83" s="286" t="s">
        <v>428</v>
      </c>
      <c r="D83" s="286" t="s">
        <v>1012</v>
      </c>
      <c r="E83" s="286" t="s">
        <v>830</v>
      </c>
      <c r="F83" s="286" t="s">
        <v>1013</v>
      </c>
      <c r="G83" s="286" t="s">
        <v>1014</v>
      </c>
      <c r="H83" s="286" t="s">
        <v>1015</v>
      </c>
      <c r="I83" s="286" t="s">
        <v>1016</v>
      </c>
      <c r="J83" s="286" t="s">
        <v>432</v>
      </c>
      <c r="K83" s="286" t="s">
        <v>1016</v>
      </c>
      <c r="L83" s="287">
        <v>421918648073</v>
      </c>
      <c r="M83" s="286" t="s">
        <v>1017</v>
      </c>
      <c r="N83" s="286"/>
      <c r="O83" s="286"/>
      <c r="P83" s="286"/>
      <c r="R83" s="276" t="str">
        <f t="shared" si="2"/>
        <v>53007344</v>
      </c>
    </row>
    <row r="84" spans="1:18" x14ac:dyDescent="0.15">
      <c r="A84" s="203" t="s">
        <v>1018</v>
      </c>
      <c r="B84" s="286" t="s">
        <v>1019</v>
      </c>
      <c r="C84" s="286" t="s">
        <v>428</v>
      </c>
      <c r="D84" s="286" t="s">
        <v>1020</v>
      </c>
      <c r="E84" s="286" t="s">
        <v>440</v>
      </c>
      <c r="F84" s="286" t="s">
        <v>441</v>
      </c>
      <c r="G84" s="286" t="s">
        <v>1021</v>
      </c>
      <c r="H84" s="286" t="s">
        <v>1022</v>
      </c>
      <c r="I84" s="286" t="s">
        <v>1023</v>
      </c>
      <c r="J84" s="286" t="s">
        <v>430</v>
      </c>
      <c r="K84" s="286" t="s">
        <v>1023</v>
      </c>
      <c r="L84" s="287">
        <v>421905700790</v>
      </c>
      <c r="M84" s="286" t="s">
        <v>1024</v>
      </c>
      <c r="N84" s="286"/>
      <c r="O84" s="286"/>
      <c r="P84" s="286"/>
      <c r="R84" s="276" t="str">
        <f t="shared" si="2"/>
        <v>35538015</v>
      </c>
    </row>
    <row r="85" spans="1:18" x14ac:dyDescent="0.15">
      <c r="A85" s="203" t="s">
        <v>1025</v>
      </c>
      <c r="B85" s="286" t="s">
        <v>1026</v>
      </c>
      <c r="C85" s="286" t="s">
        <v>428</v>
      </c>
      <c r="D85" s="286" t="s">
        <v>778</v>
      </c>
      <c r="E85" s="286" t="s">
        <v>435</v>
      </c>
      <c r="F85" s="286" t="s">
        <v>779</v>
      </c>
      <c r="G85" s="286" t="s">
        <v>1027</v>
      </c>
      <c r="H85" s="286" t="s">
        <v>1028</v>
      </c>
      <c r="I85" s="286" t="s">
        <v>1029</v>
      </c>
      <c r="J85" s="286" t="s">
        <v>432</v>
      </c>
      <c r="K85" s="286" t="s">
        <v>1030</v>
      </c>
      <c r="L85" s="287">
        <v>421918737877</v>
      </c>
      <c r="M85" s="286" t="s">
        <v>1031</v>
      </c>
      <c r="N85" s="286"/>
      <c r="O85" s="286"/>
      <c r="P85" s="286"/>
      <c r="R85" s="276" t="str">
        <f t="shared" si="2"/>
        <v>00585319</v>
      </c>
    </row>
    <row r="86" spans="1:18" x14ac:dyDescent="0.15">
      <c r="A86" s="203" t="s">
        <v>1032</v>
      </c>
      <c r="B86" s="286" t="s">
        <v>1033</v>
      </c>
      <c r="C86" s="286" t="s">
        <v>428</v>
      </c>
      <c r="D86" s="286" t="s">
        <v>1034</v>
      </c>
      <c r="E86" s="286" t="s">
        <v>437</v>
      </c>
      <c r="F86" s="286" t="s">
        <v>536</v>
      </c>
      <c r="G86" s="286" t="s">
        <v>1035</v>
      </c>
      <c r="H86" s="286" t="s">
        <v>1036</v>
      </c>
      <c r="I86" s="286" t="s">
        <v>1037</v>
      </c>
      <c r="J86" s="286" t="s">
        <v>430</v>
      </c>
      <c r="K86" s="286" t="s">
        <v>1037</v>
      </c>
      <c r="L86" s="287">
        <v>421903422249</v>
      </c>
      <c r="M86" s="286" t="s">
        <v>1038</v>
      </c>
      <c r="N86" s="286"/>
      <c r="O86" s="286"/>
      <c r="P86" s="286"/>
      <c r="R86" s="276" t="str">
        <f t="shared" si="2"/>
        <v>42132690</v>
      </c>
    </row>
    <row r="87" spans="1:18" x14ac:dyDescent="0.15">
      <c r="A87" s="203" t="s">
        <v>1039</v>
      </c>
      <c r="B87" s="286" t="s">
        <v>1040</v>
      </c>
      <c r="C87" s="286" t="s">
        <v>428</v>
      </c>
      <c r="D87" s="286" t="s">
        <v>1041</v>
      </c>
      <c r="E87" s="286" t="s">
        <v>435</v>
      </c>
      <c r="F87" s="286" t="s">
        <v>1042</v>
      </c>
      <c r="G87" s="286" t="s">
        <v>1043</v>
      </c>
      <c r="H87" s="286" t="s">
        <v>1044</v>
      </c>
      <c r="I87" s="286" t="s">
        <v>1045</v>
      </c>
      <c r="J87" s="286" t="s">
        <v>432</v>
      </c>
      <c r="K87" s="286" t="s">
        <v>1046</v>
      </c>
      <c r="L87" s="287">
        <v>421905641479</v>
      </c>
      <c r="M87" s="286" t="s">
        <v>1047</v>
      </c>
      <c r="N87" s="286"/>
      <c r="O87" s="286"/>
      <c r="P87" s="286"/>
      <c r="R87" s="276" t="str">
        <f t="shared" si="2"/>
        <v>50671669</v>
      </c>
    </row>
    <row r="88" spans="1:18" x14ac:dyDescent="0.15">
      <c r="A88" s="203"/>
      <c r="B88" s="286"/>
      <c r="C88" s="286"/>
      <c r="D88" s="286"/>
      <c r="E88" s="286"/>
      <c r="F88" s="286"/>
      <c r="G88" s="286"/>
      <c r="H88" s="286"/>
      <c r="I88" s="286"/>
      <c r="J88" s="286"/>
      <c r="K88" s="286"/>
      <c r="L88" s="287"/>
      <c r="M88" s="286"/>
      <c r="N88" s="286"/>
      <c r="O88" s="286"/>
      <c r="P88" s="286"/>
      <c r="R88" s="276">
        <f t="shared" si="2"/>
        <v>0</v>
      </c>
    </row>
    <row r="89" spans="1:18" x14ac:dyDescent="0.15">
      <c r="A89" s="203"/>
      <c r="B89" s="286"/>
      <c r="C89" s="286"/>
      <c r="D89" s="286"/>
      <c r="E89" s="286"/>
      <c r="F89" s="286"/>
      <c r="G89" s="286"/>
      <c r="H89" s="286"/>
      <c r="I89" s="286"/>
      <c r="J89" s="286"/>
      <c r="K89" s="286"/>
      <c r="L89" s="287"/>
      <c r="M89" s="286"/>
      <c r="N89" s="286"/>
      <c r="O89" s="286"/>
      <c r="P89" s="286"/>
      <c r="R89" s="276">
        <f t="shared" si="2"/>
        <v>0</v>
      </c>
    </row>
    <row r="90" spans="1:18" x14ac:dyDescent="0.15">
      <c r="A90" s="203"/>
      <c r="B90" s="286"/>
      <c r="C90" s="286"/>
      <c r="D90" s="286"/>
      <c r="E90" s="286"/>
      <c r="F90" s="286"/>
      <c r="G90" s="286"/>
      <c r="H90" s="286"/>
      <c r="I90" s="286"/>
      <c r="J90" s="286"/>
      <c r="K90" s="286"/>
      <c r="L90" s="287"/>
      <c r="M90" s="286"/>
      <c r="N90" s="286"/>
      <c r="O90" s="286"/>
      <c r="P90" s="286"/>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412</v>
      </c>
      <c r="B1" s="168" t="s">
        <v>312</v>
      </c>
      <c r="C1" s="168" t="s">
        <v>1048</v>
      </c>
      <c r="D1" s="170" t="s">
        <v>331</v>
      </c>
      <c r="E1" s="171" t="s">
        <v>1049</v>
      </c>
      <c r="F1" s="165" t="s">
        <v>335</v>
      </c>
      <c r="G1" s="165" t="s">
        <v>315</v>
      </c>
      <c r="H1" s="165" t="s">
        <v>1050</v>
      </c>
      <c r="I1" s="165" t="s">
        <v>1051</v>
      </c>
      <c r="J1" s="165" t="s">
        <v>1052</v>
      </c>
      <c r="K1" s="165" t="s">
        <v>1053</v>
      </c>
      <c r="L1" s="165" t="s">
        <v>1054</v>
      </c>
      <c r="M1" s="165" t="s">
        <v>1055</v>
      </c>
      <c r="N1" s="165" t="s">
        <v>1056</v>
      </c>
    </row>
    <row r="2" spans="1:14" x14ac:dyDescent="0.15">
      <c r="A2" s="178" t="s">
        <v>446</v>
      </c>
      <c r="B2" s="204" t="str">
        <f>VLOOKUP(A2,Adr!A:B,2,FALSE)</f>
        <v>Slovenská asociácia amerického futbalu, o.z.</v>
      </c>
      <c r="C2" s="169" t="s">
        <v>1058</v>
      </c>
      <c r="D2" s="289">
        <v>16924</v>
      </c>
      <c r="E2" s="173">
        <v>0</v>
      </c>
      <c r="F2" s="166" t="s">
        <v>338</v>
      </c>
      <c r="G2" s="169" t="s">
        <v>319</v>
      </c>
      <c r="H2" s="169" t="s">
        <v>1057</v>
      </c>
      <c r="I2" s="192" t="str">
        <f t="shared" ref="I2:I21" si="0">A2&amp;F2</f>
        <v>30787009a</v>
      </c>
      <c r="J2" s="167" t="str">
        <f t="shared" ref="J2:J21" si="1">A2&amp;G2</f>
        <v>30787009026 02</v>
      </c>
      <c r="K2" s="5" t="s">
        <v>1059</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454</v>
      </c>
      <c r="B3" s="204" t="str">
        <f>VLOOKUP(A3,Adr!A:B,2,FALSE)</f>
        <v>Slovenská asociácia boccie</v>
      </c>
      <c r="C3" s="169" t="s">
        <v>1060</v>
      </c>
      <c r="D3" s="289">
        <v>15790</v>
      </c>
      <c r="E3" s="230">
        <v>0</v>
      </c>
      <c r="F3" s="166" t="s">
        <v>338</v>
      </c>
      <c r="G3" s="169" t="s">
        <v>319</v>
      </c>
      <c r="H3" s="169" t="s">
        <v>1057</v>
      </c>
      <c r="I3" s="192" t="str">
        <f t="shared" si="0"/>
        <v>00631655a</v>
      </c>
      <c r="J3" s="167" t="str">
        <f t="shared" si="1"/>
        <v>00631655026 02</v>
      </c>
      <c r="K3" s="5" t="s">
        <v>1061</v>
      </c>
      <c r="L3" s="167" t="str">
        <f t="shared" si="2"/>
        <v>00631655026 02B</v>
      </c>
      <c r="M3" s="5" t="str">
        <f t="shared" si="3"/>
        <v>Slovenská asociácia boccieaBboccia - bežné transfery</v>
      </c>
      <c r="N3" s="3" t="str">
        <f t="shared" si="4"/>
        <v>00631655aB</v>
      </c>
    </row>
    <row r="4" spans="1:14" x14ac:dyDescent="0.15">
      <c r="A4" s="198" t="s">
        <v>454</v>
      </c>
      <c r="B4" s="204" t="str">
        <f>VLOOKUP(A4,Adr!A:B,2,FALSE)</f>
        <v>Slovenská asociácia boccie</v>
      </c>
      <c r="C4" s="185" t="s">
        <v>1062</v>
      </c>
      <c r="D4" s="288">
        <v>15790</v>
      </c>
      <c r="E4" s="173">
        <v>0</v>
      </c>
      <c r="F4" s="166" t="s">
        <v>338</v>
      </c>
      <c r="G4" s="169" t="s">
        <v>319</v>
      </c>
      <c r="H4" s="169" t="s">
        <v>1057</v>
      </c>
      <c r="I4" s="192" t="str">
        <f t="shared" si="0"/>
        <v>00631655a</v>
      </c>
      <c r="J4" s="167" t="str">
        <f t="shared" si="1"/>
        <v>00631655026 02</v>
      </c>
      <c r="K4" s="5" t="s">
        <v>1063</v>
      </c>
      <c r="L4" s="167" t="str">
        <f t="shared" si="2"/>
        <v>00631655026 02B</v>
      </c>
      <c r="M4" s="5" t="str">
        <f t="shared" si="3"/>
        <v>Slovenská asociácia boccieaBboule lyonnaise - bežné transfery</v>
      </c>
      <c r="N4" s="3" t="str">
        <f t="shared" si="4"/>
        <v>00631655aB</v>
      </c>
    </row>
    <row r="5" spans="1:14" x14ac:dyDescent="0.15">
      <c r="A5" s="182" t="s">
        <v>465</v>
      </c>
      <c r="B5" s="204" t="str">
        <f>VLOOKUP(A5,Adr!A:B,2,FALSE)</f>
        <v>Slovenská asociácia čínskeho wushu</v>
      </c>
      <c r="C5" s="185" t="s">
        <v>1064</v>
      </c>
      <c r="D5" s="288">
        <v>24934</v>
      </c>
      <c r="E5" s="230">
        <v>0</v>
      </c>
      <c r="F5" s="166" t="s">
        <v>338</v>
      </c>
      <c r="G5" s="169" t="s">
        <v>319</v>
      </c>
      <c r="H5" s="169" t="s">
        <v>1057</v>
      </c>
      <c r="I5" s="192" t="str">
        <f t="shared" si="0"/>
        <v>42019541a</v>
      </c>
      <c r="J5" s="167" t="str">
        <f t="shared" si="1"/>
        <v>42019541026 02</v>
      </c>
      <c r="K5" s="5" t="s">
        <v>1065</v>
      </c>
      <c r="L5" s="167" t="str">
        <f t="shared" si="2"/>
        <v>42019541026 02B</v>
      </c>
      <c r="M5" s="5" t="str">
        <f t="shared" si="3"/>
        <v>Slovenská asociácia čínskeho wushuaBwushu - bežné transfery</v>
      </c>
      <c r="N5" s="3" t="str">
        <f t="shared" si="4"/>
        <v>42019541aB</v>
      </c>
    </row>
    <row r="6" spans="1:14" x14ac:dyDescent="0.15">
      <c r="A6" s="182" t="s">
        <v>473</v>
      </c>
      <c r="B6" s="204" t="str">
        <f>VLOOKUP(A6,Adr!A:B,2,FALSE)</f>
        <v>Slovenská Asociácia Dynamickej Streľby</v>
      </c>
      <c r="C6" s="185" t="s">
        <v>1066</v>
      </c>
      <c r="D6" s="288">
        <v>23694</v>
      </c>
      <c r="E6" s="173">
        <v>0</v>
      </c>
      <c r="F6" s="166" t="s">
        <v>338</v>
      </c>
      <c r="G6" s="169" t="s">
        <v>319</v>
      </c>
      <c r="H6" s="169" t="s">
        <v>1057</v>
      </c>
      <c r="I6" s="192" t="str">
        <f t="shared" si="0"/>
        <v>30810108a</v>
      </c>
      <c r="J6" s="167" t="str">
        <f t="shared" si="1"/>
        <v>30810108026 02</v>
      </c>
      <c r="K6" s="5" t="s">
        <v>1067</v>
      </c>
      <c r="L6" s="167" t="str">
        <f t="shared" si="2"/>
        <v>30810108026 02B</v>
      </c>
      <c r="M6" s="5" t="str">
        <f t="shared" si="3"/>
        <v>Slovenská Asociácia Dynamickej StreľbyaBdynamická streľba - bežné transfery</v>
      </c>
      <c r="N6" s="3" t="str">
        <f t="shared" si="4"/>
        <v>30810108aB</v>
      </c>
    </row>
    <row r="7" spans="1:14" ht="12" x14ac:dyDescent="0.15">
      <c r="A7" s="166" t="s">
        <v>480</v>
      </c>
      <c r="B7" s="204" t="str">
        <f>VLOOKUP(A7,Adr!A:B,2,FALSE)</f>
        <v>Slovenská asociácia fitnes, kulturistiky a silového trojboja</v>
      </c>
      <c r="C7" s="196" t="s">
        <v>1068</v>
      </c>
      <c r="D7" s="290">
        <v>411338</v>
      </c>
      <c r="E7" s="230">
        <v>0</v>
      </c>
      <c r="F7" s="166" t="s">
        <v>338</v>
      </c>
      <c r="G7" s="169" t="s">
        <v>319</v>
      </c>
      <c r="H7" s="169" t="s">
        <v>1057</v>
      </c>
      <c r="I7" s="192" t="str">
        <f t="shared" si="0"/>
        <v>30842069a</v>
      </c>
      <c r="J7" s="167" t="str">
        <f t="shared" si="1"/>
        <v>30842069026 02</v>
      </c>
      <c r="K7" s="5" t="s">
        <v>1069</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480</v>
      </c>
      <c r="B8" s="204" t="str">
        <f>VLOOKUP(A8,Adr!A:B,2,FALSE)</f>
        <v>Slovenská asociácia fitnes, kulturistiky a silového trojboja</v>
      </c>
      <c r="C8" s="196" t="s">
        <v>1070</v>
      </c>
      <c r="D8" s="290">
        <v>19710</v>
      </c>
      <c r="E8" s="173">
        <v>0</v>
      </c>
      <c r="F8" s="166" t="s">
        <v>338</v>
      </c>
      <c r="G8" s="169" t="s">
        <v>319</v>
      </c>
      <c r="H8" s="169" t="s">
        <v>1057</v>
      </c>
      <c r="I8" s="192" t="str">
        <f t="shared" si="0"/>
        <v>30842069a</v>
      </c>
      <c r="J8" s="167" t="str">
        <f t="shared" si="1"/>
        <v>30842069026 02</v>
      </c>
      <c r="K8" s="5" t="s">
        <v>1071</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488</v>
      </c>
      <c r="B9" s="204" t="str">
        <f>VLOOKUP(A9,Adr!A:B,2,FALSE)</f>
        <v>Slovenská asociácia Frisbee</v>
      </c>
      <c r="C9" s="196" t="s">
        <v>1072</v>
      </c>
      <c r="D9" s="290">
        <v>56742</v>
      </c>
      <c r="E9" s="230">
        <v>0</v>
      </c>
      <c r="F9" s="166" t="s">
        <v>338</v>
      </c>
      <c r="G9" s="169" t="s">
        <v>319</v>
      </c>
      <c r="H9" s="169" t="s">
        <v>1057</v>
      </c>
      <c r="I9" s="192" t="str">
        <f t="shared" si="0"/>
        <v>31749852a</v>
      </c>
      <c r="J9" s="167" t="str">
        <f t="shared" si="1"/>
        <v>31749852026 02</v>
      </c>
      <c r="K9" s="5" t="s">
        <v>1073</v>
      </c>
      <c r="L9" s="167" t="str">
        <f t="shared" si="2"/>
        <v>31749852026 02B</v>
      </c>
      <c r="M9" s="5" t="str">
        <f t="shared" si="3"/>
        <v>Slovenská asociácia FrisbeeaBšporty s lietajúcim diskom - bežné transfery</v>
      </c>
      <c r="N9" s="3" t="str">
        <f t="shared" si="4"/>
        <v>31749852aB</v>
      </c>
    </row>
    <row r="10" spans="1:14" ht="12" x14ac:dyDescent="0.15">
      <c r="A10" s="166" t="s">
        <v>495</v>
      </c>
      <c r="B10" s="204" t="str">
        <f>VLOOKUP(A10,Adr!A:B,2,FALSE)</f>
        <v>Slovenská asociácia go</v>
      </c>
      <c r="C10" s="190" t="s">
        <v>1074</v>
      </c>
      <c r="D10" s="289">
        <v>15790</v>
      </c>
      <c r="E10" s="173">
        <v>0</v>
      </c>
      <c r="F10" s="166" t="s">
        <v>338</v>
      </c>
      <c r="G10" s="169" t="s">
        <v>319</v>
      </c>
      <c r="H10" s="169" t="s">
        <v>1057</v>
      </c>
      <c r="I10" s="192" t="str">
        <f t="shared" si="0"/>
        <v>30844711a</v>
      </c>
      <c r="J10" s="167" t="str">
        <f t="shared" si="1"/>
        <v>30844711026 02</v>
      </c>
      <c r="K10" s="5" t="s">
        <v>1075</v>
      </c>
      <c r="L10" s="167" t="str">
        <f t="shared" si="2"/>
        <v>30844711026 02B</v>
      </c>
      <c r="M10" s="5" t="str">
        <f t="shared" si="3"/>
        <v>Slovenská asociácia goaBgo - bežné transfery</v>
      </c>
      <c r="N10" s="3" t="str">
        <f t="shared" si="4"/>
        <v>30844711aB</v>
      </c>
    </row>
    <row r="11" spans="1:14" ht="12" x14ac:dyDescent="0.15">
      <c r="A11" s="166" t="s">
        <v>501</v>
      </c>
      <c r="B11" s="204" t="str">
        <f>VLOOKUP(A11,Adr!A:B,2,FALSE)</f>
        <v>Slovenská asociácia korfbalu</v>
      </c>
      <c r="C11" s="196" t="s">
        <v>1076</v>
      </c>
      <c r="D11" s="290">
        <v>24548</v>
      </c>
      <c r="E11" s="230">
        <v>0</v>
      </c>
      <c r="F11" s="166" t="s">
        <v>338</v>
      </c>
      <c r="G11" s="169" t="s">
        <v>319</v>
      </c>
      <c r="H11" s="169" t="s">
        <v>1057</v>
      </c>
      <c r="I11" s="192" t="str">
        <f t="shared" si="0"/>
        <v>31940668a</v>
      </c>
      <c r="J11" s="167" t="str">
        <f t="shared" si="1"/>
        <v>31940668026 02</v>
      </c>
      <c r="K11" s="5" t="s">
        <v>1077</v>
      </c>
      <c r="L11" s="167" t="str">
        <f t="shared" si="2"/>
        <v>31940668026 02B</v>
      </c>
      <c r="M11" s="5" t="str">
        <f t="shared" si="3"/>
        <v>Slovenská asociácia korfbaluaBkorfbal - bežné transfery</v>
      </c>
      <c r="N11" s="3" t="str">
        <f t="shared" si="4"/>
        <v>31940668aB</v>
      </c>
    </row>
    <row r="12" spans="1:14" x14ac:dyDescent="0.15">
      <c r="A12" s="182" t="s">
        <v>509</v>
      </c>
      <c r="B12" s="204" t="str">
        <f>VLOOKUP(A12,Adr!A:B,2,FALSE)</f>
        <v>Slovenská asociácia motoristického športu</v>
      </c>
      <c r="C12" s="185" t="s">
        <v>1078</v>
      </c>
      <c r="D12" s="288">
        <v>297898</v>
      </c>
      <c r="E12" s="173">
        <v>0</v>
      </c>
      <c r="F12" s="166" t="s">
        <v>338</v>
      </c>
      <c r="G12" s="169" t="s">
        <v>319</v>
      </c>
      <c r="H12" s="169" t="s">
        <v>1057</v>
      </c>
      <c r="I12" s="192" t="str">
        <f t="shared" si="0"/>
        <v>31824021a</v>
      </c>
      <c r="J12" s="167" t="str">
        <f t="shared" si="1"/>
        <v>31824021026 02</v>
      </c>
      <c r="K12" s="5" t="s">
        <v>1079</v>
      </c>
      <c r="L12" s="167" t="str">
        <f t="shared" si="2"/>
        <v>31824021026 02B</v>
      </c>
      <c r="M12" s="5" t="str">
        <f t="shared" si="3"/>
        <v>Slovenská asociácia motoristického športuaBautomobilový šport - bežné transfery</v>
      </c>
      <c r="N12" s="3" t="str">
        <f t="shared" si="4"/>
        <v>31824021aB</v>
      </c>
    </row>
    <row r="13" spans="1:14" x14ac:dyDescent="0.15">
      <c r="A13" s="182" t="s">
        <v>509</v>
      </c>
      <c r="B13" s="204" t="str">
        <f>VLOOKUP(A13,Adr!A:B,2,FALSE)</f>
        <v>Slovenská asociácia motoristického športu</v>
      </c>
      <c r="C13" s="185" t="s">
        <v>1488</v>
      </c>
      <c r="D13" s="288">
        <v>21500</v>
      </c>
      <c r="E13" s="173">
        <v>0</v>
      </c>
      <c r="F13" s="166" t="s">
        <v>338</v>
      </c>
      <c r="G13" s="169" t="s">
        <v>319</v>
      </c>
      <c r="H13" s="169" t="s">
        <v>1489</v>
      </c>
      <c r="I13" s="192" t="str">
        <f t="shared" si="0"/>
        <v>31824021a</v>
      </c>
      <c r="J13" s="167" t="str">
        <f t="shared" si="1"/>
        <v>31824021026 02</v>
      </c>
      <c r="K13" s="5" t="s">
        <v>1079</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520</v>
      </c>
      <c r="B14" s="204" t="str">
        <f>VLOOKUP(A14,Adr!A:B,2,FALSE)</f>
        <v>Slovenská asociácia pretláčania rukou</v>
      </c>
      <c r="C14" s="196" t="s">
        <v>1080</v>
      </c>
      <c r="D14" s="288">
        <v>32740</v>
      </c>
      <c r="E14" s="173">
        <v>0</v>
      </c>
      <c r="F14" s="166" t="s">
        <v>338</v>
      </c>
      <c r="G14" s="169" t="s">
        <v>319</v>
      </c>
      <c r="H14" s="169" t="s">
        <v>1057</v>
      </c>
      <c r="I14" s="192" t="str">
        <f t="shared" si="0"/>
        <v>30811686a</v>
      </c>
      <c r="J14" s="167" t="str">
        <f t="shared" si="1"/>
        <v>30811686026 02</v>
      </c>
      <c r="K14" s="5" t="s">
        <v>1081</v>
      </c>
      <c r="L14" s="167" t="str">
        <f t="shared" si="2"/>
        <v>30811686026 02B</v>
      </c>
      <c r="M14" s="5" t="str">
        <f t="shared" si="3"/>
        <v>Slovenská asociácia pretláčania rukouaBpretláčanie rukou - bežné transfery</v>
      </c>
      <c r="N14" s="3" t="str">
        <f t="shared" si="4"/>
        <v>30811686aB</v>
      </c>
    </row>
    <row r="15" spans="1:14" x14ac:dyDescent="0.15">
      <c r="A15" s="202" t="s">
        <v>529</v>
      </c>
      <c r="B15" s="204" t="str">
        <f>VLOOKUP(A15,Adr!A:B,2,FALSE)</f>
        <v>Slovenská asociácia taekwondo WT</v>
      </c>
      <c r="C15" s="169" t="s">
        <v>1082</v>
      </c>
      <c r="D15" s="290">
        <v>37842</v>
      </c>
      <c r="E15" s="230">
        <v>0</v>
      </c>
      <c r="F15" s="166" t="s">
        <v>338</v>
      </c>
      <c r="G15" s="169" t="s">
        <v>319</v>
      </c>
      <c r="H15" s="169" t="s">
        <v>1057</v>
      </c>
      <c r="I15" s="192" t="str">
        <f t="shared" si="0"/>
        <v>30814910a</v>
      </c>
      <c r="J15" s="167" t="str">
        <f t="shared" si="1"/>
        <v>30814910026 02</v>
      </c>
      <c r="K15" s="5" t="s">
        <v>1083</v>
      </c>
      <c r="L15" s="167" t="str">
        <f t="shared" si="2"/>
        <v>30814910026 02B</v>
      </c>
      <c r="M15" s="5" t="str">
        <f t="shared" si="3"/>
        <v>Slovenská asociácia taekwondo WTaBtaekwondo - bežné transfery</v>
      </c>
      <c r="N15" s="3" t="str">
        <f t="shared" si="4"/>
        <v>30814910aB</v>
      </c>
    </row>
    <row r="16" spans="1:14" ht="12" x14ac:dyDescent="0.15">
      <c r="A16" s="166" t="s">
        <v>537</v>
      </c>
      <c r="B16" s="204" t="str">
        <f>VLOOKUP(A16,Adr!A:B,2,FALSE)</f>
        <v>Slovenská baseballová federácia</v>
      </c>
      <c r="C16" s="196" t="s">
        <v>1084</v>
      </c>
      <c r="D16" s="290">
        <v>110226</v>
      </c>
      <c r="E16" s="173">
        <v>0</v>
      </c>
      <c r="F16" s="166" t="s">
        <v>338</v>
      </c>
      <c r="G16" s="169" t="s">
        <v>319</v>
      </c>
      <c r="H16" s="169" t="s">
        <v>1057</v>
      </c>
      <c r="I16" s="192" t="str">
        <f t="shared" si="0"/>
        <v>30844568a</v>
      </c>
      <c r="J16" s="167" t="str">
        <f t="shared" si="1"/>
        <v>30844568026 02</v>
      </c>
      <c r="K16" s="5" t="s">
        <v>1085</v>
      </c>
      <c r="L16" s="167" t="str">
        <f t="shared" si="2"/>
        <v>30844568026 02B</v>
      </c>
      <c r="M16" s="5" t="str">
        <f t="shared" si="3"/>
        <v>Slovenská baseballová federáciaaBbaseball - bežné transfery</v>
      </c>
      <c r="N16" s="3" t="str">
        <f t="shared" si="4"/>
        <v>30844568aB</v>
      </c>
    </row>
    <row r="17" spans="1:14" x14ac:dyDescent="0.15">
      <c r="A17" s="198" t="s">
        <v>544</v>
      </c>
      <c r="B17" s="204" t="str">
        <f>VLOOKUP(A17,Adr!A:B,2,FALSE)</f>
        <v>Slovenská basketbalová asociácia</v>
      </c>
      <c r="C17" s="169" t="s">
        <v>1086</v>
      </c>
      <c r="D17" s="289">
        <v>831650</v>
      </c>
      <c r="E17" s="230">
        <v>0</v>
      </c>
      <c r="F17" s="166" t="s">
        <v>338</v>
      </c>
      <c r="G17" s="169" t="s">
        <v>319</v>
      </c>
      <c r="H17" s="169" t="s">
        <v>1057</v>
      </c>
      <c r="I17" s="192" t="str">
        <f t="shared" si="0"/>
        <v>17315166a</v>
      </c>
      <c r="J17" s="167" t="str">
        <f t="shared" si="1"/>
        <v>17315166026 02</v>
      </c>
      <c r="K17" s="5" t="s">
        <v>1087</v>
      </c>
      <c r="L17" s="167" t="str">
        <f t="shared" si="2"/>
        <v>17315166026 02B</v>
      </c>
      <c r="M17" s="5" t="str">
        <f t="shared" si="3"/>
        <v>Slovenská basketbalová asociáciaaBbasketbal - bežné transfery</v>
      </c>
      <c r="N17" s="3" t="str">
        <f t="shared" si="4"/>
        <v>17315166aB</v>
      </c>
    </row>
    <row r="18" spans="1:14" ht="12" x14ac:dyDescent="0.15">
      <c r="A18" s="166" t="s">
        <v>551</v>
      </c>
      <c r="B18" s="204" t="str">
        <f>VLOOKUP(A18,Adr!A:B,2,FALSE)</f>
        <v>Slovenská boxerská federácia</v>
      </c>
      <c r="C18" s="196" t="s">
        <v>1088</v>
      </c>
      <c r="D18" s="290">
        <v>257730</v>
      </c>
      <c r="E18" s="173">
        <v>0</v>
      </c>
      <c r="F18" s="166" t="s">
        <v>338</v>
      </c>
      <c r="G18" s="169" t="s">
        <v>319</v>
      </c>
      <c r="H18" s="169" t="s">
        <v>1057</v>
      </c>
      <c r="I18" s="192" t="str">
        <f t="shared" si="0"/>
        <v>31744621a</v>
      </c>
      <c r="J18" s="167" t="str">
        <f t="shared" si="1"/>
        <v>31744621026 02</v>
      </c>
      <c r="K18" s="5" t="s">
        <v>1089</v>
      </c>
      <c r="L18" s="167" t="str">
        <f t="shared" si="2"/>
        <v>31744621026 02B</v>
      </c>
      <c r="M18" s="5" t="str">
        <f t="shared" si="3"/>
        <v>Slovenská boxerská federáciaaBbox - bežné transfery</v>
      </c>
      <c r="N18" s="3" t="str">
        <f t="shared" si="4"/>
        <v>31744621aB</v>
      </c>
    </row>
    <row r="19" spans="1:14" ht="12" x14ac:dyDescent="0.15">
      <c r="A19" s="166" t="s">
        <v>560</v>
      </c>
      <c r="B19" s="204" t="str">
        <f>VLOOKUP(A19,Adr!A:B,2,FALSE)</f>
        <v>Slovenská federácia pétanque</v>
      </c>
      <c r="C19" s="197" t="s">
        <v>1090</v>
      </c>
      <c r="D19" s="291">
        <v>15790</v>
      </c>
      <c r="E19" s="230">
        <v>0</v>
      </c>
      <c r="F19" s="166" t="s">
        <v>338</v>
      </c>
      <c r="G19" s="169" t="s">
        <v>319</v>
      </c>
      <c r="H19" s="169" t="s">
        <v>1057</v>
      </c>
      <c r="I19" s="192" t="str">
        <f t="shared" si="0"/>
        <v>36064742a</v>
      </c>
      <c r="J19" s="167" t="str">
        <f t="shared" si="1"/>
        <v>36064742026 02</v>
      </c>
      <c r="K19" s="5" t="s">
        <v>1091</v>
      </c>
      <c r="L19" s="167" t="str">
        <f t="shared" si="2"/>
        <v>36064742026 02B</v>
      </c>
      <c r="M19" s="5" t="str">
        <f t="shared" si="3"/>
        <v>Slovenská federácia pétanqueaBpétanque - bežné transfery</v>
      </c>
      <c r="N19" s="3" t="str">
        <f t="shared" si="4"/>
        <v>36064742aB</v>
      </c>
    </row>
    <row r="20" spans="1:14" x14ac:dyDescent="0.15">
      <c r="A20" s="198" t="s">
        <v>568</v>
      </c>
      <c r="B20" s="204" t="str">
        <f>VLOOKUP(A20,Adr!A:B,2,FALSE)</f>
        <v>Slovenská golfová asociácia</v>
      </c>
      <c r="C20" s="169" t="s">
        <v>1092</v>
      </c>
      <c r="D20" s="289">
        <v>224940</v>
      </c>
      <c r="E20" s="173">
        <v>0</v>
      </c>
      <c r="F20" s="166" t="s">
        <v>338</v>
      </c>
      <c r="G20" s="169" t="s">
        <v>319</v>
      </c>
      <c r="H20" s="169" t="s">
        <v>1057</v>
      </c>
      <c r="I20" s="192" t="str">
        <f t="shared" si="0"/>
        <v>50284363a</v>
      </c>
      <c r="J20" s="167" t="str">
        <f t="shared" si="1"/>
        <v>50284363026 02</v>
      </c>
      <c r="K20" s="5" t="s">
        <v>1093</v>
      </c>
      <c r="L20" s="167" t="str">
        <f t="shared" si="2"/>
        <v>50284363026 02B</v>
      </c>
      <c r="M20" s="5" t="str">
        <f t="shared" si="3"/>
        <v>Slovenská golfová asociáciaaBgolf - bežné transfery</v>
      </c>
      <c r="N20" s="3" t="str">
        <f t="shared" si="4"/>
        <v>50284363aB</v>
      </c>
    </row>
    <row r="21" spans="1:14" x14ac:dyDescent="0.15">
      <c r="A21" s="198" t="s">
        <v>578</v>
      </c>
      <c r="B21" s="204" t="str">
        <f>VLOOKUP(A21,Adr!A:B,2,FALSE)</f>
        <v>Slovenská gymnastická federácia</v>
      </c>
      <c r="C21" s="185" t="s">
        <v>1094</v>
      </c>
      <c r="D21" s="288">
        <v>504392</v>
      </c>
      <c r="E21" s="230">
        <v>0</v>
      </c>
      <c r="F21" s="166" t="s">
        <v>338</v>
      </c>
      <c r="G21" s="169" t="s">
        <v>319</v>
      </c>
      <c r="H21" s="169" t="s">
        <v>1057</v>
      </c>
      <c r="I21" s="192" t="str">
        <f t="shared" si="0"/>
        <v>00688321a</v>
      </c>
      <c r="J21" s="167" t="str">
        <f t="shared" si="1"/>
        <v>00688321026 02</v>
      </c>
      <c r="K21" s="5" t="s">
        <v>1095</v>
      </c>
      <c r="L21" s="167" t="str">
        <f t="shared" si="2"/>
        <v>00688321026 02B</v>
      </c>
      <c r="M21" s="5" t="str">
        <f t="shared" si="3"/>
        <v>Slovenská gymnastická federáciaaBgymnastika - bežné transfery</v>
      </c>
      <c r="N21" s="3" t="str">
        <f t="shared" si="4"/>
        <v>00688321aB</v>
      </c>
    </row>
    <row r="22" spans="1:14" x14ac:dyDescent="0.15">
      <c r="A22" s="198" t="s">
        <v>578</v>
      </c>
      <c r="B22" s="204" t="str">
        <f>VLOOKUP(A22,Adr!A:B,2,FALSE)</f>
        <v>Slovenská gymnastická federácia</v>
      </c>
      <c r="C22" s="185" t="s">
        <v>1490</v>
      </c>
      <c r="D22" s="288">
        <v>44000</v>
      </c>
      <c r="E22" s="173">
        <v>0</v>
      </c>
      <c r="F22" s="166" t="s">
        <v>338</v>
      </c>
      <c r="G22" s="169" t="s">
        <v>319</v>
      </c>
      <c r="H22" s="169" t="s">
        <v>1489</v>
      </c>
      <c r="I22" s="192" t="str">
        <f t="shared" ref="I22:I85" si="5">A22&amp;F22</f>
        <v>00688321a</v>
      </c>
      <c r="J22" s="167" t="str">
        <f t="shared" ref="J22:J85" si="6">A22&amp;G22</f>
        <v>00688321026 02</v>
      </c>
      <c r="K22" s="5" t="s">
        <v>1095</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584</v>
      </c>
      <c r="B23" s="204" t="str">
        <f>VLOOKUP(A23,Adr!A:B,2,FALSE)</f>
        <v>SLOVENSKÁ CHEERLEADING ÚNIA</v>
      </c>
      <c r="C23" s="169" t="s">
        <v>1096</v>
      </c>
      <c r="D23" s="289">
        <v>15790</v>
      </c>
      <c r="E23" s="230">
        <v>0</v>
      </c>
      <c r="F23" s="166" t="s">
        <v>338</v>
      </c>
      <c r="G23" s="169" t="s">
        <v>319</v>
      </c>
      <c r="H23" s="169" t="s">
        <v>1057</v>
      </c>
      <c r="I23" s="192" t="str">
        <f t="shared" si="5"/>
        <v>54041368a</v>
      </c>
      <c r="J23" s="167" t="str">
        <f t="shared" si="6"/>
        <v>54041368026 02</v>
      </c>
      <c r="K23" s="5" t="s">
        <v>1097</v>
      </c>
      <c r="L23" s="167" t="str">
        <f t="shared" si="7"/>
        <v>54041368026 02B</v>
      </c>
      <c r="M23" s="5" t="str">
        <f t="shared" si="8"/>
        <v>SLOVENSKÁ CHEERLEADING ÚNIAaBcheerleading - bežné transfery</v>
      </c>
      <c r="N23" s="3" t="str">
        <f t="shared" si="9"/>
        <v>54041368aB</v>
      </c>
    </row>
    <row r="24" spans="1:14" ht="12" x14ac:dyDescent="0.15">
      <c r="A24" s="166" t="s">
        <v>590</v>
      </c>
      <c r="B24" s="204" t="str">
        <f>VLOOKUP(A24,Adr!A:B,2,FALSE)</f>
        <v>SLOVENSKÁ JAZDECKÁ FEDERÁCIA</v>
      </c>
      <c r="C24" s="196" t="s">
        <v>1098</v>
      </c>
      <c r="D24" s="290">
        <v>99236</v>
      </c>
      <c r="E24" s="173">
        <v>0</v>
      </c>
      <c r="F24" s="166" t="s">
        <v>338</v>
      </c>
      <c r="G24" s="169" t="s">
        <v>319</v>
      </c>
      <c r="H24" s="169" t="s">
        <v>1057</v>
      </c>
      <c r="I24" s="192" t="str">
        <f t="shared" si="5"/>
        <v>31787801a</v>
      </c>
      <c r="J24" s="167" t="str">
        <f t="shared" si="6"/>
        <v>31787801026 02</v>
      </c>
      <c r="K24" s="5" t="s">
        <v>1099</v>
      </c>
      <c r="L24" s="167" t="str">
        <f t="shared" si="7"/>
        <v>31787801026 02B</v>
      </c>
      <c r="M24" s="5" t="str">
        <f t="shared" si="8"/>
        <v>SLOVENSKÁ JAZDECKÁ FEDERÁCIAaBjazdectvo - bežné transfery</v>
      </c>
      <c r="N24" s="3" t="str">
        <f t="shared" si="9"/>
        <v>31787801aB</v>
      </c>
    </row>
    <row r="25" spans="1:14" x14ac:dyDescent="0.15">
      <c r="A25" s="202" t="s">
        <v>597</v>
      </c>
      <c r="B25" s="204" t="str">
        <f>VLOOKUP(A25,Adr!A:B,2,FALSE)</f>
        <v>Slovenská kanoistika</v>
      </c>
      <c r="C25" s="185" t="s">
        <v>1100</v>
      </c>
      <c r="D25" s="288">
        <v>969554</v>
      </c>
      <c r="E25" s="230">
        <v>0</v>
      </c>
      <c r="F25" s="166" t="s">
        <v>338</v>
      </c>
      <c r="G25" s="169" t="s">
        <v>319</v>
      </c>
      <c r="H25" s="169" t="s">
        <v>1057</v>
      </c>
      <c r="I25" s="192" t="str">
        <f t="shared" si="5"/>
        <v>50434101a</v>
      </c>
      <c r="J25" s="167" t="str">
        <f t="shared" si="6"/>
        <v>50434101026 02</v>
      </c>
      <c r="K25" s="5" t="s">
        <v>1101</v>
      </c>
      <c r="L25" s="167" t="str">
        <f t="shared" si="7"/>
        <v>50434101026 02B</v>
      </c>
      <c r="M25" s="5" t="str">
        <f t="shared" si="8"/>
        <v>Slovenská kanoistikaaBkanoistika - bežné transfery</v>
      </c>
      <c r="N25" s="3" t="str">
        <f t="shared" si="9"/>
        <v>50434101aB</v>
      </c>
    </row>
    <row r="26" spans="1:14" x14ac:dyDescent="0.15">
      <c r="A26" s="202" t="s">
        <v>604</v>
      </c>
      <c r="B26" s="204" t="str">
        <f>VLOOKUP(A26,Adr!A:B,2,FALSE)</f>
        <v>Slovenská Lakrosová Federácia</v>
      </c>
      <c r="C26" s="185" t="s">
        <v>1102</v>
      </c>
      <c r="D26" s="290">
        <v>15790</v>
      </c>
      <c r="E26" s="173">
        <v>0</v>
      </c>
      <c r="F26" s="166" t="s">
        <v>338</v>
      </c>
      <c r="G26" s="169" t="s">
        <v>319</v>
      </c>
      <c r="H26" s="169" t="s">
        <v>1057</v>
      </c>
      <c r="I26" s="192" t="str">
        <f t="shared" si="5"/>
        <v>30853427a</v>
      </c>
      <c r="J26" s="167" t="str">
        <f t="shared" si="6"/>
        <v>30853427026 02</v>
      </c>
      <c r="K26" s="5" t="s">
        <v>1103</v>
      </c>
      <c r="L26" s="167" t="str">
        <f t="shared" si="7"/>
        <v>30853427026 02B</v>
      </c>
      <c r="M26" s="5" t="str">
        <f t="shared" si="8"/>
        <v>Slovenská Lakrosová FederáciaaBlakros - bežné transfery</v>
      </c>
      <c r="N26" s="3" t="str">
        <f t="shared" si="9"/>
        <v>30853427aB</v>
      </c>
    </row>
    <row r="27" spans="1:14" x14ac:dyDescent="0.15">
      <c r="A27" s="202" t="s">
        <v>612</v>
      </c>
      <c r="B27" s="204" t="str">
        <f>VLOOKUP(A27,Adr!A:B,2,FALSE)</f>
        <v>Slovenská motocyklová federácia</v>
      </c>
      <c r="C27" s="185" t="s">
        <v>1104</v>
      </c>
      <c r="D27" s="288">
        <v>72448</v>
      </c>
      <c r="E27" s="230">
        <v>0</v>
      </c>
      <c r="F27" s="166" t="s">
        <v>338</v>
      </c>
      <c r="G27" s="169" t="s">
        <v>319</v>
      </c>
      <c r="H27" s="169" t="s">
        <v>1057</v>
      </c>
      <c r="I27" s="192" t="str">
        <f t="shared" si="5"/>
        <v>30813883a</v>
      </c>
      <c r="J27" s="167" t="str">
        <f t="shared" si="6"/>
        <v>30813883026 02</v>
      </c>
      <c r="K27" s="5" t="s">
        <v>1105</v>
      </c>
      <c r="L27" s="167" t="str">
        <f t="shared" si="7"/>
        <v>30813883026 02B</v>
      </c>
      <c r="M27" s="5" t="str">
        <f t="shared" si="8"/>
        <v>Slovenská motocyklová federáciaaBmotocyklový šport - bežné transfery</v>
      </c>
      <c r="N27" s="3" t="str">
        <f t="shared" si="9"/>
        <v>30813883aB</v>
      </c>
    </row>
    <row r="28" spans="1:14" x14ac:dyDescent="0.15">
      <c r="A28" s="202" t="s">
        <v>622</v>
      </c>
      <c r="B28" s="204" t="str">
        <f>VLOOKUP(A28,Adr!A:B,2,FALSE)</f>
        <v>Slovenská Muaythai asociácia</v>
      </c>
      <c r="C28" s="185" t="s">
        <v>1106</v>
      </c>
      <c r="D28" s="290">
        <v>16094</v>
      </c>
      <c r="E28" s="173">
        <v>0</v>
      </c>
      <c r="F28" s="166" t="s">
        <v>338</v>
      </c>
      <c r="G28" s="169" t="s">
        <v>319</v>
      </c>
      <c r="H28" s="169" t="s">
        <v>1057</v>
      </c>
      <c r="I28" s="192" t="str">
        <f t="shared" si="5"/>
        <v>34057587a</v>
      </c>
      <c r="J28" s="167" t="str">
        <f t="shared" si="6"/>
        <v>34057587026 02</v>
      </c>
      <c r="K28" s="5" t="s">
        <v>1107</v>
      </c>
      <c r="L28" s="167" t="str">
        <f t="shared" si="7"/>
        <v>34057587026 02B</v>
      </c>
      <c r="M28" s="5" t="str">
        <f t="shared" si="8"/>
        <v>Slovenská Muaythai asociáciaaBthajský box - bežné transfery</v>
      </c>
      <c r="N28" s="3" t="str">
        <f t="shared" si="9"/>
        <v>34057587aB</v>
      </c>
    </row>
    <row r="29" spans="1:14" x14ac:dyDescent="0.15">
      <c r="A29" s="198" t="s">
        <v>629</v>
      </c>
      <c r="B29" s="204" t="str">
        <f>VLOOKUP(A29,Adr!A:B,2,FALSE)</f>
        <v>Slovenská plavecká federácia</v>
      </c>
      <c r="C29" s="169" t="s">
        <v>1108</v>
      </c>
      <c r="D29" s="289">
        <v>1415370</v>
      </c>
      <c r="E29" s="230">
        <v>0</v>
      </c>
      <c r="F29" s="166" t="s">
        <v>338</v>
      </c>
      <c r="G29" s="169" t="s">
        <v>319</v>
      </c>
      <c r="H29" s="169" t="s">
        <v>1057</v>
      </c>
      <c r="I29" s="192" t="str">
        <f t="shared" si="5"/>
        <v>36068764a</v>
      </c>
      <c r="J29" s="167" t="str">
        <f t="shared" si="6"/>
        <v>36068764026 02</v>
      </c>
      <c r="K29" s="5" t="s">
        <v>1109</v>
      </c>
      <c r="L29" s="167" t="str">
        <f t="shared" si="7"/>
        <v>36068764026 02B</v>
      </c>
      <c r="M29" s="5" t="str">
        <f t="shared" si="8"/>
        <v>Slovenská plavecká federáciaaBplavecké športy - bežné transfery</v>
      </c>
      <c r="N29" s="3" t="str">
        <f t="shared" si="9"/>
        <v>36068764aB</v>
      </c>
    </row>
    <row r="30" spans="1:14" x14ac:dyDescent="0.15">
      <c r="A30" s="198" t="s">
        <v>629</v>
      </c>
      <c r="B30" s="204" t="str">
        <f>VLOOKUP(A30,Adr!A:B,2,FALSE)</f>
        <v>Slovenská plavecká federácia</v>
      </c>
      <c r="C30" s="169" t="s">
        <v>1491</v>
      </c>
      <c r="D30" s="289">
        <v>13000</v>
      </c>
      <c r="E30" s="173">
        <v>0</v>
      </c>
      <c r="F30" s="166" t="s">
        <v>338</v>
      </c>
      <c r="G30" s="169" t="s">
        <v>319</v>
      </c>
      <c r="H30" s="169" t="s">
        <v>1489</v>
      </c>
      <c r="I30" s="192" t="str">
        <f t="shared" si="5"/>
        <v>36068764a</v>
      </c>
      <c r="J30" s="167" t="str">
        <f t="shared" si="6"/>
        <v>36068764026 02</v>
      </c>
      <c r="K30" s="5" t="s">
        <v>1109</v>
      </c>
      <c r="L30" s="167" t="str">
        <f t="shared" si="7"/>
        <v>36068764026 02K</v>
      </c>
      <c r="M30" s="5" t="str">
        <f t="shared" si="8"/>
        <v>Slovenská plavecká federáciaaKplavecké športy - kapitálové transfery</v>
      </c>
      <c r="N30" s="3" t="str">
        <f t="shared" si="9"/>
        <v>36068764aK</v>
      </c>
    </row>
    <row r="31" spans="1:14" ht="12" x14ac:dyDescent="0.15">
      <c r="A31" s="202" t="s">
        <v>636</v>
      </c>
      <c r="B31" s="204" t="str">
        <f>VLOOKUP(A31,Adr!A:B,2,FALSE)</f>
        <v>Slovenská rugbyová únia</v>
      </c>
      <c r="C31" s="196" t="s">
        <v>1110</v>
      </c>
      <c r="D31" s="290">
        <v>19208</v>
      </c>
      <c r="E31" s="230">
        <v>0</v>
      </c>
      <c r="F31" s="166" t="s">
        <v>338</v>
      </c>
      <c r="G31" s="169" t="s">
        <v>319</v>
      </c>
      <c r="H31" s="169" t="s">
        <v>1057</v>
      </c>
      <c r="I31" s="192" t="str">
        <f t="shared" si="5"/>
        <v>30851459a</v>
      </c>
      <c r="J31" s="167" t="str">
        <f t="shared" si="6"/>
        <v>30851459026 02</v>
      </c>
      <c r="K31" s="5" t="s">
        <v>1111</v>
      </c>
      <c r="L31" s="167" t="str">
        <f t="shared" si="7"/>
        <v>30851459026 02B</v>
      </c>
      <c r="M31" s="5" t="str">
        <f t="shared" si="8"/>
        <v>Slovenská rugbyová úniaaBrugby - bežné transfery</v>
      </c>
      <c r="N31" s="3" t="str">
        <f t="shared" si="9"/>
        <v>30851459aB</v>
      </c>
    </row>
    <row r="32" spans="1:14" x14ac:dyDescent="0.15">
      <c r="A32" s="202" t="s">
        <v>643</v>
      </c>
      <c r="B32" s="204" t="str">
        <f>VLOOKUP(A32,Adr!A:B,2,FALSE)</f>
        <v>Slovenská skialpinistická asociácia</v>
      </c>
      <c r="C32" s="185" t="s">
        <v>1112</v>
      </c>
      <c r="D32" s="288">
        <v>15790</v>
      </c>
      <c r="E32" s="173">
        <v>0</v>
      </c>
      <c r="F32" s="166" t="s">
        <v>338</v>
      </c>
      <c r="G32" s="169" t="s">
        <v>319</v>
      </c>
      <c r="H32" s="169" t="s">
        <v>1057</v>
      </c>
      <c r="I32" s="192" t="str">
        <f t="shared" si="5"/>
        <v>37998919a</v>
      </c>
      <c r="J32" s="167" t="str">
        <f t="shared" si="6"/>
        <v>37998919026 02</v>
      </c>
      <c r="K32" s="5" t="s">
        <v>1113</v>
      </c>
      <c r="L32" s="167" t="str">
        <f t="shared" si="7"/>
        <v>37998919026 02B</v>
      </c>
      <c r="M32" s="5" t="str">
        <f t="shared" si="8"/>
        <v>Slovenská skialpinistická asociáciaaBskialpinizmus - bežné transfery</v>
      </c>
      <c r="N32" s="3" t="str">
        <f t="shared" si="9"/>
        <v>37998919aB</v>
      </c>
    </row>
    <row r="33" spans="1:14" x14ac:dyDescent="0.15">
      <c r="A33" s="202" t="s">
        <v>652</v>
      </c>
      <c r="B33" s="204" t="str">
        <f>VLOOKUP(A33,Adr!A:B,2,FALSE)</f>
        <v>Slovenská softballová asociácia</v>
      </c>
      <c r="C33" s="185" t="s">
        <v>1114</v>
      </c>
      <c r="D33" s="288">
        <v>25340</v>
      </c>
      <c r="E33" s="230">
        <v>0</v>
      </c>
      <c r="F33" s="166" t="s">
        <v>338</v>
      </c>
      <c r="G33" s="169" t="s">
        <v>319</v>
      </c>
      <c r="H33" s="169" t="s">
        <v>1057</v>
      </c>
      <c r="I33" s="192" t="str">
        <f t="shared" si="5"/>
        <v>17316723a</v>
      </c>
      <c r="J33" s="167" t="str">
        <f t="shared" si="6"/>
        <v>17316723026 02</v>
      </c>
      <c r="K33" s="5" t="s">
        <v>1115</v>
      </c>
      <c r="L33" s="167" t="str">
        <f t="shared" si="7"/>
        <v>17316723026 02B</v>
      </c>
      <c r="M33" s="5" t="str">
        <f t="shared" si="8"/>
        <v>Slovenská softballová asociáciaaBsoftbal - bežné transfery</v>
      </c>
      <c r="N33" s="3" t="str">
        <f t="shared" si="9"/>
        <v>17316723aB</v>
      </c>
    </row>
    <row r="34" spans="1:14" x14ac:dyDescent="0.15">
      <c r="A34" s="182" t="s">
        <v>658</v>
      </c>
      <c r="B34" s="204" t="str">
        <f>VLOOKUP(A34,Adr!A:B,2,FALSE)</f>
        <v>Slovenská squashová asociácia</v>
      </c>
      <c r="C34" s="185" t="s">
        <v>1116</v>
      </c>
      <c r="D34" s="288">
        <v>15790</v>
      </c>
      <c r="E34" s="173">
        <v>0</v>
      </c>
      <c r="F34" s="166" t="s">
        <v>338</v>
      </c>
      <c r="G34" s="169" t="s">
        <v>319</v>
      </c>
      <c r="H34" s="169" t="s">
        <v>1057</v>
      </c>
      <c r="I34" s="192" t="str">
        <f t="shared" si="5"/>
        <v>30807018a</v>
      </c>
      <c r="J34" s="167" t="str">
        <f t="shared" si="6"/>
        <v>30807018026 02</v>
      </c>
      <c r="K34" s="5" t="s">
        <v>1117</v>
      </c>
      <c r="L34" s="167" t="str">
        <f t="shared" si="7"/>
        <v>30807018026 02B</v>
      </c>
      <c r="M34" s="5" t="str">
        <f t="shared" si="8"/>
        <v>Slovenská squashová asociáciaaBsquash - bežné transfery</v>
      </c>
      <c r="N34" s="3" t="str">
        <f t="shared" si="9"/>
        <v>30807018aB</v>
      </c>
    </row>
    <row r="35" spans="1:14" x14ac:dyDescent="0.15">
      <c r="A35" s="202" t="s">
        <v>665</v>
      </c>
      <c r="B35" s="204" t="str">
        <f>VLOOKUP(A35,Adr!A:B,2,FALSE)</f>
        <v>Slovenská triatlonová únia</v>
      </c>
      <c r="C35" s="185" t="s">
        <v>1118</v>
      </c>
      <c r="D35" s="288">
        <v>138710</v>
      </c>
      <c r="E35" s="230">
        <v>0</v>
      </c>
      <c r="F35" s="166" t="s">
        <v>338</v>
      </c>
      <c r="G35" s="169" t="s">
        <v>319</v>
      </c>
      <c r="H35" s="169" t="s">
        <v>1057</v>
      </c>
      <c r="I35" s="192" t="str">
        <f t="shared" si="5"/>
        <v>31745466a</v>
      </c>
      <c r="J35" s="167" t="str">
        <f t="shared" si="6"/>
        <v>31745466026 02</v>
      </c>
      <c r="K35" s="5" t="s">
        <v>1119</v>
      </c>
      <c r="L35" s="167" t="str">
        <f t="shared" si="7"/>
        <v>31745466026 02B</v>
      </c>
      <c r="M35" s="5" t="str">
        <f t="shared" si="8"/>
        <v>Slovenská triatlonová úniaaBtriatlon - bežné transfery</v>
      </c>
      <c r="N35" s="3" t="str">
        <f t="shared" si="9"/>
        <v>31745466aB</v>
      </c>
    </row>
    <row r="36" spans="1:14" x14ac:dyDescent="0.15">
      <c r="A36" s="202" t="s">
        <v>672</v>
      </c>
      <c r="B36" s="204" t="str">
        <f>VLOOKUP(A36,Adr!A:B,2,FALSE)</f>
        <v>Slovenská volejbalová federácia</v>
      </c>
      <c r="C36" s="185" t="s">
        <v>1120</v>
      </c>
      <c r="D36" s="288">
        <v>997198</v>
      </c>
      <c r="E36" s="173">
        <v>0</v>
      </c>
      <c r="F36" s="166" t="s">
        <v>338</v>
      </c>
      <c r="G36" s="169" t="s">
        <v>319</v>
      </c>
      <c r="H36" s="169" t="s">
        <v>1057</v>
      </c>
      <c r="I36" s="192" t="str">
        <f t="shared" si="5"/>
        <v>00688819a</v>
      </c>
      <c r="J36" s="167" t="str">
        <f t="shared" si="6"/>
        <v>00688819026 02</v>
      </c>
      <c r="K36" s="5" t="s">
        <v>1121</v>
      </c>
      <c r="L36" s="167" t="str">
        <f t="shared" si="7"/>
        <v>00688819026 02B</v>
      </c>
      <c r="M36" s="5" t="str">
        <f t="shared" si="8"/>
        <v>Slovenská volejbalová federáciaaBvolejbal - bežné transfery</v>
      </c>
      <c r="N36" s="3" t="str">
        <f t="shared" si="9"/>
        <v>00688819aB</v>
      </c>
    </row>
    <row r="37" spans="1:14" x14ac:dyDescent="0.15">
      <c r="A37" s="198" t="s">
        <v>680</v>
      </c>
      <c r="B37" s="204" t="str">
        <f>VLOOKUP(A37,Adr!A:B,2,FALSE)</f>
        <v>Slovenský atletický zväz</v>
      </c>
      <c r="C37" s="169" t="s">
        <v>1122</v>
      </c>
      <c r="D37" s="289">
        <v>1742560</v>
      </c>
      <c r="E37" s="230">
        <v>0</v>
      </c>
      <c r="F37" s="166" t="s">
        <v>338</v>
      </c>
      <c r="G37" s="169" t="s">
        <v>319</v>
      </c>
      <c r="H37" s="169" t="s">
        <v>1057</v>
      </c>
      <c r="I37" s="192" t="str">
        <f t="shared" si="5"/>
        <v>36063835a</v>
      </c>
      <c r="J37" s="167" t="str">
        <f t="shared" si="6"/>
        <v>36063835026 02</v>
      </c>
      <c r="K37" s="5" t="s">
        <v>1123</v>
      </c>
      <c r="L37" s="167" t="str">
        <f t="shared" si="7"/>
        <v>36063835026 02B</v>
      </c>
      <c r="M37" s="5" t="str">
        <f t="shared" si="8"/>
        <v>Slovenský atletický zväzaBatletika - bežné transfery</v>
      </c>
      <c r="N37" s="3" t="str">
        <f t="shared" si="9"/>
        <v>36063835aB</v>
      </c>
    </row>
    <row r="38" spans="1:14" x14ac:dyDescent="0.15">
      <c r="A38" s="182" t="s">
        <v>688</v>
      </c>
      <c r="B38" s="204" t="str">
        <f>VLOOKUP(A38,Adr!A:B,2,FALSE)</f>
        <v>Slovenský biliardový zväz</v>
      </c>
      <c r="C38" s="185" t="s">
        <v>1124</v>
      </c>
      <c r="D38" s="288">
        <v>25534</v>
      </c>
      <c r="E38" s="173">
        <v>0</v>
      </c>
      <c r="F38" s="166" t="s">
        <v>338</v>
      </c>
      <c r="G38" s="169" t="s">
        <v>319</v>
      </c>
      <c r="H38" s="169" t="s">
        <v>1057</v>
      </c>
      <c r="I38" s="192" t="str">
        <f t="shared" si="5"/>
        <v>31753825a</v>
      </c>
      <c r="J38" s="167" t="str">
        <f t="shared" si="6"/>
        <v>31753825026 02</v>
      </c>
      <c r="K38" s="5" t="s">
        <v>1125</v>
      </c>
      <c r="L38" s="167" t="str">
        <f t="shared" si="7"/>
        <v>31753825026 02B</v>
      </c>
      <c r="M38" s="5" t="str">
        <f t="shared" si="8"/>
        <v>Slovenský biliardový zväzaBbiliard - bežné transfery</v>
      </c>
      <c r="N38" s="3" t="str">
        <f t="shared" si="9"/>
        <v>31753825aB</v>
      </c>
    </row>
    <row r="39" spans="1:14" x14ac:dyDescent="0.15">
      <c r="A39" s="166" t="s">
        <v>691</v>
      </c>
      <c r="B39" s="204" t="str">
        <f>VLOOKUP(A39,Adr!A:B,2,FALSE)</f>
        <v>Slovenský bowlingový zväz</v>
      </c>
      <c r="C39" s="185" t="s">
        <v>1126</v>
      </c>
      <c r="D39" s="288">
        <v>30910</v>
      </c>
      <c r="E39" s="230">
        <v>0</v>
      </c>
      <c r="F39" s="166" t="s">
        <v>338</v>
      </c>
      <c r="G39" s="169" t="s">
        <v>319</v>
      </c>
      <c r="H39" s="169" t="s">
        <v>1057</v>
      </c>
      <c r="I39" s="192" t="str">
        <f t="shared" si="5"/>
        <v>36128147a</v>
      </c>
      <c r="J39" s="167" t="str">
        <f t="shared" si="6"/>
        <v>36128147026 02</v>
      </c>
      <c r="K39" s="5" t="s">
        <v>1127</v>
      </c>
      <c r="L39" s="167" t="str">
        <f t="shared" si="7"/>
        <v>36128147026 02B</v>
      </c>
      <c r="M39" s="5" t="str">
        <f t="shared" si="8"/>
        <v>Slovenský bowlingový zväzaBbowling - bežné transfery</v>
      </c>
      <c r="N39" s="3" t="str">
        <f t="shared" si="9"/>
        <v>36128147aB</v>
      </c>
    </row>
    <row r="40" spans="1:14" x14ac:dyDescent="0.15">
      <c r="A40" s="202" t="s">
        <v>699</v>
      </c>
      <c r="B40" s="204" t="str">
        <f>VLOOKUP(A40,Adr!A:B,2,FALSE)</f>
        <v>Slovenský bridžový zväz</v>
      </c>
      <c r="C40" s="185" t="s">
        <v>1128</v>
      </c>
      <c r="D40" s="288">
        <v>15790</v>
      </c>
      <c r="E40" s="173">
        <v>0</v>
      </c>
      <c r="F40" s="166" t="s">
        <v>338</v>
      </c>
      <c r="G40" s="169" t="s">
        <v>319</v>
      </c>
      <c r="H40" s="169" t="s">
        <v>1057</v>
      </c>
      <c r="I40" s="192" t="str">
        <f t="shared" si="5"/>
        <v>31770908a</v>
      </c>
      <c r="J40" s="167" t="str">
        <f t="shared" si="6"/>
        <v>31770908026 02</v>
      </c>
      <c r="K40" s="5" t="s">
        <v>1129</v>
      </c>
      <c r="L40" s="167" t="str">
        <f t="shared" si="7"/>
        <v>31770908026 02B</v>
      </c>
      <c r="M40" s="5" t="str">
        <f t="shared" si="8"/>
        <v>Slovenský bridžový zväzaBbridž - bežné transfery</v>
      </c>
      <c r="N40" s="3" t="str">
        <f t="shared" si="9"/>
        <v>31770908aB</v>
      </c>
    </row>
    <row r="41" spans="1:14" x14ac:dyDescent="0.15">
      <c r="A41" s="198" t="s">
        <v>706</v>
      </c>
      <c r="B41" s="204" t="str">
        <f>VLOOKUP(A41,Adr!A:B,2,FALSE)</f>
        <v>Slovenský curlingový zväz</v>
      </c>
      <c r="C41" s="169" t="s">
        <v>1130</v>
      </c>
      <c r="D41" s="289">
        <v>20196</v>
      </c>
      <c r="E41" s="230">
        <v>0</v>
      </c>
      <c r="F41" s="166" t="s">
        <v>338</v>
      </c>
      <c r="G41" s="169" t="s">
        <v>319</v>
      </c>
      <c r="H41" s="169" t="s">
        <v>1057</v>
      </c>
      <c r="I41" s="192" t="str">
        <f t="shared" si="5"/>
        <v>37841866a</v>
      </c>
      <c r="J41" s="167" t="str">
        <f t="shared" si="6"/>
        <v>37841866026 02</v>
      </c>
      <c r="K41" s="5" t="s">
        <v>1131</v>
      </c>
      <c r="L41" s="167" t="str">
        <f t="shared" si="7"/>
        <v>37841866026 02B</v>
      </c>
      <c r="M41" s="5" t="str">
        <f t="shared" si="8"/>
        <v>Slovenský curlingový zväzaBcurling - bežné transfery</v>
      </c>
      <c r="N41" s="3" t="str">
        <f t="shared" si="9"/>
        <v>37841866aB</v>
      </c>
    </row>
    <row r="42" spans="1:14" x14ac:dyDescent="0.15">
      <c r="A42" s="202" t="s">
        <v>715</v>
      </c>
      <c r="B42" s="204" t="str">
        <f>VLOOKUP(A42,Adr!A:B,2,FALSE)</f>
        <v>Slovenský futbalový zväz</v>
      </c>
      <c r="C42" s="169" t="s">
        <v>1132</v>
      </c>
      <c r="D42" s="289">
        <v>6410956</v>
      </c>
      <c r="E42" s="173">
        <v>0</v>
      </c>
      <c r="F42" s="166" t="s">
        <v>338</v>
      </c>
      <c r="G42" s="169" t="s">
        <v>319</v>
      </c>
      <c r="H42" s="169" t="s">
        <v>1057</v>
      </c>
      <c r="I42" s="192" t="str">
        <f t="shared" si="5"/>
        <v>00687308a</v>
      </c>
      <c r="J42" s="167" t="str">
        <f t="shared" si="6"/>
        <v>00687308026 02</v>
      </c>
      <c r="K42" s="5" t="s">
        <v>1133</v>
      </c>
      <c r="L42" s="167" t="str">
        <f t="shared" si="7"/>
        <v>00687308026 02B</v>
      </c>
      <c r="M42" s="5" t="str">
        <f t="shared" si="8"/>
        <v>Slovenský futbalový zväzaBfutbal - bežné transfery</v>
      </c>
      <c r="N42" s="3" t="str">
        <f t="shared" si="9"/>
        <v>00687308aB</v>
      </c>
    </row>
    <row r="43" spans="1:14" x14ac:dyDescent="0.15">
      <c r="A43" s="202" t="s">
        <v>715</v>
      </c>
      <c r="B43" s="204" t="str">
        <f>VLOOKUP(A43,Adr!A:B,2,FALSE)</f>
        <v>Slovenský futbalový zväz</v>
      </c>
      <c r="C43" s="169" t="s">
        <v>1492</v>
      </c>
      <c r="D43" s="289">
        <v>300000</v>
      </c>
      <c r="E43" s="230">
        <v>0</v>
      </c>
      <c r="F43" s="166" t="s">
        <v>338</v>
      </c>
      <c r="G43" s="169" t="s">
        <v>319</v>
      </c>
      <c r="H43" s="169" t="s">
        <v>1489</v>
      </c>
      <c r="I43" s="192" t="str">
        <f t="shared" si="5"/>
        <v>00687308a</v>
      </c>
      <c r="J43" s="167" t="str">
        <f t="shared" si="6"/>
        <v>00687308026 02</v>
      </c>
      <c r="K43" s="5" t="s">
        <v>1133</v>
      </c>
      <c r="L43" s="167" t="str">
        <f t="shared" si="7"/>
        <v>00687308026 02K</v>
      </c>
      <c r="M43" s="5" t="str">
        <f t="shared" si="8"/>
        <v>Slovenský futbalový zväzaKfutbal - kapitálové transfery</v>
      </c>
      <c r="N43" s="3" t="str">
        <f t="shared" si="9"/>
        <v>00687308aK</v>
      </c>
    </row>
    <row r="44" spans="1:14" x14ac:dyDescent="0.15">
      <c r="A44" s="198" t="s">
        <v>723</v>
      </c>
      <c r="B44" s="204" t="str">
        <f>VLOOKUP(A44,Adr!A:B,2,FALSE)</f>
        <v>Slovenský horolezecký spolok JAMES</v>
      </c>
      <c r="C44" s="169" t="s">
        <v>1134</v>
      </c>
      <c r="D44" s="289">
        <v>63426</v>
      </c>
      <c r="E44" s="173">
        <v>0</v>
      </c>
      <c r="F44" s="166" t="s">
        <v>338</v>
      </c>
      <c r="G44" s="169" t="s">
        <v>319</v>
      </c>
      <c r="H44" s="169" t="s">
        <v>1057</v>
      </c>
      <c r="I44" s="192" t="str">
        <f t="shared" si="5"/>
        <v>00586455a</v>
      </c>
      <c r="J44" s="167" t="str">
        <f t="shared" si="6"/>
        <v>00586455026 02</v>
      </c>
      <c r="K44" s="5" t="s">
        <v>1135</v>
      </c>
      <c r="L44" s="167" t="str">
        <f t="shared" si="7"/>
        <v>00586455026 02B</v>
      </c>
      <c r="M44" s="5" t="str">
        <f t="shared" si="8"/>
        <v>Slovenský horolezecký spolok JAMESaBhorolezectvo - bežné transfery</v>
      </c>
      <c r="N44" s="3" t="str">
        <f t="shared" si="9"/>
        <v>00586455aB</v>
      </c>
    </row>
    <row r="45" spans="1:14" x14ac:dyDescent="0.15">
      <c r="A45" s="166" t="s">
        <v>723</v>
      </c>
      <c r="B45" s="204" t="str">
        <f>VLOOKUP(A45,Adr!A:B,2,FALSE)</f>
        <v>Slovenský horolezecký spolok JAMES</v>
      </c>
      <c r="C45" s="169" t="s">
        <v>1136</v>
      </c>
      <c r="D45" s="289">
        <v>27754</v>
      </c>
      <c r="E45" s="230">
        <v>0</v>
      </c>
      <c r="F45" s="166" t="s">
        <v>338</v>
      </c>
      <c r="G45" s="169" t="s">
        <v>319</v>
      </c>
      <c r="H45" s="169" t="s">
        <v>1057</v>
      </c>
      <c r="I45" s="192" t="str">
        <f t="shared" si="5"/>
        <v>00586455a</v>
      </c>
      <c r="J45" s="167" t="str">
        <f t="shared" si="6"/>
        <v>00586455026 02</v>
      </c>
      <c r="K45" s="5" t="s">
        <v>1137</v>
      </c>
      <c r="L45" s="167" t="str">
        <f t="shared" si="7"/>
        <v>00586455026 02B</v>
      </c>
      <c r="M45" s="5" t="str">
        <f t="shared" si="8"/>
        <v>Slovenský horolezecký spolok JAMESaBšportové lezenie - bežné transfery</v>
      </c>
      <c r="N45" s="3" t="str">
        <f t="shared" si="9"/>
        <v>00586455aB</v>
      </c>
    </row>
    <row r="46" spans="1:14" x14ac:dyDescent="0.15">
      <c r="A46" s="198" t="s">
        <v>729</v>
      </c>
      <c r="B46" s="204" t="str">
        <f>VLOOKUP(A46,Adr!A:B,2,FALSE)</f>
        <v>Slovenský krasokorčuliarsky zväz</v>
      </c>
      <c r="C46" s="169" t="s">
        <v>1138</v>
      </c>
      <c r="D46" s="289">
        <v>155148</v>
      </c>
      <c r="E46" s="173">
        <v>0</v>
      </c>
      <c r="F46" s="166" t="s">
        <v>338</v>
      </c>
      <c r="G46" s="169" t="s">
        <v>319</v>
      </c>
      <c r="H46" s="169" t="s">
        <v>1057</v>
      </c>
      <c r="I46" s="192" t="str">
        <f t="shared" si="5"/>
        <v>31805540a</v>
      </c>
      <c r="J46" s="167" t="str">
        <f t="shared" si="6"/>
        <v>31805540026 02</v>
      </c>
      <c r="K46" s="5" t="s">
        <v>1139</v>
      </c>
      <c r="L46" s="167" t="str">
        <f t="shared" si="7"/>
        <v>31805540026 02B</v>
      </c>
      <c r="M46" s="5" t="str">
        <f t="shared" si="8"/>
        <v>Slovenský krasokorčuliarsky zväzaBkrasokorčuľovanie - bežné transfery</v>
      </c>
      <c r="N46" s="3" t="str">
        <f t="shared" si="9"/>
        <v>31805540aB</v>
      </c>
    </row>
    <row r="47" spans="1:14" ht="12" x14ac:dyDescent="0.15">
      <c r="A47" s="202" t="s">
        <v>737</v>
      </c>
      <c r="B47" s="204" t="str">
        <f>VLOOKUP(A47,Adr!A:B,2,FALSE)</f>
        <v>Slovenský lukostrelecký zväz</v>
      </c>
      <c r="C47" s="196" t="s">
        <v>1140</v>
      </c>
      <c r="D47" s="290">
        <v>120544</v>
      </c>
      <c r="E47" s="230">
        <v>0</v>
      </c>
      <c r="F47" s="166" t="s">
        <v>338</v>
      </c>
      <c r="G47" s="169" t="s">
        <v>319</v>
      </c>
      <c r="H47" s="169" t="s">
        <v>1057</v>
      </c>
      <c r="I47" s="192" t="str">
        <f t="shared" si="5"/>
        <v>30793009a</v>
      </c>
      <c r="J47" s="167" t="str">
        <f t="shared" si="6"/>
        <v>30793009026 02</v>
      </c>
      <c r="K47" s="5" t="s">
        <v>1141</v>
      </c>
      <c r="L47" s="167" t="str">
        <f t="shared" si="7"/>
        <v>30793009026 02B</v>
      </c>
      <c r="M47" s="5" t="str">
        <f t="shared" si="8"/>
        <v>Slovenský lukostrelecký zväzaBlukostreľba - bežné transfery</v>
      </c>
      <c r="N47" s="3" t="str">
        <f t="shared" si="9"/>
        <v>30793009aB</v>
      </c>
    </row>
    <row r="48" spans="1:14" x14ac:dyDescent="0.15">
      <c r="A48" s="198" t="s">
        <v>743</v>
      </c>
      <c r="B48" s="204" t="str">
        <f>VLOOKUP(A48,Adr!A:B,2,FALSE)</f>
        <v>Slovenský národný aeroklub generála Milana Rastislava Štefánika</v>
      </c>
      <c r="C48" s="169" t="s">
        <v>1142</v>
      </c>
      <c r="D48" s="289">
        <v>73878</v>
      </c>
      <c r="E48" s="173">
        <v>0</v>
      </c>
      <c r="F48" s="166" t="s">
        <v>338</v>
      </c>
      <c r="G48" s="169" t="s">
        <v>319</v>
      </c>
      <c r="H48" s="169" t="s">
        <v>1057</v>
      </c>
      <c r="I48" s="192" t="str">
        <f t="shared" si="5"/>
        <v>00677604a</v>
      </c>
      <c r="J48" s="167" t="str">
        <f t="shared" si="6"/>
        <v>00677604026 02</v>
      </c>
      <c r="K48" s="5" t="s">
        <v>1143</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760</v>
      </c>
      <c r="B49" s="204" t="str">
        <f>VLOOKUP(A49,Adr!A:B,2,FALSE)</f>
        <v>Slovenský rýchlokorčuliarsky zväz</v>
      </c>
      <c r="C49" s="196" t="s">
        <v>1144</v>
      </c>
      <c r="D49" s="290">
        <v>34600</v>
      </c>
      <c r="E49" s="230">
        <v>0</v>
      </c>
      <c r="F49" s="166" t="s">
        <v>338</v>
      </c>
      <c r="G49" s="169" t="s">
        <v>319</v>
      </c>
      <c r="H49" s="169" t="s">
        <v>1057</v>
      </c>
      <c r="I49" s="192" t="str">
        <f t="shared" si="5"/>
        <v>30688060a</v>
      </c>
      <c r="J49" s="167" t="str">
        <f t="shared" si="6"/>
        <v>30688060026 02</v>
      </c>
      <c r="K49" s="5" t="s">
        <v>1145</v>
      </c>
      <c r="L49" s="167" t="str">
        <f t="shared" si="7"/>
        <v>30688060026 02B</v>
      </c>
      <c r="M49" s="5" t="str">
        <f t="shared" si="8"/>
        <v>Slovenský rýchlokorčuliarsky zväzaBrýchlokorčuľovanie - bežné transfery</v>
      </c>
      <c r="N49" s="3" t="str">
        <f t="shared" si="9"/>
        <v>30688060aB</v>
      </c>
    </row>
    <row r="50" spans="1:14" x14ac:dyDescent="0.15">
      <c r="A50" s="202" t="s">
        <v>767</v>
      </c>
      <c r="B50" s="204" t="str">
        <f>VLOOKUP(A50,Adr!A:B,2,FALSE)</f>
        <v>Slovenský stolnotenisový zväz</v>
      </c>
      <c r="C50" s="169" t="s">
        <v>1146</v>
      </c>
      <c r="D50" s="289">
        <v>730890</v>
      </c>
      <c r="E50" s="173">
        <v>0</v>
      </c>
      <c r="F50" s="166" t="s">
        <v>338</v>
      </c>
      <c r="G50" s="169" t="s">
        <v>319</v>
      </c>
      <c r="H50" s="169" t="s">
        <v>1057</v>
      </c>
      <c r="I50" s="192" t="str">
        <f t="shared" si="5"/>
        <v>30806836a</v>
      </c>
      <c r="J50" s="167" t="str">
        <f t="shared" si="6"/>
        <v>30806836026 02</v>
      </c>
      <c r="K50" s="5" t="s">
        <v>1147</v>
      </c>
      <c r="L50" s="167" t="str">
        <f t="shared" si="7"/>
        <v>30806836026 02B</v>
      </c>
      <c r="M50" s="5" t="str">
        <f t="shared" si="8"/>
        <v>Slovenský stolnotenisový zväzaBstolný tenis - bežné transfery</v>
      </c>
      <c r="N50" s="3" t="str">
        <f t="shared" si="9"/>
        <v>30806836aB</v>
      </c>
    </row>
    <row r="51" spans="1:14" x14ac:dyDescent="0.15">
      <c r="A51" s="202" t="s">
        <v>767</v>
      </c>
      <c r="B51" s="204" t="str">
        <f>VLOOKUP(A51,Adr!A:B,2,FALSE)</f>
        <v>Slovenský stolnotenisový zväz</v>
      </c>
      <c r="C51" s="169" t="s">
        <v>1493</v>
      </c>
      <c r="D51" s="289">
        <v>40000</v>
      </c>
      <c r="E51" s="230">
        <v>0</v>
      </c>
      <c r="F51" s="166" t="s">
        <v>338</v>
      </c>
      <c r="G51" s="169" t="s">
        <v>319</v>
      </c>
      <c r="H51" s="169" t="s">
        <v>1489</v>
      </c>
      <c r="I51" s="192" t="str">
        <f t="shared" si="5"/>
        <v>30806836a</v>
      </c>
      <c r="J51" s="167" t="str">
        <f t="shared" si="6"/>
        <v>30806836026 02</v>
      </c>
      <c r="K51" s="5" t="s">
        <v>1147</v>
      </c>
      <c r="L51" s="167" t="str">
        <f t="shared" si="7"/>
        <v>30806836026 02K</v>
      </c>
      <c r="M51" s="5" t="str">
        <f t="shared" si="8"/>
        <v>Slovenský stolnotenisový zväzaKstolný tenis - kapitálové transfery</v>
      </c>
      <c r="N51" s="3" t="str">
        <f t="shared" si="9"/>
        <v>30806836aK</v>
      </c>
    </row>
    <row r="52" spans="1:14" ht="12" x14ac:dyDescent="0.15">
      <c r="A52" s="198" t="s">
        <v>776</v>
      </c>
      <c r="B52" s="204" t="str">
        <f>VLOOKUP(A52,Adr!A:B,2,FALSE)</f>
        <v>SLOVENSKÝ STRELECKÝ ZVÄZ</v>
      </c>
      <c r="C52" s="196" t="s">
        <v>1148</v>
      </c>
      <c r="D52" s="288">
        <v>465216</v>
      </c>
      <c r="E52" s="173">
        <v>0</v>
      </c>
      <c r="F52" s="166" t="s">
        <v>338</v>
      </c>
      <c r="G52" s="169" t="s">
        <v>319</v>
      </c>
      <c r="H52" s="169" t="s">
        <v>1057</v>
      </c>
      <c r="I52" s="192" t="str">
        <f t="shared" si="5"/>
        <v>00603341a</v>
      </c>
      <c r="J52" s="167" t="str">
        <f t="shared" si="6"/>
        <v>00603341026 02</v>
      </c>
      <c r="K52" s="5" t="s">
        <v>1149</v>
      </c>
      <c r="L52" s="167" t="str">
        <f t="shared" si="7"/>
        <v>00603341026 02B</v>
      </c>
      <c r="M52" s="5" t="str">
        <f t="shared" si="8"/>
        <v>SLOVENSKÝ STRELECKÝ ZVÄZaBstreľba - bežné transfery</v>
      </c>
      <c r="N52" s="3" t="str">
        <f t="shared" si="9"/>
        <v>00603341aB</v>
      </c>
    </row>
    <row r="53" spans="1:14" ht="12" x14ac:dyDescent="0.15">
      <c r="A53" s="198" t="s">
        <v>776</v>
      </c>
      <c r="B53" s="204" t="str">
        <f>VLOOKUP(A53,Adr!A:B,2,FALSE)</f>
        <v>SLOVENSKÝ STRELECKÝ ZVÄZ</v>
      </c>
      <c r="C53" s="196" t="s">
        <v>1494</v>
      </c>
      <c r="D53" s="288">
        <v>10000</v>
      </c>
      <c r="E53" s="230">
        <v>0</v>
      </c>
      <c r="F53" s="166" t="s">
        <v>338</v>
      </c>
      <c r="G53" s="169" t="s">
        <v>319</v>
      </c>
      <c r="H53" s="169" t="s">
        <v>1489</v>
      </c>
      <c r="I53" s="192" t="str">
        <f t="shared" si="5"/>
        <v>00603341a</v>
      </c>
      <c r="J53" s="167" t="str">
        <f t="shared" si="6"/>
        <v>00603341026 02</v>
      </c>
      <c r="K53" s="5" t="s">
        <v>1149</v>
      </c>
      <c r="L53" s="167" t="str">
        <f t="shared" si="7"/>
        <v>00603341026 02K</v>
      </c>
      <c r="M53" s="5" t="str">
        <f t="shared" si="8"/>
        <v>SLOVENSKÝ STRELECKÝ ZVÄZaKstreľba - kapitálové transfery</v>
      </c>
      <c r="N53" s="3" t="str">
        <f t="shared" si="9"/>
        <v>00603341aK</v>
      </c>
    </row>
    <row r="54" spans="1:14" x14ac:dyDescent="0.15">
      <c r="A54" s="198" t="s">
        <v>785</v>
      </c>
      <c r="B54" s="204" t="str">
        <f>VLOOKUP(A54,Adr!A:B,2,FALSE)</f>
        <v>Slovenský šachový zväz</v>
      </c>
      <c r="C54" s="169" t="s">
        <v>1150</v>
      </c>
      <c r="D54" s="289">
        <v>285166</v>
      </c>
      <c r="E54" s="173">
        <v>0</v>
      </c>
      <c r="F54" s="166" t="s">
        <v>338</v>
      </c>
      <c r="G54" s="169" t="s">
        <v>319</v>
      </c>
      <c r="H54" s="169" t="s">
        <v>1057</v>
      </c>
      <c r="I54" s="192" t="str">
        <f t="shared" si="5"/>
        <v>17310571a</v>
      </c>
      <c r="J54" s="167" t="str">
        <f t="shared" si="6"/>
        <v>17310571026 02</v>
      </c>
      <c r="K54" s="5" t="s">
        <v>1151</v>
      </c>
      <c r="L54" s="167" t="str">
        <f t="shared" si="7"/>
        <v>17310571026 02B</v>
      </c>
      <c r="M54" s="5" t="str">
        <f t="shared" si="8"/>
        <v>Slovenský šachový zväzaBšach - bežné transfery</v>
      </c>
      <c r="N54" s="3" t="str">
        <f t="shared" si="9"/>
        <v>17310571aB</v>
      </c>
    </row>
    <row r="55" spans="1:14" ht="12" x14ac:dyDescent="0.15">
      <c r="A55" s="166" t="s">
        <v>795</v>
      </c>
      <c r="B55" s="204" t="str">
        <f>VLOOKUP(A55,Adr!A:B,2,FALSE)</f>
        <v>Slovenský šermiarsky zväz</v>
      </c>
      <c r="C55" s="196" t="s">
        <v>1152</v>
      </c>
      <c r="D55" s="290">
        <v>73400</v>
      </c>
      <c r="E55" s="230">
        <v>0</v>
      </c>
      <c r="F55" s="166" t="s">
        <v>338</v>
      </c>
      <c r="G55" s="169" t="s">
        <v>319</v>
      </c>
      <c r="H55" s="169" t="s">
        <v>1057</v>
      </c>
      <c r="I55" s="192" t="str">
        <f t="shared" si="5"/>
        <v>30806437a</v>
      </c>
      <c r="J55" s="167" t="str">
        <f t="shared" si="6"/>
        <v>30806437026 02</v>
      </c>
      <c r="K55" s="5" t="s">
        <v>1153</v>
      </c>
      <c r="L55" s="167" t="str">
        <f t="shared" si="7"/>
        <v>30806437026 02B</v>
      </c>
      <c r="M55" s="5" t="str">
        <f t="shared" si="8"/>
        <v>Slovenský šermiarsky zväzaBšerm - bežné transfery</v>
      </c>
      <c r="N55" s="3" t="str">
        <f t="shared" si="9"/>
        <v>30806437aB</v>
      </c>
    </row>
    <row r="56" spans="1:14" x14ac:dyDescent="0.15">
      <c r="A56" s="202" t="s">
        <v>803</v>
      </c>
      <c r="B56" s="204" t="str">
        <f>VLOOKUP(A56,Adr!A:B,2,FALSE)</f>
        <v>Slovenský tenisový zväz</v>
      </c>
      <c r="C56" s="185" t="s">
        <v>1154</v>
      </c>
      <c r="D56" s="288">
        <v>2366098</v>
      </c>
      <c r="E56" s="173">
        <v>0</v>
      </c>
      <c r="F56" s="166" t="s">
        <v>338</v>
      </c>
      <c r="G56" s="169" t="s">
        <v>319</v>
      </c>
      <c r="H56" s="169" t="s">
        <v>1057</v>
      </c>
      <c r="I56" s="192" t="str">
        <f t="shared" si="5"/>
        <v>30811384a</v>
      </c>
      <c r="J56" s="167" t="str">
        <f t="shared" si="6"/>
        <v>30811384026 02</v>
      </c>
      <c r="K56" s="5" t="s">
        <v>1155</v>
      </c>
      <c r="L56" s="167" t="str">
        <f t="shared" si="7"/>
        <v>30811384026 02B</v>
      </c>
      <c r="M56" s="5" t="str">
        <f t="shared" si="8"/>
        <v>Slovenský tenisový zväzaBtenis - bežné transfery</v>
      </c>
      <c r="N56" s="3" t="str">
        <f t="shared" si="9"/>
        <v>30811384aB</v>
      </c>
    </row>
    <row r="57" spans="1:14" x14ac:dyDescent="0.15">
      <c r="A57" s="178" t="s">
        <v>811</v>
      </c>
      <c r="B57" s="204" t="str">
        <f>VLOOKUP(A57,Adr!A:B,2,FALSE)</f>
        <v>Slovenský veslársky zväz</v>
      </c>
      <c r="C57" s="185" t="s">
        <v>1156</v>
      </c>
      <c r="D57" s="288">
        <v>35552</v>
      </c>
      <c r="E57" s="230">
        <v>0</v>
      </c>
      <c r="F57" s="166" t="s">
        <v>338</v>
      </c>
      <c r="G57" s="169" t="s">
        <v>319</v>
      </c>
      <c r="H57" s="169" t="s">
        <v>1057</v>
      </c>
      <c r="I57" s="192" t="str">
        <f t="shared" si="5"/>
        <v>00688304a</v>
      </c>
      <c r="J57" s="167" t="str">
        <f t="shared" si="6"/>
        <v>00688304026 02</v>
      </c>
      <c r="K57" s="5" t="s">
        <v>1157</v>
      </c>
      <c r="L57" s="167" t="str">
        <f t="shared" si="7"/>
        <v>00688304026 02B</v>
      </c>
      <c r="M57" s="5" t="str">
        <f t="shared" si="8"/>
        <v>Slovenský veslársky zväzaBveslovanie - bežné transfery</v>
      </c>
      <c r="N57" s="3" t="str">
        <f t="shared" si="9"/>
        <v>00688304aB</v>
      </c>
    </row>
    <row r="58" spans="1:14" x14ac:dyDescent="0.15">
      <c r="A58" s="198" t="s">
        <v>820</v>
      </c>
      <c r="B58" s="204" t="str">
        <f>VLOOKUP(A58,Adr!A:B,2,FALSE)</f>
        <v>SLOVENSKÝ ZÁPASNÍCKY ZVÄZ</v>
      </c>
      <c r="C58" s="169" t="s">
        <v>1158</v>
      </c>
      <c r="D58" s="290">
        <v>173268</v>
      </c>
      <c r="E58" s="173">
        <v>0</v>
      </c>
      <c r="F58" s="166" t="s">
        <v>338</v>
      </c>
      <c r="G58" s="169" t="s">
        <v>319</v>
      </c>
      <c r="H58" s="169" t="s">
        <v>1057</v>
      </c>
      <c r="I58" s="192" t="str">
        <f t="shared" si="5"/>
        <v>31791981a</v>
      </c>
      <c r="J58" s="167" t="str">
        <f t="shared" si="6"/>
        <v>31791981026 02</v>
      </c>
      <c r="K58" s="5" t="s">
        <v>1159</v>
      </c>
      <c r="L58" s="167" t="str">
        <f t="shared" si="7"/>
        <v>31791981026 02B</v>
      </c>
      <c r="M58" s="5" t="str">
        <f t="shared" si="8"/>
        <v>SLOVENSKÝ ZÁPASNÍCKY ZVÄZaBzápasenie - bežné transfery</v>
      </c>
      <c r="N58" s="3" t="str">
        <f t="shared" si="9"/>
        <v>31791981aB</v>
      </c>
    </row>
    <row r="59" spans="1:14" x14ac:dyDescent="0.15">
      <c r="A59" s="198" t="s">
        <v>827</v>
      </c>
      <c r="B59" s="204" t="str">
        <f>VLOOKUP(A59,Adr!A:B,2,FALSE)</f>
        <v>Slovenský zväz bedmintonu</v>
      </c>
      <c r="C59" s="185" t="s">
        <v>1160</v>
      </c>
      <c r="D59" s="289">
        <v>239696</v>
      </c>
      <c r="E59" s="230">
        <v>0</v>
      </c>
      <c r="F59" s="166" t="s">
        <v>338</v>
      </c>
      <c r="G59" s="169" t="s">
        <v>319</v>
      </c>
      <c r="H59" s="169" t="s">
        <v>1057</v>
      </c>
      <c r="I59" s="192" t="str">
        <f t="shared" si="5"/>
        <v>30811546a</v>
      </c>
      <c r="J59" s="167" t="str">
        <f t="shared" si="6"/>
        <v>30811546026 02</v>
      </c>
      <c r="K59" s="5" t="s">
        <v>1161</v>
      </c>
      <c r="L59" s="167" t="str">
        <f t="shared" si="7"/>
        <v>30811546026 02B</v>
      </c>
      <c r="M59" s="5" t="str">
        <f t="shared" si="8"/>
        <v>Slovenský zväz bedmintonuaBbedminton - bežné transfery</v>
      </c>
      <c r="N59" s="3" t="str">
        <f t="shared" si="9"/>
        <v>30811546aB</v>
      </c>
    </row>
    <row r="60" spans="1:14" x14ac:dyDescent="0.15">
      <c r="A60" s="182" t="s">
        <v>836</v>
      </c>
      <c r="B60" s="204" t="str">
        <f>VLOOKUP(A60,Adr!A:B,2,FALSE)</f>
        <v>Slovenský zväz biatlonu</v>
      </c>
      <c r="C60" s="185" t="s">
        <v>1162</v>
      </c>
      <c r="D60" s="288">
        <v>246030</v>
      </c>
      <c r="E60" s="173">
        <v>0</v>
      </c>
      <c r="F60" s="166" t="s">
        <v>338</v>
      </c>
      <c r="G60" s="169" t="s">
        <v>319</v>
      </c>
      <c r="H60" s="169" t="s">
        <v>1057</v>
      </c>
      <c r="I60" s="192" t="str">
        <f t="shared" si="5"/>
        <v>35656743a</v>
      </c>
      <c r="J60" s="167" t="str">
        <f t="shared" si="6"/>
        <v>35656743026 02</v>
      </c>
      <c r="K60" s="5" t="s">
        <v>1163</v>
      </c>
      <c r="L60" s="167" t="str">
        <f t="shared" si="7"/>
        <v>35656743026 02B</v>
      </c>
      <c r="M60" s="5" t="str">
        <f t="shared" si="8"/>
        <v>Slovenský zväz biatlonuaBbiatlon - bežné transfery</v>
      </c>
      <c r="N60" s="3" t="str">
        <f t="shared" si="9"/>
        <v>35656743aB</v>
      </c>
    </row>
    <row r="61" spans="1:14" x14ac:dyDescent="0.15">
      <c r="A61" s="182" t="s">
        <v>836</v>
      </c>
      <c r="B61" s="204" t="str">
        <f>VLOOKUP(A61,Adr!A:B,2,FALSE)</f>
        <v>Slovenský zväz biatlonu</v>
      </c>
      <c r="C61" s="185" t="s">
        <v>1495</v>
      </c>
      <c r="D61" s="288">
        <v>76600</v>
      </c>
      <c r="E61" s="230">
        <v>0</v>
      </c>
      <c r="F61" s="166" t="s">
        <v>338</v>
      </c>
      <c r="G61" s="169" t="s">
        <v>319</v>
      </c>
      <c r="H61" s="169" t="s">
        <v>1489</v>
      </c>
      <c r="I61" s="192" t="str">
        <f t="shared" si="5"/>
        <v>35656743a</v>
      </c>
      <c r="J61" s="167" t="str">
        <f t="shared" si="6"/>
        <v>35656743026 02</v>
      </c>
      <c r="K61" s="5" t="s">
        <v>1163</v>
      </c>
      <c r="L61" s="167" t="str">
        <f t="shared" si="7"/>
        <v>35656743026 02K</v>
      </c>
      <c r="M61" s="5" t="str">
        <f t="shared" si="8"/>
        <v>Slovenský zväz biatlonuaKbiatlon - kapitálové transfery</v>
      </c>
      <c r="N61" s="3" t="str">
        <f t="shared" si="9"/>
        <v>35656743aK</v>
      </c>
    </row>
    <row r="62" spans="1:14" ht="12" x14ac:dyDescent="0.15">
      <c r="A62" s="166" t="s">
        <v>845</v>
      </c>
      <c r="B62" s="204" t="str">
        <f>VLOOKUP(A62,Adr!A:B,2,FALSE)</f>
        <v>Slovenský zväz bobistov</v>
      </c>
      <c r="C62" s="196" t="s">
        <v>1164</v>
      </c>
      <c r="D62" s="288">
        <v>36270</v>
      </c>
      <c r="E62" s="173">
        <v>0</v>
      </c>
      <c r="F62" s="166" t="s">
        <v>338</v>
      </c>
      <c r="G62" s="169" t="s">
        <v>319</v>
      </c>
      <c r="H62" s="169" t="s">
        <v>1057</v>
      </c>
      <c r="I62" s="192" t="str">
        <f t="shared" si="5"/>
        <v>36067580a</v>
      </c>
      <c r="J62" s="167" t="str">
        <f t="shared" si="6"/>
        <v>36067580026 02</v>
      </c>
      <c r="K62" s="5" t="s">
        <v>1165</v>
      </c>
      <c r="L62" s="167" t="str">
        <f t="shared" si="7"/>
        <v>36067580026 02B</v>
      </c>
      <c r="M62" s="5" t="str">
        <f t="shared" si="8"/>
        <v>Slovenský zväz bobistovaBboby a skeleton - bežné transfery</v>
      </c>
      <c r="N62" s="3" t="str">
        <f t="shared" si="9"/>
        <v>36067580aB</v>
      </c>
    </row>
    <row r="63" spans="1:14" x14ac:dyDescent="0.15">
      <c r="A63" s="202" t="s">
        <v>854</v>
      </c>
      <c r="B63" s="204" t="str">
        <f>VLOOKUP(A63,Adr!A:B,2,FALSE)</f>
        <v>Slovenský zväz cyklistiky</v>
      </c>
      <c r="C63" s="185" t="s">
        <v>1166</v>
      </c>
      <c r="D63" s="290">
        <v>1259216</v>
      </c>
      <c r="E63" s="230">
        <v>0</v>
      </c>
      <c r="F63" s="166" t="s">
        <v>338</v>
      </c>
      <c r="G63" s="169" t="s">
        <v>319</v>
      </c>
      <c r="H63" s="169" t="s">
        <v>1057</v>
      </c>
      <c r="I63" s="192" t="str">
        <f t="shared" si="5"/>
        <v>00684112a</v>
      </c>
      <c r="J63" s="167" t="str">
        <f t="shared" si="6"/>
        <v>00684112026 02</v>
      </c>
      <c r="K63" s="5" t="s">
        <v>1167</v>
      </c>
      <c r="L63" s="167" t="str">
        <f t="shared" si="7"/>
        <v>00684112026 02B</v>
      </c>
      <c r="M63" s="5" t="str">
        <f t="shared" si="8"/>
        <v>Slovenský zväz cyklistikyaBcyklistika - bežné transfery</v>
      </c>
      <c r="N63" s="3" t="str">
        <f t="shared" si="9"/>
        <v>00684112aB</v>
      </c>
    </row>
    <row r="64" spans="1:14" x14ac:dyDescent="0.15">
      <c r="A64" s="202" t="s">
        <v>863</v>
      </c>
      <c r="B64" s="204" t="str">
        <f>VLOOKUP(A64,Adr!A:B,2,FALSE)</f>
        <v>Slovenský zväz dráhového golfu</v>
      </c>
      <c r="C64" s="185" t="s">
        <v>1168</v>
      </c>
      <c r="D64" s="290">
        <v>17224</v>
      </c>
      <c r="E64" s="173">
        <v>0</v>
      </c>
      <c r="F64" s="166" t="s">
        <v>338</v>
      </c>
      <c r="G64" s="169" t="s">
        <v>319</v>
      </c>
      <c r="H64" s="169" t="s">
        <v>1057</v>
      </c>
      <c r="I64" s="192" t="str">
        <f t="shared" si="5"/>
        <v>31806431a</v>
      </c>
      <c r="J64" s="167" t="str">
        <f t="shared" si="6"/>
        <v>31806431026 02</v>
      </c>
      <c r="K64" s="5" t="s">
        <v>1169</v>
      </c>
      <c r="L64" s="167" t="str">
        <f t="shared" si="7"/>
        <v>31806431026 02B</v>
      </c>
      <c r="M64" s="5" t="str">
        <f t="shared" si="8"/>
        <v>Slovenský zväz dráhového golfuaBdráhový golf - bežné transfery</v>
      </c>
      <c r="N64" s="3" t="str">
        <f t="shared" si="9"/>
        <v>31806431aB</v>
      </c>
    </row>
    <row r="65" spans="1:14" x14ac:dyDescent="0.15">
      <c r="A65" s="198" t="s">
        <v>870</v>
      </c>
      <c r="B65" s="204" t="str">
        <f>VLOOKUP(A65,Adr!A:B,2,FALSE)</f>
        <v>Slovenský zväz florbalu</v>
      </c>
      <c r="C65" s="169" t="s">
        <v>1170</v>
      </c>
      <c r="D65" s="290">
        <v>463736</v>
      </c>
      <c r="E65" s="230">
        <v>0</v>
      </c>
      <c r="F65" s="166" t="s">
        <v>338</v>
      </c>
      <c r="G65" s="169" t="s">
        <v>319</v>
      </c>
      <c r="H65" s="169" t="s">
        <v>1057</v>
      </c>
      <c r="I65" s="192" t="str">
        <f t="shared" si="5"/>
        <v>31795421a</v>
      </c>
      <c r="J65" s="167" t="str">
        <f t="shared" si="6"/>
        <v>31795421026 02</v>
      </c>
      <c r="K65" s="5" t="s">
        <v>1171</v>
      </c>
      <c r="L65" s="167" t="str">
        <f t="shared" si="7"/>
        <v>31795421026 02B</v>
      </c>
      <c r="M65" s="5" t="str">
        <f t="shared" si="8"/>
        <v>Slovenský zväz florbaluaBflorbal - bežné transfery</v>
      </c>
      <c r="N65" s="3" t="str">
        <f t="shared" si="9"/>
        <v>31795421aB</v>
      </c>
    </row>
    <row r="66" spans="1:14" x14ac:dyDescent="0.15">
      <c r="A66" s="166" t="s">
        <v>877</v>
      </c>
      <c r="B66" s="204" t="str">
        <f>VLOOKUP(A66,Adr!A:B,2,FALSE)</f>
        <v>Slovenský zväz hádzanej</v>
      </c>
      <c r="C66" s="169" t="s">
        <v>1172</v>
      </c>
      <c r="D66" s="289">
        <v>1127740</v>
      </c>
      <c r="E66" s="173">
        <v>0</v>
      </c>
      <c r="F66" s="166" t="s">
        <v>338</v>
      </c>
      <c r="G66" s="169" t="s">
        <v>319</v>
      </c>
      <c r="H66" s="169" t="s">
        <v>1057</v>
      </c>
      <c r="I66" s="192" t="str">
        <f t="shared" si="5"/>
        <v>30774772a</v>
      </c>
      <c r="J66" s="167" t="str">
        <f t="shared" si="6"/>
        <v>30774772026 02</v>
      </c>
      <c r="K66" s="5" t="s">
        <v>1173</v>
      </c>
      <c r="L66" s="167" t="str">
        <f t="shared" si="7"/>
        <v>30774772026 02B</v>
      </c>
      <c r="M66" s="5" t="str">
        <f t="shared" si="8"/>
        <v>Slovenský zväz hádzanejaBhádzaná - bežné transfery</v>
      </c>
      <c r="N66" s="3" t="str">
        <f t="shared" si="9"/>
        <v>30774772aB</v>
      </c>
    </row>
    <row r="67" spans="1:14" x14ac:dyDescent="0.15">
      <c r="A67" s="166" t="s">
        <v>884</v>
      </c>
      <c r="B67" s="204" t="str">
        <f>VLOOKUP(A67,Adr!A:B,2,FALSE)</f>
        <v>Slovenský zväz jachtingu</v>
      </c>
      <c r="C67" s="185" t="s">
        <v>1174</v>
      </c>
      <c r="D67" s="290">
        <v>45922</v>
      </c>
      <c r="E67" s="230">
        <v>0</v>
      </c>
      <c r="F67" s="166" t="s">
        <v>338</v>
      </c>
      <c r="G67" s="169" t="s">
        <v>319</v>
      </c>
      <c r="H67" s="169" t="s">
        <v>1057</v>
      </c>
      <c r="I67" s="192" t="str">
        <f t="shared" si="5"/>
        <v>30793211a</v>
      </c>
      <c r="J67" s="167" t="str">
        <f t="shared" si="6"/>
        <v>30793211026 02</v>
      </c>
      <c r="K67" s="5" t="s">
        <v>1175</v>
      </c>
      <c r="L67" s="167" t="str">
        <f t="shared" si="7"/>
        <v>30793211026 02B</v>
      </c>
      <c r="M67" s="5" t="str">
        <f t="shared" si="8"/>
        <v>Slovenský zväz jachtinguaBjachting - bežné transfery</v>
      </c>
      <c r="N67" s="3" t="str">
        <f t="shared" si="9"/>
        <v>30793211aB</v>
      </c>
    </row>
    <row r="68" spans="1:14" ht="12" x14ac:dyDescent="0.15">
      <c r="A68" s="178" t="s">
        <v>891</v>
      </c>
      <c r="B68" s="204" t="str">
        <f>VLOOKUP(A68,Adr!A:B,2,FALSE)</f>
        <v>Slovenský zväz Judo</v>
      </c>
      <c r="C68" s="196" t="s">
        <v>1176</v>
      </c>
      <c r="D68" s="288">
        <v>129672</v>
      </c>
      <c r="E68" s="173">
        <v>0</v>
      </c>
      <c r="F68" s="166" t="s">
        <v>338</v>
      </c>
      <c r="G68" s="169" t="s">
        <v>319</v>
      </c>
      <c r="H68" s="169" t="s">
        <v>1057</v>
      </c>
      <c r="I68" s="192" t="str">
        <f t="shared" si="5"/>
        <v>17308518a</v>
      </c>
      <c r="J68" s="167" t="str">
        <f t="shared" si="6"/>
        <v>17308518026 02</v>
      </c>
      <c r="K68" s="5" t="s">
        <v>1177</v>
      </c>
      <c r="L68" s="167" t="str">
        <f t="shared" si="7"/>
        <v>17308518026 02B</v>
      </c>
      <c r="M68" s="5" t="str">
        <f t="shared" si="8"/>
        <v>Slovenský zväz JudoaBjudo - bežné transfery</v>
      </c>
      <c r="N68" s="3" t="str">
        <f t="shared" si="9"/>
        <v>17308518aB</v>
      </c>
    </row>
    <row r="69" spans="1:14" ht="12" x14ac:dyDescent="0.15">
      <c r="A69" s="202" t="s">
        <v>898</v>
      </c>
      <c r="B69" s="204" t="str">
        <f>VLOOKUP(A69,Adr!A:B,2,FALSE)</f>
        <v>Slovenský Zväz Karate</v>
      </c>
      <c r="C69" s="196" t="s">
        <v>1178</v>
      </c>
      <c r="D69" s="290">
        <v>480058</v>
      </c>
      <c r="E69" s="230">
        <v>0</v>
      </c>
      <c r="F69" s="166" t="s">
        <v>338</v>
      </c>
      <c r="G69" s="169" t="s">
        <v>319</v>
      </c>
      <c r="H69" s="169" t="s">
        <v>1057</v>
      </c>
      <c r="I69" s="192" t="str">
        <f t="shared" si="5"/>
        <v>30811571a</v>
      </c>
      <c r="J69" s="167" t="str">
        <f t="shared" si="6"/>
        <v>30811571026 02</v>
      </c>
      <c r="K69" s="5" t="s">
        <v>1179</v>
      </c>
      <c r="L69" s="167" t="str">
        <f t="shared" si="7"/>
        <v>30811571026 02B</v>
      </c>
      <c r="M69" s="5" t="str">
        <f t="shared" si="8"/>
        <v>Slovenský Zväz KarateaBkarate - bežné transfery</v>
      </c>
      <c r="N69" s="3" t="str">
        <f t="shared" si="9"/>
        <v>30811571aB</v>
      </c>
    </row>
    <row r="70" spans="1:14" ht="12" x14ac:dyDescent="0.15">
      <c r="A70" s="202" t="s">
        <v>898</v>
      </c>
      <c r="B70" s="204" t="str">
        <f>VLOOKUP(A70,Adr!A:B,2,FALSE)</f>
        <v>Slovenský Zväz Karate</v>
      </c>
      <c r="C70" s="196" t="s">
        <v>1496</v>
      </c>
      <c r="D70" s="290">
        <v>30000</v>
      </c>
      <c r="E70" s="173">
        <v>0</v>
      </c>
      <c r="F70" s="166" t="s">
        <v>338</v>
      </c>
      <c r="G70" s="169" t="s">
        <v>319</v>
      </c>
      <c r="H70" s="169" t="s">
        <v>1489</v>
      </c>
      <c r="I70" s="192" t="str">
        <f t="shared" si="5"/>
        <v>30811571a</v>
      </c>
      <c r="J70" s="167" t="str">
        <f t="shared" si="6"/>
        <v>30811571026 02</v>
      </c>
      <c r="K70" s="5" t="s">
        <v>1179</v>
      </c>
      <c r="L70" s="167" t="str">
        <f t="shared" si="7"/>
        <v>30811571026 02K</v>
      </c>
      <c r="M70" s="5" t="str">
        <f t="shared" si="8"/>
        <v>Slovenský Zväz KarateaKkarate - kapitálové transfery</v>
      </c>
      <c r="N70" s="3" t="str">
        <f t="shared" si="9"/>
        <v>30811571aK</v>
      </c>
    </row>
    <row r="71" spans="1:14" x14ac:dyDescent="0.15">
      <c r="A71" s="198" t="s">
        <v>905</v>
      </c>
      <c r="B71" s="204" t="str">
        <f>VLOOKUP(A71,Adr!A:B,2,FALSE)</f>
        <v>Slovenský zväz kickboxu</v>
      </c>
      <c r="C71" s="185" t="s">
        <v>1180</v>
      </c>
      <c r="D71" s="290">
        <v>77606</v>
      </c>
      <c r="E71" s="230">
        <v>0</v>
      </c>
      <c r="F71" s="166" t="s">
        <v>338</v>
      </c>
      <c r="G71" s="169" t="s">
        <v>319</v>
      </c>
      <c r="H71" s="169" t="s">
        <v>1057</v>
      </c>
      <c r="I71" s="192" t="str">
        <f t="shared" si="5"/>
        <v>31119247a</v>
      </c>
      <c r="J71" s="167" t="str">
        <f t="shared" si="6"/>
        <v>31119247026 02</v>
      </c>
      <c r="K71" s="5" t="s">
        <v>1181</v>
      </c>
      <c r="L71" s="167" t="str">
        <f t="shared" si="7"/>
        <v>31119247026 02B</v>
      </c>
      <c r="M71" s="5" t="str">
        <f t="shared" si="8"/>
        <v>Slovenský zväz kickboxuaBkickbox - bežné transfery</v>
      </c>
      <c r="N71" s="3" t="str">
        <f t="shared" si="9"/>
        <v>31119247aB</v>
      </c>
    </row>
    <row r="72" spans="1:14" ht="12" x14ac:dyDescent="0.15">
      <c r="A72" s="166" t="s">
        <v>910</v>
      </c>
      <c r="B72" s="204" t="str">
        <f>VLOOKUP(A72,Adr!A:B,2,FALSE)</f>
        <v>Slovenský zväz ľadového hokeja</v>
      </c>
      <c r="C72" s="196" t="s">
        <v>1182</v>
      </c>
      <c r="D72" s="288">
        <v>5031908</v>
      </c>
      <c r="E72" s="173">
        <v>0</v>
      </c>
      <c r="F72" s="166" t="s">
        <v>338</v>
      </c>
      <c r="G72" s="169" t="s">
        <v>319</v>
      </c>
      <c r="H72" s="169" t="s">
        <v>1057</v>
      </c>
      <c r="I72" s="192" t="str">
        <f t="shared" si="5"/>
        <v>30845386a</v>
      </c>
      <c r="J72" s="167" t="str">
        <f t="shared" si="6"/>
        <v>30845386026 02</v>
      </c>
      <c r="K72" s="5" t="s">
        <v>1183</v>
      </c>
      <c r="L72" s="167" t="str">
        <f t="shared" si="7"/>
        <v>30845386026 02B</v>
      </c>
      <c r="M72" s="5" t="str">
        <f t="shared" si="8"/>
        <v>Slovenský zväz ľadového hokejaaBľadový hokej - bežné transfery</v>
      </c>
      <c r="N72" s="3" t="str">
        <f t="shared" si="9"/>
        <v>30845386aB</v>
      </c>
    </row>
    <row r="73" spans="1:14" ht="12" x14ac:dyDescent="0.15">
      <c r="A73" s="166" t="s">
        <v>910</v>
      </c>
      <c r="B73" s="204" t="str">
        <f>VLOOKUP(A73,Adr!A:B,2,FALSE)</f>
        <v>Slovenský zväz ľadového hokeja</v>
      </c>
      <c r="C73" s="196" t="s">
        <v>1497</v>
      </c>
      <c r="D73" s="288">
        <v>100000</v>
      </c>
      <c r="E73" s="230">
        <v>0</v>
      </c>
      <c r="F73" s="166" t="s">
        <v>338</v>
      </c>
      <c r="G73" s="169" t="s">
        <v>319</v>
      </c>
      <c r="H73" s="169" t="s">
        <v>1489</v>
      </c>
      <c r="I73" s="192" t="str">
        <f t="shared" si="5"/>
        <v>30845386a</v>
      </c>
      <c r="J73" s="167" t="str">
        <f t="shared" si="6"/>
        <v>30845386026 02</v>
      </c>
      <c r="K73" s="5" t="s">
        <v>1183</v>
      </c>
      <c r="L73" s="167" t="str">
        <f t="shared" si="7"/>
        <v>30845386026 02K</v>
      </c>
      <c r="M73" s="5" t="str">
        <f t="shared" si="8"/>
        <v>Slovenský zväz ľadového hokejaaKľadový hokej - kapitálové transfery</v>
      </c>
      <c r="N73" s="3" t="str">
        <f t="shared" si="9"/>
        <v>30845386aK</v>
      </c>
    </row>
    <row r="74" spans="1:14" x14ac:dyDescent="0.15">
      <c r="A74" s="182" t="s">
        <v>918</v>
      </c>
      <c r="B74" s="204" t="str">
        <f>VLOOKUP(A74,Adr!A:B,2,FALSE)</f>
        <v>Slovenský zväz moderného päťboja</v>
      </c>
      <c r="C74" s="185" t="s">
        <v>1184</v>
      </c>
      <c r="D74" s="290">
        <v>55488</v>
      </c>
      <c r="E74" s="173">
        <v>0</v>
      </c>
      <c r="F74" s="166" t="s">
        <v>338</v>
      </c>
      <c r="G74" s="169" t="s">
        <v>319</v>
      </c>
      <c r="H74" s="169" t="s">
        <v>1057</v>
      </c>
      <c r="I74" s="192" t="str">
        <f t="shared" si="5"/>
        <v>30788714a</v>
      </c>
      <c r="J74" s="167" t="str">
        <f t="shared" si="6"/>
        <v>30788714026 02</v>
      </c>
      <c r="K74" s="5" t="s">
        <v>1185</v>
      </c>
      <c r="L74" s="167" t="str">
        <f t="shared" si="7"/>
        <v>30788714026 02B</v>
      </c>
      <c r="M74" s="5" t="str">
        <f t="shared" si="8"/>
        <v>Slovenský zväz moderného päťbojaaBmoderný päťboj - bežné transfery</v>
      </c>
      <c r="N74" s="3" t="str">
        <f t="shared" si="9"/>
        <v>30788714aB</v>
      </c>
    </row>
    <row r="75" spans="1:14" x14ac:dyDescent="0.15">
      <c r="A75" s="202" t="s">
        <v>925</v>
      </c>
      <c r="B75" s="204" t="str">
        <f>VLOOKUP(A75,Adr!A:B,2,FALSE)</f>
        <v>Slovenský zväz orientačných športov</v>
      </c>
      <c r="C75" s="185" t="s">
        <v>1186</v>
      </c>
      <c r="D75" s="288">
        <v>27202</v>
      </c>
      <c r="E75" s="230">
        <v>0</v>
      </c>
      <c r="F75" s="166" t="s">
        <v>338</v>
      </c>
      <c r="G75" s="169" t="s">
        <v>319</v>
      </c>
      <c r="H75" s="169" t="s">
        <v>1057</v>
      </c>
      <c r="I75" s="192" t="str">
        <f t="shared" si="5"/>
        <v>30806518a</v>
      </c>
      <c r="J75" s="167" t="str">
        <f t="shared" si="6"/>
        <v>30806518026 02</v>
      </c>
      <c r="K75" s="5" t="s">
        <v>1187</v>
      </c>
      <c r="L75" s="167" t="str">
        <f t="shared" si="7"/>
        <v>30806518026 02B</v>
      </c>
      <c r="M75" s="5" t="str">
        <f t="shared" si="8"/>
        <v>Slovenský zväz orientačných športovaBorientačné športy - bežné transfery</v>
      </c>
      <c r="N75" s="3" t="str">
        <f t="shared" si="9"/>
        <v>30806518aB</v>
      </c>
    </row>
    <row r="76" spans="1:14" x14ac:dyDescent="0.15">
      <c r="A76" s="182" t="s">
        <v>932</v>
      </c>
      <c r="B76" s="204" t="str">
        <f>VLOOKUP(A76,Adr!A:B,2,FALSE)</f>
        <v>Slovenský zväz pozemného hokeja</v>
      </c>
      <c r="C76" s="185" t="s">
        <v>1188</v>
      </c>
      <c r="D76" s="288">
        <v>66394</v>
      </c>
      <c r="E76" s="173">
        <v>0</v>
      </c>
      <c r="F76" s="166" t="s">
        <v>338</v>
      </c>
      <c r="G76" s="169" t="s">
        <v>319</v>
      </c>
      <c r="H76" s="169" t="s">
        <v>1057</v>
      </c>
      <c r="I76" s="192" t="str">
        <f t="shared" si="5"/>
        <v>31751075a</v>
      </c>
      <c r="J76" s="167" t="str">
        <f t="shared" si="6"/>
        <v>31751075026 02</v>
      </c>
      <c r="K76" s="5" t="s">
        <v>1189</v>
      </c>
      <c r="L76" s="167" t="str">
        <f t="shared" si="7"/>
        <v>31751075026 02B</v>
      </c>
      <c r="M76" s="5" t="str">
        <f t="shared" si="8"/>
        <v>Slovenský zväz pozemného hokejaaBpozemný hokej - bežné transfery</v>
      </c>
      <c r="N76" s="3" t="str">
        <f t="shared" si="9"/>
        <v>31751075aB</v>
      </c>
    </row>
    <row r="77" spans="1:14" x14ac:dyDescent="0.15">
      <c r="A77" s="182" t="s">
        <v>932</v>
      </c>
      <c r="B77" s="204" t="str">
        <f>VLOOKUP(A77,Adr!A:B,2,FALSE)</f>
        <v>Slovenský zväz pozemného hokeja</v>
      </c>
      <c r="C77" s="185" t="s">
        <v>1498</v>
      </c>
      <c r="D77" s="288">
        <v>10000</v>
      </c>
      <c r="E77" s="230">
        <v>0</v>
      </c>
      <c r="F77" s="166" t="s">
        <v>338</v>
      </c>
      <c r="G77" s="169" t="s">
        <v>319</v>
      </c>
      <c r="H77" s="169" t="s">
        <v>1489</v>
      </c>
      <c r="I77" s="192" t="str">
        <f t="shared" si="5"/>
        <v>31751075a</v>
      </c>
      <c r="J77" s="167" t="str">
        <f t="shared" si="6"/>
        <v>31751075026 02</v>
      </c>
      <c r="K77" s="5" t="s">
        <v>1189</v>
      </c>
      <c r="L77" s="167" t="str">
        <f t="shared" si="7"/>
        <v>31751075026 02K</v>
      </c>
      <c r="M77" s="5" t="str">
        <f t="shared" si="8"/>
        <v>Slovenský zväz pozemného hokejaaKpozemný hokej - kapitálové transfery</v>
      </c>
      <c r="N77" s="3" t="str">
        <f t="shared" si="9"/>
        <v>31751075aK</v>
      </c>
    </row>
    <row r="78" spans="1:14" x14ac:dyDescent="0.15">
      <c r="A78" s="202" t="s">
        <v>940</v>
      </c>
      <c r="B78" s="204" t="str">
        <f>VLOOKUP(A78,Adr!A:B,2,FALSE)</f>
        <v>Slovenský zväz psích záprahov</v>
      </c>
      <c r="C78" s="185" t="s">
        <v>1190</v>
      </c>
      <c r="D78" s="288">
        <v>19554</v>
      </c>
      <c r="E78" s="173">
        <v>0</v>
      </c>
      <c r="F78" s="166" t="s">
        <v>338</v>
      </c>
      <c r="G78" s="169" t="s">
        <v>319</v>
      </c>
      <c r="H78" s="169" t="s">
        <v>1057</v>
      </c>
      <c r="I78" s="192" t="str">
        <f t="shared" si="5"/>
        <v>37818058a</v>
      </c>
      <c r="J78" s="167" t="str">
        <f t="shared" si="6"/>
        <v>37818058026 02</v>
      </c>
      <c r="K78" s="5" t="s">
        <v>1191</v>
      </c>
      <c r="L78" s="167" t="str">
        <f t="shared" si="7"/>
        <v>37818058026 02B</v>
      </c>
      <c r="M78" s="5" t="str">
        <f t="shared" si="8"/>
        <v>Slovenský zväz psích záprahovaBpsie záprahy - bežné transfery</v>
      </c>
      <c r="N78" s="3" t="str">
        <f t="shared" si="9"/>
        <v>37818058aB</v>
      </c>
    </row>
    <row r="79" spans="1:14" x14ac:dyDescent="0.15">
      <c r="A79" s="202" t="s">
        <v>949</v>
      </c>
      <c r="B79" s="204" t="str">
        <f>VLOOKUP(A79,Adr!A:B,2,FALSE)</f>
        <v>Slovenský zväz rybolovnej techniky</v>
      </c>
      <c r="C79" s="185" t="s">
        <v>1192</v>
      </c>
      <c r="D79" s="288">
        <v>39020</v>
      </c>
      <c r="E79" s="230">
        <v>0</v>
      </c>
      <c r="F79" s="166" t="s">
        <v>338</v>
      </c>
      <c r="G79" s="169" t="s">
        <v>319</v>
      </c>
      <c r="H79" s="169" t="s">
        <v>1057</v>
      </c>
      <c r="I79" s="192" t="str">
        <f t="shared" si="5"/>
        <v>31871526a</v>
      </c>
      <c r="J79" s="167" t="str">
        <f t="shared" si="6"/>
        <v>31871526026 02</v>
      </c>
      <c r="K79" s="5" t="s">
        <v>1193</v>
      </c>
      <c r="L79" s="167" t="str">
        <f t="shared" si="7"/>
        <v>31871526026 02B</v>
      </c>
      <c r="M79" s="5" t="str">
        <f t="shared" si="8"/>
        <v>Slovenský zväz rybolovnej technikyaBrybolovná technika - bežné transfery</v>
      </c>
      <c r="N79" s="3" t="str">
        <f t="shared" si="9"/>
        <v>31871526aB</v>
      </c>
    </row>
    <row r="80" spans="1:14" x14ac:dyDescent="0.15">
      <c r="A80" s="166" t="s">
        <v>957</v>
      </c>
      <c r="B80" s="204" t="str">
        <f>VLOOKUP(A80,Adr!A:B,2,FALSE)</f>
        <v>Slovenský zväz sánkarov</v>
      </c>
      <c r="C80" s="185" t="s">
        <v>1194</v>
      </c>
      <c r="D80" s="288">
        <v>62812</v>
      </c>
      <c r="E80" s="173">
        <v>0</v>
      </c>
      <c r="F80" s="166" t="s">
        <v>338</v>
      </c>
      <c r="G80" s="169" t="s">
        <v>319</v>
      </c>
      <c r="H80" s="169" t="s">
        <v>1057</v>
      </c>
      <c r="I80" s="192" t="str">
        <f t="shared" si="5"/>
        <v>31989373a</v>
      </c>
      <c r="J80" s="167" t="str">
        <f t="shared" si="6"/>
        <v>31989373026 02</v>
      </c>
      <c r="K80" s="5" t="s">
        <v>1195</v>
      </c>
      <c r="L80" s="167" t="str">
        <f t="shared" si="7"/>
        <v>31989373026 02B</v>
      </c>
      <c r="M80" s="5" t="str">
        <f t="shared" si="8"/>
        <v>Slovenský zväz sánkarovaBsánkovanie - bežné transfery</v>
      </c>
      <c r="N80" s="3" t="str">
        <f t="shared" si="9"/>
        <v>31989373aB</v>
      </c>
    </row>
    <row r="81" spans="1:14" x14ac:dyDescent="0.15">
      <c r="A81" s="166" t="s">
        <v>957</v>
      </c>
      <c r="B81" s="204" t="str">
        <f>VLOOKUP(A81,Adr!A:B,2,FALSE)</f>
        <v>Slovenský zväz sánkarov</v>
      </c>
      <c r="C81" s="185" t="s">
        <v>1499</v>
      </c>
      <c r="D81" s="288">
        <v>3200</v>
      </c>
      <c r="E81" s="230">
        <v>0</v>
      </c>
      <c r="F81" s="166" t="s">
        <v>338</v>
      </c>
      <c r="G81" s="169" t="s">
        <v>319</v>
      </c>
      <c r="H81" s="169" t="s">
        <v>1489</v>
      </c>
      <c r="I81" s="192" t="str">
        <f t="shared" si="5"/>
        <v>31989373a</v>
      </c>
      <c r="J81" s="167" t="str">
        <f t="shared" si="6"/>
        <v>31989373026 02</v>
      </c>
      <c r="K81" s="5" t="s">
        <v>1195</v>
      </c>
      <c r="L81" s="167" t="str">
        <f t="shared" si="7"/>
        <v>31989373026 02K</v>
      </c>
      <c r="M81" s="5" t="str">
        <f t="shared" si="8"/>
        <v>Slovenský zväz sánkarovaKsánkovanie - kapitálové transfery</v>
      </c>
      <c r="N81" s="3" t="str">
        <f t="shared" si="9"/>
        <v>31989373aK</v>
      </c>
    </row>
    <row r="82" spans="1:14" x14ac:dyDescent="0.15">
      <c r="A82" s="166" t="s">
        <v>966</v>
      </c>
      <c r="B82" s="204" t="str">
        <f>VLOOKUP(A82,Adr!A:B,2,FALSE)</f>
        <v>Slovenský zväz športového ju-jitsu</v>
      </c>
      <c r="C82" s="185" t="s">
        <v>1196</v>
      </c>
      <c r="D82" s="288">
        <v>15790</v>
      </c>
      <c r="E82" s="173">
        <v>0</v>
      </c>
      <c r="F82" s="166" t="s">
        <v>338</v>
      </c>
      <c r="G82" s="169" t="s">
        <v>319</v>
      </c>
      <c r="H82" s="169" t="s">
        <v>1057</v>
      </c>
      <c r="I82" s="192" t="str">
        <f t="shared" si="5"/>
        <v>42219922a</v>
      </c>
      <c r="J82" s="167" t="str">
        <f t="shared" si="6"/>
        <v>42219922026 02</v>
      </c>
      <c r="K82" s="5" t="s">
        <v>1197</v>
      </c>
      <c r="L82" s="167" t="str">
        <f t="shared" si="7"/>
        <v>42219922026 02B</v>
      </c>
      <c r="M82" s="5" t="str">
        <f t="shared" si="8"/>
        <v>Slovenský zväz športového ju-jitsuaBju-jitsu - bežné transfery</v>
      </c>
      <c r="N82" s="3" t="str">
        <f t="shared" si="9"/>
        <v>42219922aB</v>
      </c>
    </row>
    <row r="83" spans="1:14" ht="12" x14ac:dyDescent="0.15">
      <c r="A83" s="166" t="s">
        <v>975</v>
      </c>
      <c r="B83" s="204" t="str">
        <f>VLOOKUP(A83,Adr!A:B,2,FALSE)</f>
        <v>Slovenský zväz športového rybolovu</v>
      </c>
      <c r="C83" s="196" t="s">
        <v>1198</v>
      </c>
      <c r="D83" s="288">
        <v>72718</v>
      </c>
      <c r="E83" s="230">
        <v>0</v>
      </c>
      <c r="F83" s="166" t="s">
        <v>338</v>
      </c>
      <c r="G83" s="169" t="s">
        <v>319</v>
      </c>
      <c r="H83" s="169" t="s">
        <v>1057</v>
      </c>
      <c r="I83" s="192" t="str">
        <f t="shared" si="5"/>
        <v>51118831a</v>
      </c>
      <c r="J83" s="167" t="str">
        <f t="shared" si="6"/>
        <v>51118831026 02</v>
      </c>
      <c r="K83" s="5" t="s">
        <v>1199</v>
      </c>
      <c r="L83" s="167" t="str">
        <f t="shared" si="7"/>
        <v>51118831026 02B</v>
      </c>
      <c r="M83" s="5" t="str">
        <f t="shared" si="8"/>
        <v>Slovenský zväz športového rybolovuaBšportové rybárstvo - bežné transfery</v>
      </c>
      <c r="N83" s="3" t="str">
        <f t="shared" si="9"/>
        <v>51118831aB</v>
      </c>
    </row>
    <row r="84" spans="1:14" ht="12" x14ac:dyDescent="0.15">
      <c r="A84" s="166" t="s">
        <v>983</v>
      </c>
      <c r="B84" s="204" t="str">
        <f>VLOOKUP(A84,Adr!A:B,2,FALSE)</f>
        <v>Slovenský zväz tanečných športov</v>
      </c>
      <c r="C84" s="196" t="s">
        <v>1200</v>
      </c>
      <c r="D84" s="288">
        <v>309566</v>
      </c>
      <c r="E84" s="173">
        <v>0</v>
      </c>
      <c r="F84" s="166" t="s">
        <v>338</v>
      </c>
      <c r="G84" s="169" t="s">
        <v>319</v>
      </c>
      <c r="H84" s="169" t="s">
        <v>1057</v>
      </c>
      <c r="I84" s="192" t="str">
        <f t="shared" si="5"/>
        <v>00684767a</v>
      </c>
      <c r="J84" s="167" t="str">
        <f t="shared" si="6"/>
        <v>00684767026 02</v>
      </c>
      <c r="K84" s="5" t="s">
        <v>1201</v>
      </c>
      <c r="L84" s="167" t="str">
        <f t="shared" si="7"/>
        <v>00684767026 02B</v>
      </c>
      <c r="M84" s="5" t="str">
        <f t="shared" si="8"/>
        <v>Slovenský zväz tanečných športovaBtanečný šport - bežné transfery</v>
      </c>
      <c r="N84" s="3" t="str">
        <f t="shared" si="9"/>
        <v>00684767aB</v>
      </c>
    </row>
    <row r="85" spans="1:14" ht="12" x14ac:dyDescent="0.15">
      <c r="A85" s="166" t="s">
        <v>989</v>
      </c>
      <c r="B85" s="204" t="str">
        <f>VLOOKUP(A85,Adr!A:B,2,FALSE)</f>
        <v>Slovenský zväz vodného lyžovania a wakeboardingu</v>
      </c>
      <c r="C85" s="190" t="s">
        <v>1202</v>
      </c>
      <c r="D85" s="290">
        <v>30430</v>
      </c>
      <c r="E85" s="230">
        <v>0</v>
      </c>
      <c r="F85" s="166" t="s">
        <v>338</v>
      </c>
      <c r="G85" s="169" t="s">
        <v>319</v>
      </c>
      <c r="H85" s="169" t="s">
        <v>1057</v>
      </c>
      <c r="I85" s="192" t="str">
        <f t="shared" si="5"/>
        <v>30793203a</v>
      </c>
      <c r="J85" s="167" t="str">
        <f t="shared" si="6"/>
        <v>30793203026 02</v>
      </c>
      <c r="K85" s="5" t="s">
        <v>1203</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996</v>
      </c>
      <c r="B86" s="204" t="str">
        <f>VLOOKUP(A86,Adr!A:B,2,FALSE)</f>
        <v>Slovenský zväz vodného motorizmu</v>
      </c>
      <c r="C86" s="169" t="s">
        <v>1204</v>
      </c>
      <c r="D86" s="290">
        <v>15790</v>
      </c>
      <c r="E86" s="173">
        <v>0</v>
      </c>
      <c r="F86" s="166" t="s">
        <v>338</v>
      </c>
      <c r="G86" s="169" t="s">
        <v>319</v>
      </c>
      <c r="H86" s="169" t="s">
        <v>1057</v>
      </c>
      <c r="I86" s="192" t="str">
        <f t="shared" ref="I86:I94" si="10">A86&amp;F86</f>
        <v>00681768a</v>
      </c>
      <c r="J86" s="167" t="str">
        <f t="shared" ref="J86:J94" si="11">A86&amp;G86</f>
        <v>00681768026 02</v>
      </c>
      <c r="K86" s="5" t="s">
        <v>1205</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1004</v>
      </c>
      <c r="B87" s="204" t="str">
        <f>VLOOKUP(A87,Adr!A:B,2,FALSE)</f>
        <v>Slovenský zväz vzpierania</v>
      </c>
      <c r="C87" s="169" t="s">
        <v>1206</v>
      </c>
      <c r="D87" s="290">
        <v>170038</v>
      </c>
      <c r="E87" s="230">
        <v>0</v>
      </c>
      <c r="F87" s="166" t="s">
        <v>338</v>
      </c>
      <c r="G87" s="169" t="s">
        <v>319</v>
      </c>
      <c r="H87" s="169" t="s">
        <v>1057</v>
      </c>
      <c r="I87" s="192" t="str">
        <f t="shared" si="10"/>
        <v>31796079a</v>
      </c>
      <c r="J87" s="167" t="str">
        <f t="shared" si="11"/>
        <v>31796079026 02</v>
      </c>
      <c r="K87" s="5" t="s">
        <v>1207</v>
      </c>
      <c r="L87" s="167" t="str">
        <f t="shared" si="12"/>
        <v>31796079026 02B</v>
      </c>
      <c r="M87" s="5" t="str">
        <f t="shared" si="13"/>
        <v>Slovenský zväz vzpieraniaaBvzpieranie - bežné transfery</v>
      </c>
      <c r="N87" s="3" t="str">
        <f t="shared" si="14"/>
        <v>31796079aB</v>
      </c>
    </row>
    <row r="88" spans="1:14" x14ac:dyDescent="0.15">
      <c r="A88" s="202" t="s">
        <v>1004</v>
      </c>
      <c r="B88" s="204" t="str">
        <f>VLOOKUP(A88,Adr!A:B,2,FALSE)</f>
        <v>Slovenský zväz vzpierania</v>
      </c>
      <c r="C88" s="169" t="s">
        <v>1500</v>
      </c>
      <c r="D88" s="290">
        <v>60000</v>
      </c>
      <c r="E88" s="173">
        <v>0</v>
      </c>
      <c r="F88" s="166" t="s">
        <v>338</v>
      </c>
      <c r="G88" s="169" t="s">
        <v>319</v>
      </c>
      <c r="H88" s="169" t="s">
        <v>1489</v>
      </c>
      <c r="I88" s="192" t="str">
        <f t="shared" si="10"/>
        <v>31796079a</v>
      </c>
      <c r="J88" s="167" t="str">
        <f t="shared" si="11"/>
        <v>31796079026 02</v>
      </c>
      <c r="K88" s="5" t="s">
        <v>1207</v>
      </c>
      <c r="L88" s="167" t="str">
        <f t="shared" si="12"/>
        <v>31796079026 02K</v>
      </c>
      <c r="M88" s="5" t="str">
        <f t="shared" si="13"/>
        <v>Slovenský zväz vzpieraniaaKvzpieranie - kapitálové transfery</v>
      </c>
      <c r="N88" s="3" t="str">
        <f t="shared" si="14"/>
        <v>31796079aK</v>
      </c>
    </row>
    <row r="89" spans="1:14" x14ac:dyDescent="0.15">
      <c r="A89" s="198" t="s">
        <v>1010</v>
      </c>
      <c r="B89" s="204" t="str">
        <f>VLOOKUP(A89,Adr!A:B,2,FALSE)</f>
        <v>Teqballová federácia Slovensko</v>
      </c>
      <c r="C89" s="185" t="s">
        <v>1208</v>
      </c>
      <c r="D89" s="289">
        <v>23790</v>
      </c>
      <c r="E89" s="230">
        <v>0</v>
      </c>
      <c r="F89" s="166" t="s">
        <v>338</v>
      </c>
      <c r="G89" s="169" t="s">
        <v>319</v>
      </c>
      <c r="H89" s="169" t="s">
        <v>1057</v>
      </c>
      <c r="I89" s="192" t="str">
        <f t="shared" si="10"/>
        <v>53007344a</v>
      </c>
      <c r="J89" s="167" t="str">
        <f t="shared" si="11"/>
        <v>53007344026 02</v>
      </c>
      <c r="K89" s="5" t="s">
        <v>1209</v>
      </c>
      <c r="L89" s="167" t="str">
        <f t="shared" si="12"/>
        <v>53007344026 02B</v>
      </c>
      <c r="M89" s="5" t="str">
        <f t="shared" si="13"/>
        <v>Teqballová federácia SlovenskoaBteqball - bežné transfery</v>
      </c>
      <c r="N89" s="3" t="str">
        <f t="shared" si="14"/>
        <v>53007344aB</v>
      </c>
    </row>
    <row r="90" spans="1:14" x14ac:dyDescent="0.15">
      <c r="A90" s="198" t="s">
        <v>1010</v>
      </c>
      <c r="B90" s="204" t="str">
        <f>VLOOKUP(A90,Adr!A:B,2,FALSE)</f>
        <v>Teqballová federácia Slovensko</v>
      </c>
      <c r="C90" s="185" t="s">
        <v>1501</v>
      </c>
      <c r="D90" s="289">
        <v>8000</v>
      </c>
      <c r="E90" s="173">
        <v>0</v>
      </c>
      <c r="F90" s="166" t="s">
        <v>338</v>
      </c>
      <c r="G90" s="169" t="s">
        <v>319</v>
      </c>
      <c r="H90" s="169" t="s">
        <v>1489</v>
      </c>
      <c r="I90" s="192" t="str">
        <f t="shared" si="10"/>
        <v>53007344a</v>
      </c>
      <c r="J90" s="167" t="str">
        <f t="shared" si="11"/>
        <v>53007344026 02</v>
      </c>
      <c r="K90" s="5" t="s">
        <v>1209</v>
      </c>
      <c r="L90" s="167" t="str">
        <f t="shared" si="12"/>
        <v>53007344026 02K</v>
      </c>
      <c r="M90" s="5" t="str">
        <f t="shared" si="13"/>
        <v>Teqballová federácia SlovenskoaKteqball - kapitálové transfery</v>
      </c>
      <c r="N90" s="3" t="str">
        <f t="shared" si="14"/>
        <v>53007344aK</v>
      </c>
    </row>
    <row r="91" spans="1:14" x14ac:dyDescent="0.15">
      <c r="A91" s="198" t="s">
        <v>1018</v>
      </c>
      <c r="B91" s="204" t="str">
        <f>VLOOKUP(A91,Adr!A:B,2,FALSE)</f>
        <v>Združenie šípkarských organizácií</v>
      </c>
      <c r="C91" s="185" t="s">
        <v>1210</v>
      </c>
      <c r="D91" s="289">
        <v>38732</v>
      </c>
      <c r="E91" s="230">
        <v>0</v>
      </c>
      <c r="F91" s="166" t="s">
        <v>338</v>
      </c>
      <c r="G91" s="169" t="s">
        <v>319</v>
      </c>
      <c r="H91" s="169" t="s">
        <v>1057</v>
      </c>
      <c r="I91" s="192" t="str">
        <f t="shared" si="10"/>
        <v>35538015a</v>
      </c>
      <c r="J91" s="167" t="str">
        <f t="shared" si="11"/>
        <v>35538015026 02</v>
      </c>
      <c r="K91" s="5" t="s">
        <v>1211</v>
      </c>
      <c r="L91" s="167" t="str">
        <f t="shared" si="12"/>
        <v>35538015026 02B</v>
      </c>
      <c r="M91" s="5" t="str">
        <f t="shared" si="13"/>
        <v>Združenie šípkarských organizáciíaBšípky - bežné transfery</v>
      </c>
      <c r="N91" s="3" t="str">
        <f t="shared" si="14"/>
        <v>35538015aB</v>
      </c>
    </row>
    <row r="92" spans="1:14" ht="12" x14ac:dyDescent="0.15">
      <c r="A92" s="202" t="s">
        <v>1025</v>
      </c>
      <c r="B92" s="204" t="str">
        <f>VLOOKUP(A92,Adr!A:B,2,FALSE)</f>
        <v>Zväz potápačov Slovenska</v>
      </c>
      <c r="C92" s="196" t="s">
        <v>1212</v>
      </c>
      <c r="D92" s="288">
        <v>48328</v>
      </c>
      <c r="E92" s="173">
        <v>0</v>
      </c>
      <c r="F92" s="166" t="s">
        <v>338</v>
      </c>
      <c r="G92" s="169" t="s">
        <v>319</v>
      </c>
      <c r="H92" s="169" t="s">
        <v>1057</v>
      </c>
      <c r="I92" s="192" t="str">
        <f t="shared" si="10"/>
        <v>00585319a</v>
      </c>
      <c r="J92" s="167" t="str">
        <f t="shared" si="11"/>
        <v>00585319026 02</v>
      </c>
      <c r="K92" s="5" t="s">
        <v>1213</v>
      </c>
      <c r="L92" s="167" t="str">
        <f t="shared" si="12"/>
        <v>00585319026 02B</v>
      </c>
      <c r="M92" s="5" t="str">
        <f t="shared" si="13"/>
        <v>Zväz potápačov SlovenskaaBpotápačské športy - bežné transfery</v>
      </c>
      <c r="N92" s="3" t="str">
        <f t="shared" si="14"/>
        <v>00585319aB</v>
      </c>
    </row>
    <row r="93" spans="1:14" ht="12" x14ac:dyDescent="0.15">
      <c r="A93" s="198" t="s">
        <v>1032</v>
      </c>
      <c r="B93" s="204" t="str">
        <f>VLOOKUP(A93,Adr!A:B,2,FALSE)</f>
        <v>Zväz slovenského kolieskového korčuľovania</v>
      </c>
      <c r="C93" s="196" t="s">
        <v>1214</v>
      </c>
      <c r="D93" s="288">
        <v>108886</v>
      </c>
      <c r="E93" s="230">
        <v>0</v>
      </c>
      <c r="F93" s="166" t="s">
        <v>338</v>
      </c>
      <c r="G93" s="169" t="s">
        <v>319</v>
      </c>
      <c r="H93" s="169" t="s">
        <v>1057</v>
      </c>
      <c r="I93" s="192" t="str">
        <f t="shared" si="10"/>
        <v>42132690a</v>
      </c>
      <c r="J93" s="167" t="str">
        <f t="shared" si="11"/>
        <v>42132690026 02</v>
      </c>
      <c r="K93" s="5" t="s">
        <v>1215</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1039</v>
      </c>
      <c r="B94" s="204" t="str">
        <f>VLOOKUP(A94,Adr!A:B,2,FALSE)</f>
        <v>Zväz slovenského lyžovania</v>
      </c>
      <c r="C94" s="185" t="s">
        <v>1216</v>
      </c>
      <c r="D94" s="290">
        <v>841652</v>
      </c>
      <c r="E94" s="173">
        <v>0</v>
      </c>
      <c r="F94" s="166" t="s">
        <v>338</v>
      </c>
      <c r="G94" s="169" t="s">
        <v>319</v>
      </c>
      <c r="H94" s="169" t="s">
        <v>1057</v>
      </c>
      <c r="I94" s="192" t="str">
        <f t="shared" si="10"/>
        <v>50671669a</v>
      </c>
      <c r="J94" s="167" t="str">
        <f t="shared" si="11"/>
        <v>50671669026 02</v>
      </c>
      <c r="K94" s="5" t="s">
        <v>1217</v>
      </c>
      <c r="L94" s="167" t="str">
        <f t="shared" si="12"/>
        <v>50671669026 02B</v>
      </c>
      <c r="M94" s="5" t="str">
        <f t="shared" si="13"/>
        <v>Zväz slovenského lyžovaniaaBlyžovanie - bežné transfery</v>
      </c>
      <c r="N94" s="3" t="str">
        <f t="shared" si="14"/>
        <v>50671669aB</v>
      </c>
    </row>
    <row r="95" spans="1:14" x14ac:dyDescent="0.15">
      <c r="A95" s="166" t="s">
        <v>1039</v>
      </c>
      <c r="B95" s="204" t="str">
        <f>VLOOKUP(A95,Adr!A:B,2,FALSE)</f>
        <v>Zväz slovenského lyžovania</v>
      </c>
      <c r="C95" s="185" t="s">
        <v>1502</v>
      </c>
      <c r="D95" s="288">
        <v>100000</v>
      </c>
      <c r="E95" s="230">
        <v>0</v>
      </c>
      <c r="F95" s="166" t="s">
        <v>338</v>
      </c>
      <c r="G95" s="169" t="s">
        <v>319</v>
      </c>
      <c r="H95" s="169" t="s">
        <v>1489</v>
      </c>
      <c r="I95" s="192" t="str">
        <f t="shared" ref="I95" si="15">A95&amp;F95</f>
        <v>50671669a</v>
      </c>
      <c r="J95" s="167" t="str">
        <f t="shared" ref="J95" si="16">A95&amp;G95</f>
        <v>50671669026 02</v>
      </c>
      <c r="K95" s="5" t="s">
        <v>1217</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8"/>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8"/>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8"/>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89"/>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8"/>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89"/>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89"/>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8"/>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8"/>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8"/>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8"/>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8"/>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0"/>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8"/>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8"/>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8"/>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0"/>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8"/>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8"/>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0"/>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8"/>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8"/>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89"/>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0"/>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89"/>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8"/>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0"/>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8"/>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8"/>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8"/>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0"/>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0"/>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8"/>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8"/>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8"/>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8"/>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89"/>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8"/>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89"/>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8"/>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8"/>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8"/>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8"/>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8"/>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0"/>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8"/>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8"/>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8"/>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8"/>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89"/>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8"/>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0"/>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8"/>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89"/>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8"/>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8"/>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8"/>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8"/>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0"/>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0"/>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8"/>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8"/>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8"/>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0"/>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89"/>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0"/>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8"/>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1"/>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89"/>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8"/>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0"/>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8"/>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89"/>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8"/>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8"/>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0"/>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89"/>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8"/>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89"/>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8"/>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0"/>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0"/>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0"/>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8"/>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8"/>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89"/>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89"/>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8"/>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8"/>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0"/>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89"/>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8"/>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8"/>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8"/>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8"/>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89"/>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89"/>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8"/>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0"/>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0"/>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89"/>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0"/>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0"/>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8"/>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0"/>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8"/>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0"/>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8"/>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89"/>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8"/>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8"/>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89"/>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0"/>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0"/>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89"/>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0"/>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89"/>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8"/>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0"/>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8"/>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8"/>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8"/>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0"/>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89"/>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0"/>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89"/>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89"/>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8"/>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0"/>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8"/>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8"/>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0"/>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0"/>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0"/>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8"/>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89"/>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8"/>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8"/>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8"/>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0"/>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8"/>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0"/>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8"/>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8"/>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0"/>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0"/>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8"/>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0"/>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8"/>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89"/>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8"/>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8"/>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8"/>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89"/>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0"/>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8"/>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8"/>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8"/>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8"/>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89"/>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89"/>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89"/>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8"/>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0"/>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8"/>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8"/>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0"/>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8"/>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8"/>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8"/>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8"/>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8"/>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8"/>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8"/>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8"/>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8"/>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89"/>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8"/>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8"/>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8"/>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8"/>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8"/>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8"/>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8"/>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89"/>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8"/>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8"/>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8"/>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8"/>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8"/>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0"/>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8"/>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0"/>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8"/>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8"/>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8"/>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8"/>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0"/>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0"/>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0"/>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8"/>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89"/>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8"/>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8"/>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8"/>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89"/>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8"/>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8"/>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0"/>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8"/>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1"/>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8"/>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8"/>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0"/>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8"/>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8"/>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8"/>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8"/>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8"/>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8"/>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8"/>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8"/>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8"/>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0"/>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0"/>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8"/>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8"/>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8"/>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1"/>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0"/>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8"/>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8"/>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89"/>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8"/>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0"/>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0"/>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8"/>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8"/>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0"/>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8"/>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0"/>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8"/>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89"/>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8"/>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8"/>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89"/>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0"/>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89"/>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8"/>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8"/>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0"/>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8"/>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8"/>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8"/>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0"/>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8"/>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8"/>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89"/>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0"/>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89"/>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8"/>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8"/>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89"/>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89"/>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8"/>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0"/>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8"/>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8"/>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8"/>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8"/>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8"/>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8"/>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0"/>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0"/>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0"/>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8"/>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89"/>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8"/>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0"/>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89"/>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0"/>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1"/>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8"/>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0"/>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8"/>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8"/>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0"/>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89"/>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1"/>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8"/>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0"/>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89"/>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0"/>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8"/>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8"/>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8"/>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1"/>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89"/>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0"/>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8"/>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8"/>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0"/>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8"/>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8"/>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8"/>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0"/>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89"/>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0"/>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0"/>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0"/>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89"/>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8"/>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1"/>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89"/>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0"/>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89"/>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1"/>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8"/>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8"/>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8"/>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1"/>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8"/>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89"/>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0"/>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8"/>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8"/>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8"/>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89"/>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1"/>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0"/>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0"/>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8"/>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0"/>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8"/>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1"/>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8"/>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1"/>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8"/>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1"/>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1"/>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8"/>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8"/>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0"/>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8"/>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0"/>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8"/>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0"/>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8"/>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1"/>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0"/>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8"/>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0"/>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8"/>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8"/>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8"/>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8"/>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1"/>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8"/>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8"/>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0"/>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0"/>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8"/>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0"/>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0"/>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8"/>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8"/>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8"/>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1"/>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0"/>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89"/>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0"/>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8"/>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8"/>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8"/>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0"/>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8"/>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1"/>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0"/>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0"/>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8"/>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8"/>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8"/>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8"/>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8"/>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8"/>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8"/>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89"/>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8"/>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8"/>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0"/>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8"/>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8"/>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89"/>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8"/>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89"/>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8"/>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0"/>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89"/>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89"/>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0"/>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8"/>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89"/>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8"/>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8"/>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0"/>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8"/>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8"/>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0"/>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0"/>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8"/>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0"/>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8"/>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89"/>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1053</v>
      </c>
      <c r="B1" s="2"/>
      <c r="C1" s="2" t="s">
        <v>335</v>
      </c>
      <c r="D1" s="2" t="s">
        <v>1218</v>
      </c>
      <c r="E1" s="2" t="s">
        <v>1219</v>
      </c>
      <c r="F1" s="2" t="s">
        <v>315</v>
      </c>
      <c r="G1" s="2" t="s">
        <v>1220</v>
      </c>
      <c r="H1" s="2"/>
      <c r="I1" s="2" t="s">
        <v>315</v>
      </c>
      <c r="J1" s="2" t="s">
        <v>1221</v>
      </c>
      <c r="K1" s="2"/>
      <c r="L1" s="2"/>
      <c r="M1" s="2"/>
      <c r="N1" s="2"/>
    </row>
    <row r="2" spans="1:14" x14ac:dyDescent="0.15">
      <c r="A2" t="s">
        <v>1222</v>
      </c>
      <c r="C2" t="s">
        <v>338</v>
      </c>
      <c r="D2" t="s">
        <v>1223</v>
      </c>
      <c r="E2">
        <v>1</v>
      </c>
      <c r="F2" t="s">
        <v>319</v>
      </c>
      <c r="G2" t="s">
        <v>1224</v>
      </c>
      <c r="I2" t="s">
        <v>317</v>
      </c>
      <c r="J2" t="s">
        <v>1225</v>
      </c>
    </row>
    <row r="3" spans="1:14" x14ac:dyDescent="0.15">
      <c r="A3" t="s">
        <v>1059</v>
      </c>
      <c r="C3" t="s">
        <v>340</v>
      </c>
      <c r="D3" t="s">
        <v>1226</v>
      </c>
      <c r="E3">
        <v>1</v>
      </c>
      <c r="F3" t="s">
        <v>319</v>
      </c>
      <c r="G3" t="s">
        <v>1224</v>
      </c>
      <c r="I3" t="s">
        <v>319</v>
      </c>
      <c r="J3" t="s">
        <v>320</v>
      </c>
    </row>
    <row r="4" spans="1:14" x14ac:dyDescent="0.15">
      <c r="A4" t="s">
        <v>1123</v>
      </c>
      <c r="C4" t="s">
        <v>342</v>
      </c>
      <c r="D4" t="s">
        <v>1227</v>
      </c>
      <c r="E4">
        <v>1</v>
      </c>
      <c r="F4" t="s">
        <v>319</v>
      </c>
      <c r="G4" t="s">
        <v>1224</v>
      </c>
      <c r="I4" t="s">
        <v>321</v>
      </c>
      <c r="J4" t="s">
        <v>322</v>
      </c>
    </row>
    <row r="5" spans="1:14" x14ac:dyDescent="0.15">
      <c r="A5" t="s">
        <v>1079</v>
      </c>
      <c r="C5" t="s">
        <v>344</v>
      </c>
      <c r="D5" t="s">
        <v>1228</v>
      </c>
      <c r="E5">
        <v>1</v>
      </c>
      <c r="F5" t="s">
        <v>319</v>
      </c>
      <c r="G5" t="s">
        <v>1224</v>
      </c>
      <c r="I5" t="s">
        <v>323</v>
      </c>
      <c r="J5" t="s">
        <v>324</v>
      </c>
    </row>
    <row r="6" spans="1:14" x14ac:dyDescent="0.15">
      <c r="A6" t="s">
        <v>1229</v>
      </c>
      <c r="C6" t="s">
        <v>346</v>
      </c>
      <c r="D6" t="s">
        <v>1230</v>
      </c>
      <c r="E6">
        <v>1</v>
      </c>
      <c r="F6" t="s">
        <v>319</v>
      </c>
      <c r="G6" t="s">
        <v>1224</v>
      </c>
      <c r="I6" t="s">
        <v>325</v>
      </c>
      <c r="J6" t="s">
        <v>1231</v>
      </c>
    </row>
    <row r="7" spans="1:14" x14ac:dyDescent="0.15">
      <c r="A7" t="s">
        <v>1232</v>
      </c>
      <c r="C7" t="s">
        <v>348</v>
      </c>
      <c r="D7" t="s">
        <v>1233</v>
      </c>
      <c r="E7">
        <v>2</v>
      </c>
      <c r="F7" t="s">
        <v>321</v>
      </c>
      <c r="G7" t="s">
        <v>1234</v>
      </c>
    </row>
    <row r="8" spans="1:14" x14ac:dyDescent="0.15">
      <c r="A8" t="s">
        <v>1087</v>
      </c>
      <c r="C8" t="s">
        <v>350</v>
      </c>
      <c r="D8" t="s">
        <v>1235</v>
      </c>
      <c r="E8">
        <v>3</v>
      </c>
      <c r="F8" t="s">
        <v>321</v>
      </c>
      <c r="G8" t="s">
        <v>1236</v>
      </c>
    </row>
    <row r="9" spans="1:14" x14ac:dyDescent="0.15">
      <c r="A9" t="s">
        <v>1237</v>
      </c>
      <c r="C9" t="s">
        <v>352</v>
      </c>
      <c r="D9" t="s">
        <v>1238</v>
      </c>
      <c r="E9">
        <v>3</v>
      </c>
      <c r="F9" t="s">
        <v>321</v>
      </c>
      <c r="G9" t="s">
        <v>1239</v>
      </c>
    </row>
    <row r="10" spans="1:14" x14ac:dyDescent="0.15">
      <c r="A10" t="s">
        <v>1161</v>
      </c>
      <c r="C10" t="s">
        <v>354</v>
      </c>
      <c r="D10" t="s">
        <v>1240</v>
      </c>
      <c r="E10">
        <v>4</v>
      </c>
      <c r="F10" t="s">
        <v>321</v>
      </c>
      <c r="G10" t="s">
        <v>1241</v>
      </c>
    </row>
    <row r="11" spans="1:14" x14ac:dyDescent="0.15">
      <c r="A11" t="s">
        <v>1163</v>
      </c>
      <c r="C11" t="s">
        <v>356</v>
      </c>
      <c r="D11" t="s">
        <v>1242</v>
      </c>
      <c r="E11">
        <v>4</v>
      </c>
      <c r="F11" t="s">
        <v>317</v>
      </c>
      <c r="G11" t="s">
        <v>1241</v>
      </c>
    </row>
    <row r="12" spans="1:14" x14ac:dyDescent="0.15">
      <c r="A12" t="s">
        <v>1125</v>
      </c>
      <c r="C12" t="s">
        <v>358</v>
      </c>
      <c r="D12" t="s">
        <v>1243</v>
      </c>
      <c r="E12">
        <v>4</v>
      </c>
      <c r="F12" t="s">
        <v>317</v>
      </c>
      <c r="G12" t="s">
        <v>1241</v>
      </c>
    </row>
    <row r="13" spans="1:14" x14ac:dyDescent="0.15">
      <c r="A13" t="s">
        <v>1165</v>
      </c>
      <c r="C13" t="s">
        <v>360</v>
      </c>
      <c r="D13" t="s">
        <v>1244</v>
      </c>
      <c r="E13">
        <v>4</v>
      </c>
      <c r="F13" t="s">
        <v>325</v>
      </c>
      <c r="G13" t="s">
        <v>1241</v>
      </c>
    </row>
    <row r="14" spans="1:14" x14ac:dyDescent="0.15">
      <c r="A14" t="s">
        <v>1061</v>
      </c>
      <c r="C14" t="s">
        <v>362</v>
      </c>
      <c r="D14" t="s">
        <v>1245</v>
      </c>
      <c r="E14">
        <v>4</v>
      </c>
      <c r="F14" t="s">
        <v>321</v>
      </c>
      <c r="G14" t="s">
        <v>1241</v>
      </c>
    </row>
    <row r="15" spans="1:14" x14ac:dyDescent="0.15">
      <c r="A15" t="s">
        <v>1063</v>
      </c>
      <c r="C15" t="s">
        <v>364</v>
      </c>
    </row>
    <row r="16" spans="1:14" x14ac:dyDescent="0.15">
      <c r="A16" t="s">
        <v>1127</v>
      </c>
      <c r="C16" t="s">
        <v>365</v>
      </c>
    </row>
    <row r="17" spans="1:3" x14ac:dyDescent="0.15">
      <c r="A17" t="s">
        <v>1089</v>
      </c>
      <c r="C17" t="s">
        <v>366</v>
      </c>
    </row>
    <row r="18" spans="1:3" x14ac:dyDescent="0.15">
      <c r="A18" t="s">
        <v>1129</v>
      </c>
      <c r="C18" t="s">
        <v>367</v>
      </c>
    </row>
    <row r="19" spans="1:3" x14ac:dyDescent="0.15">
      <c r="A19" t="s">
        <v>1131</v>
      </c>
      <c r="C19" t="s">
        <v>368</v>
      </c>
    </row>
    <row r="20" spans="1:3" x14ac:dyDescent="0.15">
      <c r="A20" t="s">
        <v>1167</v>
      </c>
      <c r="C20" t="s">
        <v>1246</v>
      </c>
    </row>
    <row r="21" spans="1:3" x14ac:dyDescent="0.15">
      <c r="A21" t="s">
        <v>1247</v>
      </c>
      <c r="C21" t="s">
        <v>1248</v>
      </c>
    </row>
    <row r="22" spans="1:3" x14ac:dyDescent="0.15">
      <c r="A22" t="s">
        <v>1249</v>
      </c>
      <c r="C22" t="s">
        <v>1250</v>
      </c>
    </row>
    <row r="23" spans="1:3" x14ac:dyDescent="0.15">
      <c r="A23" t="s">
        <v>1169</v>
      </c>
      <c r="C23" t="s">
        <v>1251</v>
      </c>
    </row>
    <row r="24" spans="1:3" x14ac:dyDescent="0.15">
      <c r="A24" t="s">
        <v>1252</v>
      </c>
      <c r="C24" t="s">
        <v>1253</v>
      </c>
    </row>
    <row r="25" spans="1:3" x14ac:dyDescent="0.15">
      <c r="A25" t="s">
        <v>1171</v>
      </c>
      <c r="C25" t="s">
        <v>1254</v>
      </c>
    </row>
    <row r="26" spans="1:3" x14ac:dyDescent="0.15">
      <c r="A26" t="s">
        <v>1133</v>
      </c>
      <c r="C26" t="s">
        <v>1255</v>
      </c>
    </row>
    <row r="27" spans="1:3" x14ac:dyDescent="0.15">
      <c r="A27" t="s">
        <v>1075</v>
      </c>
      <c r="C27" t="s">
        <v>1256</v>
      </c>
    </row>
    <row r="28" spans="1:3" x14ac:dyDescent="0.15">
      <c r="A28" t="s">
        <v>1093</v>
      </c>
    </row>
    <row r="29" spans="1:3" x14ac:dyDescent="0.15">
      <c r="A29" t="s">
        <v>1095</v>
      </c>
    </row>
    <row r="30" spans="1:3" x14ac:dyDescent="0.15">
      <c r="A30" t="s">
        <v>1173</v>
      </c>
    </row>
    <row r="31" spans="1:3" x14ac:dyDescent="0.15">
      <c r="A31" t="s">
        <v>1135</v>
      </c>
    </row>
    <row r="32" spans="1:3" x14ac:dyDescent="0.15">
      <c r="A32" t="s">
        <v>1175</v>
      </c>
    </row>
    <row r="33" spans="1:1" x14ac:dyDescent="0.15">
      <c r="A33" t="s">
        <v>1099</v>
      </c>
    </row>
    <row r="34" spans="1:1" x14ac:dyDescent="0.15">
      <c r="A34" t="s">
        <v>1177</v>
      </c>
    </row>
    <row r="35" spans="1:1" x14ac:dyDescent="0.15">
      <c r="A35" t="s">
        <v>1197</v>
      </c>
    </row>
    <row r="36" spans="1:1" x14ac:dyDescent="0.15">
      <c r="A36" t="s">
        <v>1101</v>
      </c>
    </row>
    <row r="37" spans="1:1" x14ac:dyDescent="0.15">
      <c r="A37" t="s">
        <v>1179</v>
      </c>
    </row>
    <row r="38" spans="1:1" x14ac:dyDescent="0.15">
      <c r="A38" t="s">
        <v>1257</v>
      </c>
    </row>
    <row r="39" spans="1:1" x14ac:dyDescent="0.15">
      <c r="A39" t="s">
        <v>1181</v>
      </c>
    </row>
    <row r="40" spans="1:1" x14ac:dyDescent="0.15">
      <c r="A40" t="s">
        <v>1215</v>
      </c>
    </row>
    <row r="41" spans="1:1" x14ac:dyDescent="0.15">
      <c r="A41" t="s">
        <v>1077</v>
      </c>
    </row>
    <row r="42" spans="1:1" x14ac:dyDescent="0.15">
      <c r="A42" t="s">
        <v>1139</v>
      </c>
    </row>
    <row r="43" spans="1:1" x14ac:dyDescent="0.15">
      <c r="A43" t="s">
        <v>1258</v>
      </c>
    </row>
    <row r="44" spans="1:1" x14ac:dyDescent="0.15">
      <c r="A44" t="s">
        <v>1259</v>
      </c>
    </row>
    <row r="45" spans="1:1" x14ac:dyDescent="0.15">
      <c r="A45" t="s">
        <v>1260</v>
      </c>
    </row>
    <row r="46" spans="1:1" x14ac:dyDescent="0.15">
      <c r="A46" t="s">
        <v>1183</v>
      </c>
    </row>
    <row r="47" spans="1:1" x14ac:dyDescent="0.15">
      <c r="A47" t="s">
        <v>1103</v>
      </c>
    </row>
    <row r="48" spans="1:1" x14ac:dyDescent="0.15">
      <c r="A48" t="s">
        <v>1143</v>
      </c>
    </row>
    <row r="49" spans="1:1" x14ac:dyDescent="0.15">
      <c r="A49" t="s">
        <v>1141</v>
      </c>
    </row>
    <row r="50" spans="1:1" x14ac:dyDescent="0.15">
      <c r="A50" t="s">
        <v>1217</v>
      </c>
    </row>
    <row r="51" spans="1:1" x14ac:dyDescent="0.15">
      <c r="A51" t="s">
        <v>1185</v>
      </c>
    </row>
    <row r="52" spans="1:1" x14ac:dyDescent="0.15">
      <c r="A52" t="s">
        <v>1105</v>
      </c>
    </row>
    <row r="53" spans="1:1" x14ac:dyDescent="0.15">
      <c r="A53" t="s">
        <v>1261</v>
      </c>
    </row>
    <row r="54" spans="1:1" x14ac:dyDescent="0.15">
      <c r="A54" t="s">
        <v>1187</v>
      </c>
    </row>
    <row r="55" spans="1:1" x14ac:dyDescent="0.15">
      <c r="A55" t="s">
        <v>1262</v>
      </c>
    </row>
    <row r="56" spans="1:1" x14ac:dyDescent="0.15">
      <c r="A56" t="s">
        <v>1109</v>
      </c>
    </row>
    <row r="57" spans="1:1" x14ac:dyDescent="0.15">
      <c r="A57" t="s">
        <v>1263</v>
      </c>
    </row>
    <row r="58" spans="1:1" x14ac:dyDescent="0.15">
      <c r="A58" t="s">
        <v>1213</v>
      </c>
    </row>
    <row r="59" spans="1:1" x14ac:dyDescent="0.15">
      <c r="A59" t="s">
        <v>1264</v>
      </c>
    </row>
    <row r="60" spans="1:1" x14ac:dyDescent="0.15">
      <c r="A60" t="s">
        <v>1189</v>
      </c>
    </row>
    <row r="61" spans="1:1" x14ac:dyDescent="0.15">
      <c r="A61" t="s">
        <v>1265</v>
      </c>
    </row>
    <row r="62" spans="1:1" x14ac:dyDescent="0.15">
      <c r="A62" t="s">
        <v>1191</v>
      </c>
    </row>
    <row r="63" spans="1:1" x14ac:dyDescent="0.15">
      <c r="A63" t="s">
        <v>1266</v>
      </c>
    </row>
    <row r="64" spans="1:1" x14ac:dyDescent="0.15">
      <c r="A64" t="s">
        <v>1111</v>
      </c>
    </row>
    <row r="65" spans="1:1" x14ac:dyDescent="0.15">
      <c r="A65" t="s">
        <v>1193</v>
      </c>
    </row>
    <row r="66" spans="1:1" x14ac:dyDescent="0.15">
      <c r="A66" t="s">
        <v>1145</v>
      </c>
    </row>
    <row r="67" spans="1:1" x14ac:dyDescent="0.15">
      <c r="A67" t="s">
        <v>1267</v>
      </c>
    </row>
    <row r="68" spans="1:1" x14ac:dyDescent="0.15">
      <c r="A68" t="s">
        <v>1195</v>
      </c>
    </row>
    <row r="69" spans="1:1" x14ac:dyDescent="0.15">
      <c r="A69" t="s">
        <v>1268</v>
      </c>
    </row>
    <row r="70" spans="1:1" x14ac:dyDescent="0.15">
      <c r="A70" t="s">
        <v>1269</v>
      </c>
    </row>
    <row r="71" spans="1:1" x14ac:dyDescent="0.15">
      <c r="A71" t="s">
        <v>1071</v>
      </c>
    </row>
    <row r="72" spans="1:1" x14ac:dyDescent="0.15">
      <c r="A72" t="s">
        <v>1113</v>
      </c>
    </row>
    <row r="73" spans="1:1" x14ac:dyDescent="0.15">
      <c r="A73" t="s">
        <v>1270</v>
      </c>
    </row>
    <row r="74" spans="1:1" x14ac:dyDescent="0.15">
      <c r="A74" t="s">
        <v>1115</v>
      </c>
    </row>
    <row r="75" spans="1:1" x14ac:dyDescent="0.15">
      <c r="A75" t="s">
        <v>1117</v>
      </c>
    </row>
    <row r="76" spans="1:1" x14ac:dyDescent="0.15">
      <c r="A76" t="s">
        <v>1147</v>
      </c>
    </row>
    <row r="77" spans="1:1" x14ac:dyDescent="0.15">
      <c r="A77" t="s">
        <v>1149</v>
      </c>
    </row>
    <row r="78" spans="1:1" x14ac:dyDescent="0.15">
      <c r="A78" t="s">
        <v>1271</v>
      </c>
    </row>
    <row r="79" spans="1:1" x14ac:dyDescent="0.15">
      <c r="A79" t="s">
        <v>1272</v>
      </c>
    </row>
    <row r="80" spans="1:1" x14ac:dyDescent="0.15">
      <c r="A80" t="s">
        <v>1151</v>
      </c>
    </row>
    <row r="81" spans="1:1" x14ac:dyDescent="0.15">
      <c r="A81" t="s">
        <v>1153</v>
      </c>
    </row>
    <row r="82" spans="1:1" x14ac:dyDescent="0.15">
      <c r="A82" t="s">
        <v>1211</v>
      </c>
    </row>
    <row r="83" spans="1:1" x14ac:dyDescent="0.15">
      <c r="A83" t="s">
        <v>1273</v>
      </c>
    </row>
    <row r="84" spans="1:1" x14ac:dyDescent="0.15">
      <c r="A84" t="s">
        <v>1199</v>
      </c>
    </row>
    <row r="85" spans="1:1" x14ac:dyDescent="0.15">
      <c r="A85" t="s">
        <v>1073</v>
      </c>
    </row>
    <row r="86" spans="1:1" x14ac:dyDescent="0.15">
      <c r="A86" t="s">
        <v>1083</v>
      </c>
    </row>
    <row r="87" spans="1:1" x14ac:dyDescent="0.15">
      <c r="A87" t="s">
        <v>1201</v>
      </c>
    </row>
    <row r="88" spans="1:1" x14ac:dyDescent="0.15">
      <c r="A88" t="s">
        <v>1155</v>
      </c>
    </row>
    <row r="89" spans="1:1" x14ac:dyDescent="0.15">
      <c r="A89" t="s">
        <v>1107</v>
      </c>
    </row>
    <row r="90" spans="1:1" x14ac:dyDescent="0.15">
      <c r="A90" t="s">
        <v>1119</v>
      </c>
    </row>
    <row r="91" spans="1:1" x14ac:dyDescent="0.15">
      <c r="A91" t="s">
        <v>1157</v>
      </c>
    </row>
    <row r="92" spans="1:1" x14ac:dyDescent="0.15">
      <c r="A92" t="s">
        <v>1203</v>
      </c>
    </row>
    <row r="93" spans="1:1" x14ac:dyDescent="0.15">
      <c r="A93" t="s">
        <v>1274</v>
      </c>
    </row>
    <row r="94" spans="1:1" x14ac:dyDescent="0.15">
      <c r="A94" t="s">
        <v>1205</v>
      </c>
    </row>
    <row r="95" spans="1:1" x14ac:dyDescent="0.15">
      <c r="A95" t="s">
        <v>1121</v>
      </c>
    </row>
    <row r="96" spans="1:1" x14ac:dyDescent="0.15">
      <c r="A96" t="s">
        <v>1207</v>
      </c>
    </row>
    <row r="97" spans="1:1" x14ac:dyDescent="0.15">
      <c r="A97" t="s">
        <v>1065</v>
      </c>
    </row>
    <row r="98" spans="1:1" x14ac:dyDescent="0.15">
      <c r="A98" t="s">
        <v>1159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68" t="str">
        <f>Spolu!C3&amp;", "&amp;Spolu!C6</f>
        <v>Slovenský bowlingový zväz, Dunajská 12, Košice , 040 11</v>
      </c>
      <c r="B1" s="368"/>
      <c r="C1" s="368"/>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69" t="s">
        <v>1275</v>
      </c>
      <c r="F3" s="370"/>
      <c r="N3" s="137" t="str">
        <f t="shared" si="0"/>
        <v>c - príspevok Slovenskému paralympijskému výboru</v>
      </c>
      <c r="O3" s="137" t="s">
        <v>342</v>
      </c>
      <c r="P3" s="137" t="s">
        <v>343</v>
      </c>
    </row>
    <row r="4" spans="1:16" ht="45.75" customHeight="1" x14ac:dyDescent="0.15">
      <c r="E4" s="370"/>
      <c r="F4" s="370"/>
      <c r="N4" s="137" t="str">
        <f t="shared" si="0"/>
        <v>d - príspevok športovcom top tímu</v>
      </c>
      <c r="O4" s="137" t="s">
        <v>344</v>
      </c>
      <c r="P4" s="137" t="s">
        <v>345</v>
      </c>
    </row>
    <row r="5" spans="1:16" ht="30.75" customHeight="1" x14ac:dyDescent="0.15">
      <c r="C5" s="138" t="s">
        <v>1276</v>
      </c>
      <c r="N5" s="137" t="str">
        <f t="shared" si="0"/>
        <v>e - rozvoj športov, ktoré nie sú uznanými podľa zákona č. 440/2015 Z. z.</v>
      </c>
      <c r="O5" s="137" t="s">
        <v>346</v>
      </c>
      <c r="P5" s="137" t="s">
        <v>351</v>
      </c>
    </row>
    <row r="6" spans="1:16" ht="34" x14ac:dyDescent="0.15">
      <c r="C6" s="138" t="s">
        <v>1277</v>
      </c>
      <c r="E6" s="140" t="s">
        <v>1278</v>
      </c>
      <c r="F6" s="149"/>
      <c r="N6" s="137" t="str">
        <f t="shared" si="0"/>
        <v>f - organizovanie významných a tradičných športových podujatí na území SR v roku 2020</v>
      </c>
      <c r="O6" s="137" t="s">
        <v>348</v>
      </c>
      <c r="P6" s="137" t="s">
        <v>1279</v>
      </c>
    </row>
    <row r="7" spans="1:16" ht="17" x14ac:dyDescent="0.15">
      <c r="C7" s="138" t="s">
        <v>1280</v>
      </c>
      <c r="E7" s="140" t="s">
        <v>1281</v>
      </c>
      <c r="F7" s="150"/>
      <c r="N7" s="137" t="str">
        <f t="shared" si="0"/>
        <v>g - projekty školského, univerzitného športu a športu pre všetkých</v>
      </c>
      <c r="O7" s="137" t="s">
        <v>350</v>
      </c>
      <c r="P7" s="137" t="s">
        <v>1282</v>
      </c>
    </row>
    <row r="8" spans="1:16" ht="17" x14ac:dyDescent="0.15">
      <c r="C8" s="138" t="s">
        <v>1283</v>
      </c>
      <c r="E8" s="140" t="s">
        <v>1284</v>
      </c>
      <c r="F8" s="151"/>
      <c r="N8" s="137" t="str">
        <f t="shared" si="0"/>
        <v>h - podpora a rozvoj turistických a cykloturistických trás</v>
      </c>
      <c r="O8" s="137" t="s">
        <v>352</v>
      </c>
      <c r="P8" s="137" t="s">
        <v>353</v>
      </c>
    </row>
    <row r="9" spans="1:16" x14ac:dyDescent="0.15">
      <c r="E9" s="140" t="s">
        <v>1285</v>
      </c>
      <c r="F9" s="149"/>
      <c r="N9" s="137" t="str">
        <f t="shared" si="0"/>
        <v>i - finančné odmeny športovcom za výsledky dosiahnuté v roku 2019 a trénerom mládeže za dosiahnuté výsledky ich športovcov v roku 2019 a za celoživotnú prácu s mládežou</v>
      </c>
      <c r="O9" s="137" t="s">
        <v>354</v>
      </c>
      <c r="P9" s="137" t="s">
        <v>1286</v>
      </c>
    </row>
    <row r="10" spans="1:16" x14ac:dyDescent="0.15">
      <c r="N10" s="137" t="str">
        <f t="shared" si="0"/>
        <v>j - projekty pre popularizáciu pohybových aktivít detí, mládeže a seniorov</v>
      </c>
      <c r="O10" s="137" t="s">
        <v>356</v>
      </c>
      <c r="P10" s="137" t="s">
        <v>1287</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1" t="s">
        <v>1288</v>
      </c>
      <c r="B12" s="371"/>
      <c r="C12" s="371"/>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1289</v>
      </c>
    </row>
    <row r="14" spans="1:16" ht="45" customHeight="1" x14ac:dyDescent="0.1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1290</v>
      </c>
    </row>
    <row r="15" spans="1:16" ht="32.25" customHeight="1" thickBot="1" x14ac:dyDescent="0.2">
      <c r="A15" s="139" t="s">
        <v>1291</v>
      </c>
      <c r="B15" s="373" t="s">
        <v>1292</v>
      </c>
      <c r="C15" s="374"/>
      <c r="N15" s="137" t="str">
        <f t="shared" si="0"/>
        <v>o - účasť na významnej súťaži podľa § 3 písm. h) druhého až štvrtého bodu Zákona o športe vrátane prípravy na túto súťaž</v>
      </c>
      <c r="O15" s="137" t="s">
        <v>365</v>
      </c>
      <c r="P15" s="137" t="s">
        <v>1293</v>
      </c>
    </row>
    <row r="16" spans="1:16" x14ac:dyDescent="0.15">
      <c r="A16" s="139" t="s">
        <v>1294</v>
      </c>
      <c r="B16" s="142">
        <f>F8</f>
        <v>0</v>
      </c>
      <c r="E16" s="145" t="s">
        <v>1295</v>
      </c>
      <c r="F16" s="146"/>
      <c r="N16" s="137" t="str">
        <f t="shared" si="0"/>
        <v>p - účasť na významnej súťaži podľa § 3 písm. h) prvého bodu Zákona o športe</v>
      </c>
      <c r="O16" s="137" t="s">
        <v>366</v>
      </c>
      <c r="P16" s="137" t="s">
        <v>1296</v>
      </c>
    </row>
    <row r="17" spans="1:16" x14ac:dyDescent="0.15">
      <c r="A17" s="139" t="s">
        <v>1297</v>
      </c>
      <c r="B17" s="254" t="s">
        <v>1298</v>
      </c>
      <c r="C17" s="194"/>
      <c r="E17" s="147"/>
      <c r="F17" s="283"/>
      <c r="N17" s="137" t="str">
        <f t="shared" si="0"/>
        <v xml:space="preserve">q - </v>
      </c>
      <c r="O17" s="137" t="s">
        <v>367</v>
      </c>
    </row>
    <row r="18" spans="1:16" x14ac:dyDescent="0.15">
      <c r="B18" s="193" t="s">
        <v>1299</v>
      </c>
      <c r="C18" s="142" t="str">
        <f>Spolu!C4</f>
        <v>36128147</v>
      </c>
      <c r="E18" s="147" t="s">
        <v>1300</v>
      </c>
      <c r="F18" s="283">
        <v>421947749446</v>
      </c>
      <c r="N18" s="137" t="str">
        <f t="shared" si="0"/>
        <v xml:space="preserve">r - </v>
      </c>
      <c r="O18" s="137" t="s">
        <v>368</v>
      </c>
    </row>
    <row r="19" spans="1:16" x14ac:dyDescent="0.15">
      <c r="E19" s="147" t="s">
        <v>1301</v>
      </c>
      <c r="F19" s="283">
        <v>421947749756</v>
      </c>
    </row>
    <row r="20" spans="1:16" ht="17" thickBot="1" x14ac:dyDescent="0.2">
      <c r="A20" s="139" t="s">
        <v>396</v>
      </c>
      <c r="B20" s="143">
        <f>F6</f>
        <v>0</v>
      </c>
      <c r="E20" s="208"/>
      <c r="F20" s="284"/>
    </row>
    <row r="21" spans="1:16" ht="189" customHeight="1" x14ac:dyDescent="0.15">
      <c r="B21" s="211"/>
      <c r="C21" s="144"/>
    </row>
    <row r="22" spans="1:16" ht="39.75" customHeight="1" x14ac:dyDescent="0.15">
      <c r="B22" s="367" t="s">
        <v>1302</v>
      </c>
      <c r="C22" s="367"/>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1303</v>
      </c>
    </row>
    <row r="29" spans="1:16" x14ac:dyDescent="0.15">
      <c r="N29" s="137" t="s">
        <v>1304</v>
      </c>
    </row>
    <row r="30" spans="1:16" x14ac:dyDescent="0.15">
      <c r="N30" s="137" t="s">
        <v>1305</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Slovensky Bowlingovy Zvaz</cp:lastModifiedBy>
  <cp:revision/>
  <cp:lastPrinted>2026-04-13T14:28:46Z</cp:lastPrinted>
  <dcterms:created xsi:type="dcterms:W3CDTF">2017-02-20T06:20:12Z</dcterms:created>
  <dcterms:modified xsi:type="dcterms:W3CDTF">2026-04-13T14:28:59Z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