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codeName="Tento_zošit" defaultThemeVersion="124226"/>
  <mc:AlternateContent xmlns:mc="http://schemas.openxmlformats.org/markup-compatibility/2006">
    <mc:Choice Requires="x15">
      <x15ac:absPath xmlns:x15ac="http://schemas.microsoft.com/office/spreadsheetml/2010/11/ac" url="/Volumes/NO NAME/"/>
    </mc:Choice>
  </mc:AlternateContent>
  <xr:revisionPtr revIDLastSave="0" documentId="13_ncr:1_{4F5F6F62-6BCE-8945-904F-F4AF848DCCCE}" xr6:coauthVersionLast="47" xr6:coauthVersionMax="47" xr10:uidLastSave="{00000000-0000-0000-0000-000000000000}"/>
  <bookViews>
    <workbookView xWindow="-5120" yWindow="-24000" windowWidth="38400" windowHeight="24000"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N11" i="11" s="1"/>
  <c r="P12" i="11"/>
  <c r="N12" i="11" s="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sharedStrings.xml><?xml version="1.0" encoding="utf-8"?>
<sst xmlns="http://schemas.openxmlformats.org/spreadsheetml/2006/main" count="5409" uniqueCount="2550">
  <si>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</si>
  <si>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</si>
  <si>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</si>
  <si>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</si>
  <si>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</si>
  <si>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</si>
  <si>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</si>
  <si>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</si>
  <si>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</si>
  <si>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</si>
  <si>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</si>
  <si>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</si>
  <si>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</si>
  <si>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</si>
  <si>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</si>
  <si>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</si>
  <si>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</si>
  <si>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</si>
  <si>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</si>
  <si>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</si>
  <si>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</si>
  <si>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</si>
  <si>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</si>
  <si>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</si>
  <si>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</si>
  <si>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</si>
  <si>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</si>
  <si>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</si>
  <si>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</si>
  <si>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</si>
  <si>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</si>
  <si>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</si>
  <si>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</si>
  <si>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</si>
  <si>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</si>
  <si>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</si>
  <si>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</si>
  <si>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</si>
  <si>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</si>
  <si>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</si>
  <si>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</si>
  <si>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</si>
  <si>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</si>
  <si>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</si>
  <si>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</si>
  <si>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</si>
  <si>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</si>
  <si>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</si>
  <si>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</si>
  <si>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</si>
  <si>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</si>
  <si>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</si>
  <si>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</si>
  <si>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</si>
  <si>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</si>
  <si>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</si>
  <si>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</si>
  <si>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</si>
  <si>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</si>
  <si>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</si>
  <si>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</si>
  <si>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</si>
  <si>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</si>
  <si>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</si>
  <si>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</si>
  <si>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</si>
  <si>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</si>
  <si>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</si>
  <si>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</si>
  <si>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</si>
  <si>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</si>
  <si>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</si>
  <si>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</si>
  <si>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</si>
  <si>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</si>
  <si>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</si>
  <si>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</si>
  <si>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</si>
  <si>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</si>
  <si>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</si>
  <si>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</si>
  <si>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</si>
  <si>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</si>
  <si>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</si>
  <si>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</si>
  <si>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</si>
  <si>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</si>
  <si>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</si>
  <si>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</si>
  <si>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</si>
  <si>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</si>
  <si>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</si>
  <si>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</si>
  <si>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</si>
  <si>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</si>
  <si>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</si>
  <si>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</si>
  <si>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</si>
  <si>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</si>
  <si>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</si>
  <si>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</si>
  <si>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</si>
  <si>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</si>
  <si>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</si>
  <si>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</si>
  <si>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</si>
  <si>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</si>
  <si>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</si>
  <si>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</si>
  <si>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</si>
  <si>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</si>
  <si>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</si>
  <si>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</si>
  <si>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</si>
  <si>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</si>
  <si>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</si>
  <si>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</si>
  <si>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</si>
  <si>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</si>
  <si>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</si>
  <si>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</si>
  <si>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</si>
  <si>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</si>
  <si>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</si>
  <si>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</si>
  <si>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</si>
  <si>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</si>
  <si>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</si>
  <si>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</si>
  <si>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</si>
  <si>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</si>
  <si>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</si>
  <si>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</si>
  <si>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</si>
  <si>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</si>
  <si>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</si>
  <si>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</si>
  <si>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</si>
  <si>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</si>
  <si>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</si>
  <si>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</si>
  <si>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</si>
  <si>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</si>
  <si>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</si>
  <si>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</si>
  <si>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</si>
  <si>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</si>
  <si>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</si>
  <si>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</si>
  <si>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</si>
  <si>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</si>
  <si>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</si>
  <si>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</si>
  <si>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</si>
  <si>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</si>
  <si>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</si>
  <si>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</si>
  <si>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</si>
  <si>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</si>
  <si>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</si>
  <si>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</si>
  <si>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</si>
  <si>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</si>
  <si>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</si>
  <si>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</si>
  <si>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</si>
  <si>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</si>
  <si>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</si>
  <si>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</si>
  <si>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</si>
  <si>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</si>
  <si>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</si>
  <si>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</si>
  <si>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</si>
  <si>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</si>
  <si>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</si>
  <si>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</si>
  <si>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</si>
  <si>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</si>
  <si>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</si>
  <si>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</si>
  <si>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</si>
  <si>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</si>
  <si>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</si>
  <si>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</si>
  <si>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</si>
  <si>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</si>
  <si>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</si>
  <si>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</si>
  <si>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</si>
  <si>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</si>
  <si>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</si>
  <si>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</si>
  <si>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</si>
  <si>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</si>
  <si>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</si>
  <si>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</si>
  <si>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</si>
  <si>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</si>
  <si>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</si>
  <si>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</si>
  <si>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</si>
  <si>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</si>
  <si>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</si>
  <si>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</si>
  <si>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</si>
  <si>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</si>
  <si>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</si>
  <si>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</si>
  <si>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</si>
  <si>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</si>
  <si>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</si>
  <si>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</si>
  <si>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</si>
  <si>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</si>
  <si>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</si>
  <si>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</si>
  <si>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</si>
  <si>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</si>
  <si>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</si>
  <si>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</si>
  <si>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</si>
  <si>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</si>
  <si>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</si>
  <si>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</si>
  <si>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</si>
  <si>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</si>
  <si>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</si>
  <si>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</si>
  <si>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</si>
  <si>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</si>
  <si>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</si>
  <si>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</si>
  <si>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</si>
  <si>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</si>
  <si>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</si>
  <si>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</si>
  <si>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</si>
  <si>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</si>
  <si>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</si>
  <si>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</si>
  <si>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</si>
  <si>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</si>
  <si>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</si>
  <si>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</si>
  <si>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</si>
  <si>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</si>
  <si>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</si>
  <si>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</si>
  <si>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</si>
  <si>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</si>
  <si>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</si>
  <si>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</si>
  <si>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</si>
  <si>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</si>
  <si>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</si>
  <si>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</si>
  <si>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</si>
  <si>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</si>
  <si>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</si>
  <si>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</si>
  <si>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</si>
  <si>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</si>
  <si>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</si>
  <si>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</si>
  <si>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</si>
  <si>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</si>
  <si>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</si>
  <si>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</si>
  <si>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</si>
  <si>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</si>
  <si>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</si>
  <si>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</si>
  <si>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</si>
  <si>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</si>
  <si>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</si>
  <si>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</si>
  <si>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</si>
  <si>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</si>
  <si>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</si>
  <si>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</si>
  <si>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</si>
  <si>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</si>
  <si>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</si>
  <si>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</si>
  <si>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</si>
  <si>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</si>
  <si>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</si>
  <si>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</si>
  <si>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</si>
  <si>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</si>
  <si>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</si>
  <si>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</si>
  <si>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</si>
  <si>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</si>
  <si>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</si>
  <si>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</si>
  <si>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</si>
  <si>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</si>
  <si>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</si>
  <si>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</si>
  <si>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</si>
  <si>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</si>
  <si>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</si>
  <si>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</si>
  <si>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</si>
  <si>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</si>
  <si>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</si>
  <si>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</si>
  <si>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</si>
  <si>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</si>
  <si>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</si>
  <si>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</si>
  <si>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</si>
  <si>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</si>
  <si>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</si>
  <si>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</si>
  <si>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</si>
  <si>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</si>
  <si>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</si>
  <si>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</si>
  <si>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</si>
  <si>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</si>
  <si>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</si>
  <si>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</si>
  <si>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</si>
  <si>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</si>
  <si>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</si>
  <si>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</si>
  <si>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</si>
  <si>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</si>
  <si>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</si>
  <si>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</si>
  <si>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</si>
  <si>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</si>
  <si>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</si>
  <si>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</si>
  <si>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</si>
  <si>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</si>
  <si>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</si>
  <si>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</si>
  <si>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</si>
  <si>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</si>
  <si>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</si>
  <si>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</si>
  <si>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</si>
  <si>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</si>
  <si>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</si>
  <si>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</si>
  <si>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</si>
  <si>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</si>
  <si>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</si>
  <si>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</si>
  <si>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</si>
  <si>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</si>
  <si>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</si>
  <si>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</si>
  <si>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</si>
  <si>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</si>
  <si>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</si>
  <si>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</si>
  <si>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</si>
  <si>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</si>
  <si>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</si>
  <si>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</si>
  <si>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</si>
  <si>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</si>
  <si>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</si>
  <si>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</si>
  <si>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</si>
  <si>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</si>
  <si>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</si>
  <si>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</si>
  <si>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</si>
  <si>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</si>
  <si>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</si>
  <si>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</si>
  <si>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</si>
  <si>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</si>
  <si>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</si>
  <si>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</si>
  <si>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</si>
  <si>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</si>
  <si>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</si>
  <si>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</si>
  <si>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</si>
  <si>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</si>
  <si>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</si>
  <si>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</si>
  <si>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</si>
  <si>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</si>
  <si>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</si>
  <si>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</si>
  <si>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</si>
  <si>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</si>
  <si>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</si>
  <si>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</si>
  <si>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</si>
  <si>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</si>
  <si>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</si>
  <si>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</si>
  <si>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</si>
  <si>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</si>
  <si>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</si>
  <si>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</si>
  <si>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</si>
  <si>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</si>
  <si>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</si>
  <si>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</si>
  <si>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</si>
  <si>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</si>
  <si>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</si>
  <si>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</si>
  <si>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</si>
  <si>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</si>
  <si>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</si>
  <si>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</si>
  <si>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</si>
  <si>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</si>
  <si>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</si>
  <si>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</si>
  <si>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</si>
  <si>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</si>
  <si>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</si>
  <si>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</si>
  <si>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</si>
  <si>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</si>
  <si>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</si>
  <si>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</si>
  <si>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</si>
  <si>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</si>
  <si>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</si>
  <si>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</si>
  <si>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</si>
  <si>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</si>
  <si>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</si>
  <si>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</si>
  <si>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</si>
  <si>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</si>
  <si>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</si>
  <si>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</si>
  <si>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</si>
  <si>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</si>
  <si>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</si>
  <si>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</si>
  <si>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</si>
  <si>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</si>
  <si>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</si>
  <si>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</si>
  <si>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</si>
  <si>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</si>
  <si>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</si>
  <si>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</si>
  <si>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</si>
  <si>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</si>
  <si>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</si>
  <si>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</si>
  <si>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</si>
  <si>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</si>
  <si>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</si>
  <si>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</si>
  <si>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</si>
  <si>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</si>
  <si>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</si>
  <si>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</si>
  <si>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</si>
  <si>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</si>
  <si>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</si>
  <si>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</si>
  <si>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</si>
  <si>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</si>
  <si>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</si>
  <si>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</si>
  <si>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</si>
  <si>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</si>
  <si>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</si>
  <si>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</si>
  <si>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</si>
  <si>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</si>
  <si>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</si>
  <si>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</si>
  <si>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</si>
  <si>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</si>
  <si>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</si>
  <si>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</si>
  <si>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</si>
  <si>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</si>
  <si>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</si>
  <si>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</si>
  <si>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</si>
  <si>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</si>
  <si>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</si>
  <si>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</si>
  <si>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</si>
  <si>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</si>
  <si>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</si>
  <si>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</si>
  <si>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</si>
  <si>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</si>
  <si>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</si>
  <si>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</si>
  <si>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</si>
  <si>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</si>
  <si>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</si>
  <si>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</si>
  <si>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</si>
  <si>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</si>
  <si>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</si>
  <si>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</si>
  <si>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</si>
  <si>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</si>
  <si>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</si>
  <si>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</si>
  <si>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</si>
  <si>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</si>
  <si>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</si>
  <si>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</si>
  <si>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</si>
  <si>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</si>
  <si>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</si>
  <si>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</si>
  <si>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</si>
  <si>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</si>
  <si>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</si>
  <si>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</si>
  <si>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</si>
  <si>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</si>
  <si>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</si>
  <si>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</si>
  <si>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</si>
  <si>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</si>
  <si>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</si>
  <si>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</si>
  <si>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</si>
  <si>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</si>
  <si>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</si>
  <si>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</si>
  <si>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</si>
  <si>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</si>
  <si>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</si>
  <si>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</si>
  <si>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</si>
  <si>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</si>
  <si>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</si>
  <si>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</si>
  <si>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</si>
  <si>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</si>
  <si>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</si>
  <si>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</si>
  <si>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</si>
  <si>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</si>
  <si>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</si>
  <si>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</si>
  <si>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</si>
  <si>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</si>
  <si>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</si>
  <si>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</si>
  <si>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</si>
  <si>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</si>
  <si>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</si>
  <si>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</si>
  <si>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</si>
  <si>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</si>
  <si>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</si>
  <si>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</si>
  <si>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</si>
  <si>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</si>
  <si>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</si>
  <si>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</si>
  <si>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</si>
  <si>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</si>
  <si>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</si>
  <si>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</si>
  <si>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</si>
  <si>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</si>
  <si>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</si>
  <si>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</si>
  <si>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</si>
  <si>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</si>
  <si>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</si>
  <si>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</si>
  <si>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</si>
  <si>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</si>
  <si>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</si>
  <si>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</si>
  <si>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</si>
  <si>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</si>
  <si>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</si>
  <si>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</si>
  <si>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</si>
  <si>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</si>
  <si>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</si>
  <si>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</si>
  <si>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</si>
  <si>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</si>
  <si>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</si>
  <si>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</si>
  <si>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</si>
  <si>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</si>
  <si>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</si>
  <si>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</si>
  <si>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</si>
  <si>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</si>
  <si>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</si>
  <si>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</si>
  <si>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</si>
  <si>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</si>
  <si>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</si>
  <si>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</si>
  <si>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</si>
  <si>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</si>
  <si>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</si>
  <si>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</si>
  <si>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</si>
  <si>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</si>
  <si>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</si>
  <si>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</si>
  <si>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</si>
  <si>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</si>
  <si>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</si>
  <si>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</si>
  <si>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</si>
  <si>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</si>
  <si>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</si>
  <si>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</si>
  <si>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</si>
  <si>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</si>
  <si>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</si>
  <si>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</si>
  <si>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</si>
  <si>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</si>
  <si>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</si>
  <si>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</si>
  <si>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</si>
  <si>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</si>
  <si>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</si>
  <si>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</si>
  <si>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</si>
  <si>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</si>
  <si>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</si>
  <si>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</si>
  <si>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</si>
  <si>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</si>
  <si>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</si>
  <si>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</si>
  <si>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</si>
  <si>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</si>
  <si>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</si>
  <si>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</si>
  <si>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</si>
  <si>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</si>
  <si>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</si>
  <si>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</si>
  <si>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</si>
  <si>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</si>
  <si>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</si>
  <si>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</si>
  <si>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</si>
  <si>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</si>
  <si>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</si>
  <si>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</si>
  <si>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</si>
  <si>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</si>
  <si>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</si>
  <si>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</si>
  <si>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</si>
  <si>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</si>
  <si>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</si>
  <si>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</si>
  <si>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</si>
  <si>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</si>
  <si>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</si>
  <si>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</si>
  <si>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</si>
  <si>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</si>
  <si>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</si>
  <si>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</si>
  <si>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</si>
  <si>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</si>
  <si>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</si>
  <si>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</si>
  <si>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</si>
  <si>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</si>
  <si>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</si>
  <si>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</si>
  <si>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</si>
  <si>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</si>
  <si>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</si>
  <si>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</si>
  <si>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</si>
  <si>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</si>
  <si>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</si>
  <si>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</si>
  <si>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</si>
  <si>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</si>
  <si>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</si>
  <si>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</si>
  <si>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</si>
  <si>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</si>
  <si>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</si>
  <si>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</si>
  <si>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</si>
  <si>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</si>
  <si>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</si>
  <si>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</si>
  <si>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</si>
  <si>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</si>
  <si>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</si>
  <si>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</si>
  <si>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</si>
  <si>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</si>
  <si>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</si>
  <si>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</si>
  <si>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</si>
  <si>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</si>
  <si>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</si>
  <si>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</si>
  <si>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</si>
  <si>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</si>
  <si>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</si>
  <si>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</si>
  <si>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</si>
  <si>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</si>
  <si>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</si>
  <si>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</si>
  <si>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</si>
  <si>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</si>
  <si>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</si>
  <si>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</si>
  <si>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</si>
  <si>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</si>
  <si>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</si>
  <si>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</si>
  <si>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</si>
  <si>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</si>
  <si>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</si>
  <si>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</si>
  <si>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</si>
  <si>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</si>
  <si>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</si>
  <si>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</si>
  <si>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</si>
  <si>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</si>
  <si>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</si>
  <si>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</si>
  <si>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</si>
  <si>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</si>
  <si>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</si>
  <si>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</si>
  <si>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</si>
  <si>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</si>
  <si>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</si>
  <si>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</si>
  <si>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</si>
  <si>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</si>
  <si>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</si>
  <si>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</si>
  <si>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</si>
  <si>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</si>
  <si>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</si>
  <si>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</si>
  <si>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</si>
  <si>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</si>
  <si>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</si>
  <si>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</si>
  <si>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</si>
  <si>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</si>
  <si>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</si>
  <si>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</si>
  <si>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</si>
  <si>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</si>
  <si>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</si>
  <si>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</si>
  <si>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</si>
  <si>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</si>
  <si>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</si>
  <si>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</si>
  <si>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</si>
  <si>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</si>
  <si>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</si>
  <si>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</si>
  <si>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</si>
  <si>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</si>
  <si>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</si>
  <si>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</si>
  <si>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</si>
  <si>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</si>
  <si>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</si>
  <si>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</si>
  <si>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</si>
  <si>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</si>
  <si>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</si>
  <si>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</si>
  <si>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</si>
  <si>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</si>
  <si>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</si>
  <si>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</si>
  <si>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</si>
  <si>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</si>
  <si>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</si>
  <si>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</si>
  <si>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</si>
  <si>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</si>
  <si>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</si>
  <si>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</si>
  <si>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</si>
  <si>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</si>
  <si>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</si>
  <si>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</si>
  <si>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</si>
  <si>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</si>
  <si>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</si>
  <si>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</si>
  <si>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</si>
  <si>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</si>
  <si>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</si>
  <si>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</si>
  <si>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</si>
  <si>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</si>
  <si>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</si>
  <si>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</si>
  <si>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</si>
  <si>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</si>
  <si>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</si>
  <si>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</si>
  <si>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</si>
  <si>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</si>
  <si>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</si>
  <si>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</si>
  <si>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</si>
  <si>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</si>
  <si>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</si>
  <si>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</si>
  <si>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</si>
  <si>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</si>
  <si>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</si>
  <si>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</si>
  <si>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</si>
  <si>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</si>
  <si>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</si>
  <si>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</si>
  <si>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</si>
  <si>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</si>
  <si>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</si>
  <si>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</si>
  <si>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</si>
  <si>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</si>
  <si>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</si>
  <si>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</si>
  <si>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</si>
  <si>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</si>
  <si>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</si>
  <si>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</si>
  <si>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</si>
  <si>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</si>
  <si>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</si>
  <si>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</si>
  <si>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</si>
  <si>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</si>
  <si>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</si>
  <si>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</si>
  <si>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</si>
  <si>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</si>
  <si>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</si>
  <si>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</si>
  <si>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</si>
  <si>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</si>
  <si>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</si>
  <si>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</si>
  <si>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</si>
  <si>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</si>
  <si>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</si>
  <si>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</si>
  <si>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</si>
  <si>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</si>
  <si>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</si>
  <si>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</si>
  <si>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</si>
  <si>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</si>
  <si>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</si>
  <si>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</si>
  <si>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</si>
  <si>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</si>
  <si>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</si>
  <si>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</si>
  <si>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</si>
  <si>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</si>
  <si>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</si>
  <si>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</si>
  <si>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</si>
  <si>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</si>
  <si>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</si>
  <si>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</si>
  <si>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</si>
  <si>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</si>
  <si>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</si>
  <si>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</si>
  <si>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</si>
  <si>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</si>
  <si>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</si>
  <si>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</si>
  <si>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</si>
  <si>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</si>
  <si>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</si>
  <si>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</si>
  <si>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</si>
  <si>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</si>
  <si>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</si>
  <si>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</si>
  <si>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</si>
  <si>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</si>
  <si>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</si>
  <si>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</si>
  <si>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</si>
  <si>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</si>
  <si>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</si>
  <si>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</si>
  <si>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</si>
  <si>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</si>
  <si>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</si>
  <si>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</si>
  <si>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</si>
  <si>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</si>
  <si>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</si>
  <si>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</si>
  <si>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</si>
  <si>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</si>
  <si>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</si>
  <si>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</si>
  <si>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</si>
  <si>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</si>
  <si>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</si>
  <si>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</si>
  <si>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</si>
  <si>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</si>
  <si>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</si>
  <si>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</si>
  <si>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</si>
  <si>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</si>
  <si>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</si>
  <si>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</si>
  <si>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</si>
  <si>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</si>
  <si>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</si>
  <si>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</si>
  <si>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</si>
  <si>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</si>
  <si>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</si>
  <si>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</si>
  <si>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</si>
  <si>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</si>
  <si>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</si>
  <si>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</si>
  <si>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</si>
  <si>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</si>
  <si>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</si>
  <si>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</si>
  <si>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</si>
  <si>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</si>
  <si>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</si>
  <si>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</si>
  <si>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</si>
  <si>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</si>
  <si>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</si>
  <si>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</si>
  <si>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</si>
  <si>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</si>
  <si>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</si>
  <si>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</si>
  <si>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</si>
  <si>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</si>
  <si>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</si>
  <si>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</si>
  <si>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</si>
  <si>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</si>
  <si>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</si>
  <si>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</si>
  <si>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</si>
  <si>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</si>
  <si>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</si>
  <si>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</si>
  <si>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</si>
  <si>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</si>
  <si>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</si>
  <si>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</si>
  <si>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</si>
  <si>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</si>
  <si>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</si>
  <si>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</si>
  <si>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</si>
  <si>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</si>
  <si>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</si>
  <si>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</si>
  <si>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</si>
  <si>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</si>
  <si>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</si>
  <si>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</si>
  <si>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</si>
  <si>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</si>
  <si>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</si>
  <si>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</si>
  <si>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</si>
  <si>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</si>
  <si>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</si>
  <si>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</si>
  <si>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</si>
  <si>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</si>
  <si>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</si>
  <si>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</si>
  <si>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</si>
  <si>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</si>
  <si>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</si>
  <si>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</si>
  <si>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</si>
  <si>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</si>
  <si>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</si>
  <si>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</si>
  <si>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</si>
  <si>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</si>
  <si>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</si>
  <si>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</si>
  <si>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</si>
  <si>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</si>
  <si>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</si>
  <si>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</si>
  <si>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</si>
  <si>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</si>
  <si>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</si>
  <si>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</si>
  <si>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</si>
  <si>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</si>
  <si>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</si>
  <si>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</si>
  <si>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</si>
  <si>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</si>
  <si>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</si>
  <si>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</si>
  <si>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</si>
  <si>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</si>
  <si>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</si>
  <si>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</si>
  <si>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</si>
  <si>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</si>
  <si>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</si>
  <si>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</si>
  <si>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</si>
  <si>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</si>
  <si>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</si>
  <si>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</si>
  <si>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</si>
  <si>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</si>
  <si>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</si>
  <si>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</si>
  <si>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</si>
  <si>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</si>
  <si>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</si>
  <si>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</si>
  <si>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</si>
  <si>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</si>
  <si>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</si>
  <si>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</si>
  <si>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</si>
  <si>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</si>
  <si>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</si>
  <si>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</si>
  <si>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</si>
  <si>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</si>
  <si>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</si>
  <si>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</si>
  <si>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</si>
  <si>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</si>
  <si>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</si>
  <si>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</si>
  <si>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</si>
  <si>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</si>
  <si>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</si>
  <si>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</si>
  <si>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</si>
  <si>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</si>
  <si>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</si>
  <si>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</si>
  <si>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</si>
  <si>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</si>
  <si>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</si>
  <si>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</si>
  <si>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</si>
  <si>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</si>
  <si>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</si>
  <si>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</si>
  <si>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</si>
  <si>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</si>
  <si>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</si>
  <si>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</si>
  <si>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</si>
  <si>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</si>
  <si>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</si>
  <si>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</si>
  <si>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</si>
  <si>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</si>
  <si>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</si>
  <si>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</si>
  <si>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</si>
  <si>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</si>
  <si>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</si>
  <si>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</si>
  <si>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</si>
  <si>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</si>
  <si>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</si>
  <si>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</si>
  <si>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</si>
  <si>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</si>
  <si>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</si>
  <si>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</si>
  <si>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</si>
  <si>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</si>
  <si>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</si>
  <si>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</si>
  <si>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</si>
  <si>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</si>
  <si>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</si>
  <si>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</si>
  <si>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</si>
  <si>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</si>
  <si>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</si>
  <si>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</si>
  <si>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</si>
  <si>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</si>
  <si>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</si>
  <si>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</si>
  <si>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</si>
  <si>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</si>
  <si>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</si>
  <si>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</si>
  <si>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</si>
  <si>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</si>
  <si>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</si>
  <si>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</si>
  <si>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</si>
  <si>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</si>
  <si>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</si>
  <si>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</si>
  <si>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</si>
  <si>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</si>
  <si>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</si>
  <si>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</si>
  <si>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</si>
  <si>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</si>
  <si>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</si>
  <si>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</si>
  <si>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</si>
  <si>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</si>
  <si>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</si>
  <si>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</si>
  <si>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</si>
  <si>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</si>
  <si>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</si>
  <si>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</si>
  <si>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</si>
  <si>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</si>
  <si>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</si>
  <si>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</si>
  <si>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</si>
  <si>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</si>
  <si>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</si>
  <si>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</si>
  <si>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</si>
  <si>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</si>
  <si>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</si>
  <si>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</si>
  <si>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</si>
  <si>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</si>
  <si>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</si>
  <si>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</si>
  <si>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</si>
  <si>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</si>
  <si>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</si>
  <si>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</si>
  <si>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</si>
  <si>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</si>
  <si>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</si>
  <si>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</si>
  <si>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</si>
  <si>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</si>
  <si>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</si>
  <si>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</si>
  <si>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</si>
  <si>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</si>
  <si>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</si>
  <si>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</si>
  <si>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</si>
  <si>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</si>
  <si>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</si>
  <si>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</si>
  <si>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</si>
  <si>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</si>
  <si>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</si>
  <si>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</si>
  <si>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</si>
  <si>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</si>
  <si>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</si>
  <si>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</si>
  <si>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</si>
  <si>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</si>
  <si>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</si>
  <si>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</si>
  <si>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</si>
  <si>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</si>
  <si>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</si>
  <si>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</si>
  <si>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</si>
  <si>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</si>
  <si>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</si>
  <si>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</si>
  <si>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</si>
  <si>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</si>
  <si>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</si>
  <si>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</si>
  <si>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</si>
  <si>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</si>
  <si>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</si>
  <si>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</si>
  <si>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</si>
  <si>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</si>
  <si>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</si>
  <si>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</si>
  <si>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</si>
  <si>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</si>
  <si>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</si>
  <si>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</si>
  <si>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</si>
  <si>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</si>
  <si>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</si>
  <si>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</si>
  <si>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</si>
  <si>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</si>
  <si>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</si>
  <si>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</si>
  <si>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</si>
  <si>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</si>
  <si>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</si>
  <si>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</si>
  <si>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</si>
  <si>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</si>
  <si>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</si>
  <si>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</si>
  <si>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</si>
  <si>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</si>
  <si>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</si>
  <si>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</si>
  <si>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</si>
  <si>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</si>
  <si>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</si>
  <si>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</si>
  <si>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</si>
  <si>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</si>
  <si>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</si>
  <si>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</si>
  <si>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</si>
  <si>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</si>
  <si>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</si>
  <si>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</si>
  <si>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</si>
  <si>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</si>
  <si>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</si>
  <si>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</si>
  <si>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</si>
  <si>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</si>
  <si>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</si>
  <si>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</si>
  <si>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</si>
  <si>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</si>
  <si>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</si>
  <si>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</si>
  <si>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</si>
  <si>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</si>
  <si>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</si>
  <si>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</si>
  <si>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</si>
  <si>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</si>
  <si>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</si>
  <si>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</si>
  <si>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</si>
  <si>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</si>
  <si>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</si>
  <si>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</si>
  <si>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</si>
  <si>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</si>
  <si>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</si>
  <si>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</si>
  <si>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</si>
  <si>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</si>
  <si>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</si>
  <si>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</si>
  <si>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</si>
  <si>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</si>
  <si>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</si>
  <si>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</si>
  <si>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</si>
  <si>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</si>
  <si>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</si>
  <si>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</si>
  <si>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</si>
  <si>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</si>
  <si>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</si>
  <si>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</si>
  <si>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</si>
  <si>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</si>
  <si>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</si>
  <si>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</si>
  <si>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</si>
  <si>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</si>
  <si>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</si>
  <si>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</si>
  <si>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</si>
  <si>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</si>
  <si>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</si>
  <si>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</si>
  <si>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</si>
  <si>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</si>
  <si>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</si>
  <si>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</si>
  <si>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</si>
  <si>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</si>
  <si>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</si>
  <si>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</si>
  <si>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</si>
  <si>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</si>
  <si>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</si>
  <si>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</si>
  <si>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</si>
  <si>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</si>
  <si>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</si>
  <si>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</si>
  <si>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</si>
  <si>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</si>
  <si>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</si>
  <si>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</si>
  <si>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</si>
  <si>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</si>
  <si>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</si>
  <si>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</si>
  <si>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</si>
  <si>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</si>
  <si>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</si>
  <si>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</si>
  <si>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</si>
  <si>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</si>
  <si>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</si>
  <si>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</si>
  <si>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</si>
  <si>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</si>
  <si>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</si>
  <si>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</si>
  <si>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</si>
  <si>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</si>
  <si>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</si>
  <si>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</si>
  <si>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</si>
  <si>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</si>
  <si>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</si>
  <si>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</si>
  <si>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</si>
  <si>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</si>
  <si>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</si>
  <si>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</si>
  <si>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</si>
  <si>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</si>
  <si>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</si>
  <si>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</si>
  <si>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</si>
  <si>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</si>
  <si>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</si>
  <si>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</si>
  <si>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</si>
  <si>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</si>
  <si>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</si>
  <si>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</si>
  <si>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</si>
  <si>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</si>
  <si>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</si>
  <si>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</si>
  <si>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</si>
  <si>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</si>
  <si>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</si>
  <si>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</si>
  <si>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</si>
  <si>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</si>
  <si>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</si>
  <si>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</si>
  <si>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</si>
  <si>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</si>
  <si>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</si>
  <si>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</si>
  <si>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</si>
  <si>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</si>
  <si>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</si>
  <si>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</si>
  <si>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</si>
  <si>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</si>
  <si>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</si>
  <si>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</si>
  <si>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</si>
  <si>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</si>
  <si>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</si>
  <si>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</si>
  <si>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</si>
  <si>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</si>
  <si>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</si>
  <si>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</si>
  <si>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</si>
  <si>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</si>
  <si>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</si>
  <si>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</si>
  <si>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</si>
  <si>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</si>
  <si>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</si>
  <si>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</si>
  <si>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</si>
  <si>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</si>
  <si>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</si>
  <si>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</si>
  <si>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</si>
  <si>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</si>
  <si>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</si>
  <si>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</si>
  <si>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</si>
  <si>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</si>
  <si>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</si>
  <si>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</si>
  <si>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</si>
  <si>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</si>
  <si>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</si>
  <si>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</si>
  <si>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</si>
  <si>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</si>
  <si>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</si>
  <si>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</si>
  <si>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</si>
  <si>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</si>
  <si>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</si>
  <si>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</si>
  <si>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</si>
  <si>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</si>
  <si>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</si>
  <si>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</si>
  <si>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</si>
  <si>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</si>
  <si>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</si>
  <si>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</si>
  <si>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</si>
  <si>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</si>
  <si>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</si>
  <si>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</si>
  <si>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</si>
  <si>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</si>
  <si>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</si>
  <si>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</si>
  <si>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</si>
  <si>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</si>
  <si>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</si>
  <si>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</si>
  <si>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</si>
  <si>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</si>
  <si>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</si>
  <si>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</si>
  <si>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</si>
  <si>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</si>
  <si>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</si>
  <si>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</si>
  <si>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</si>
  <si>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</si>
  <si>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</si>
  <si>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</si>
  <si>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</si>
  <si>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</si>
  <si>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</si>
  <si>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</si>
  <si>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</si>
  <si>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</si>
  <si>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</si>
  <si>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</si>
  <si>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</si>
  <si>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</si>
  <si>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</si>
  <si>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</si>
  <si>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</si>
  <si>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</si>
  <si>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</si>
  <si>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</si>
  <si>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</si>
  <si>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</si>
  <si>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</si>
  <si>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</si>
  <si>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</si>
  <si>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</si>
  <si>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</si>
  <si>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</si>
  <si>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</si>
  <si>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</si>
  <si>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</si>
  <si>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</si>
  <si>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</si>
  <si>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</si>
  <si>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</si>
  <si>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</si>
  <si>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</si>
  <si>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</si>
  <si>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</si>
  <si>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</si>
  <si>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</si>
  <si>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</si>
  <si>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</si>
  <si>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</si>
  <si>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</si>
  <si>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</si>
  <si>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</si>
  <si>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</si>
  <si>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</si>
  <si>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</si>
  <si>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</si>
  <si>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</si>
  <si>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</si>
  <si>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</si>
  <si>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</si>
  <si>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</si>
  <si>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</si>
  <si>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</si>
  <si>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</si>
  <si>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</si>
  <si>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</si>
  <si>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</si>
  <si>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</si>
  <si>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</si>
  <si>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</si>
  <si>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</si>
  <si>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</si>
  <si>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</si>
  <si>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</si>
  <si>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</si>
  <si>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</si>
  <si>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</si>
  <si>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</si>
  <si>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</si>
  <si>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</si>
  <si>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</si>
  <si>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</si>
  <si>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</si>
  <si>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</si>
  <si>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</si>
  <si>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</si>
  <si>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</si>
  <si>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</si>
  <si>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</si>
  <si>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</si>
  <si>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</si>
  <si>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</si>
  <si>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</si>
  <si>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</si>
  <si>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</si>
  <si>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</si>
  <si>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</si>
  <si>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</si>
  <si>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</si>
  <si>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</si>
  <si>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</si>
  <si>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</si>
  <si>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</si>
  <si>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</si>
  <si>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</si>
  <si>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</si>
  <si>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</si>
  <si>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</si>
  <si>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</si>
  <si>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</si>
  <si>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</si>
  <si>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</si>
  <si>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</si>
  <si>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</si>
  <si>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</si>
  <si>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</si>
  <si>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</si>
  <si>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</si>
  <si>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</si>
  <si>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</si>
  <si>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</si>
  <si>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</si>
  <si>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</si>
  <si>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</si>
  <si>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</si>
  <si>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</si>
  <si>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</si>
  <si>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</si>
  <si>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</si>
  <si>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</si>
  <si>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</si>
  <si>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</si>
  <si>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</si>
  <si>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</si>
  <si>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</si>
  <si>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</si>
  <si>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</si>
  <si>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</si>
  <si>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</si>
  <si>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</si>
  <si>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</si>
  <si>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</si>
  <si>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</si>
  <si>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</si>
  <si>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</si>
  <si>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</si>
  <si>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</si>
  <si>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</si>
  <si>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</si>
  <si>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</si>
  <si>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</si>
  <si>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</si>
  <si>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</si>
  <si>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</si>
  <si>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</si>
  <si>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</si>
  <si>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</si>
  <si>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</si>
  <si>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</si>
  <si>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</si>
  <si>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</si>
  <si>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</si>
  <si>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</si>
  <si>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</si>
  <si>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</si>
  <si>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</si>
  <si>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</si>
  <si>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</si>
  <si>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</si>
  <si>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</si>
  <si>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</si>
  <si>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</si>
  <si>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</si>
  <si>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</si>
  <si>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</si>
  <si>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</si>
  <si>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</si>
  <si>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</si>
  <si>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</si>
  <si>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</si>
  <si>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</si>
  <si>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</si>
  <si>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</si>
  <si>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</si>
  <si>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</si>
  <si>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</si>
  <si>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</si>
  <si>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</si>
  <si>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</si>
  <si>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</si>
  <si>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</si>
  <si>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</si>
  <si>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</si>
  <si>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</si>
  <si>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</si>
  <si>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</si>
  <si>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</si>
  <si>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</si>
  <si>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</si>
  <si>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</si>
  <si>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</si>
  <si>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</si>
  <si>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</si>
  <si>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</si>
  <si>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</si>
  <si>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</si>
  <si>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</si>
  <si>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</si>
  <si>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</si>
  <si>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</si>
  <si>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</si>
  <si>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</si>
  <si>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</si>
  <si>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</si>
  <si>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</si>
  <si>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</si>
  <si>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</si>
  <si>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</si>
  <si>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</si>
  <si>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</si>
  <si>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</si>
  <si>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</si>
  <si>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</si>
  <si>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</si>
  <si>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</si>
  <si>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</si>
  <si>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</si>
  <si>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</si>
  <si>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</si>
  <si>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</si>
  <si>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</si>
  <si>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</si>
  <si>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</si>
  <si>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</si>
  <si>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</si>
  <si>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</si>
  <si>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</si>
  <si>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</si>
  <si>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</si>
  <si>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</si>
  <si>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</si>
  <si>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</si>
  <si>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</si>
  <si>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</si>
  <si>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</si>
  <si>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</si>
  <si>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</si>
  <si>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</si>
  <si>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</si>
  <si>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</si>
  <si>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</si>
  <si>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</si>
  <si>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</si>
  <si>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</si>
  <si>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</si>
  <si>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</si>
  <si>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</si>
  <si>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</si>
  <si>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</si>
  <si>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</si>
  <si>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</si>
  <si>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</si>
  <si>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</si>
  <si>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</si>
  <si>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</si>
  <si>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</si>
  <si>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</si>
  <si>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</si>
  <si>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</si>
  <si>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</si>
  <si>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</si>
  <si>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</si>
  <si>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</si>
  <si>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</si>
  <si>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</si>
  <si>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</si>
  <si>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</si>
  <si>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</si>
  <si>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</si>
  <si>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</si>
  <si>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</si>
  <si>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</si>
  <si>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</si>
  <si>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</si>
  <si>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</si>
  <si>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</si>
  <si>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</si>
  <si>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</si>
  <si>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</si>
  <si>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</si>
  <si>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</si>
  <si>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</si>
  <si>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</si>
  <si>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</si>
  <si>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</si>
  <si>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</si>
  <si>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</si>
  <si>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</si>
  <si>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</si>
  <si>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</si>
  <si>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</si>
  <si>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</si>
  <si>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</si>
  <si>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</si>
  <si>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</si>
  <si>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</si>
  <si>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</si>
  <si>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</si>
  <si>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</si>
  <si>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</si>
  <si>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</si>
  <si>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</si>
  <si>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</si>
  <si>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</si>
  <si>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</si>
  <si>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</si>
  <si>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</si>
  <si>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</si>
  <si>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</si>
  <si>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</si>
  <si>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</si>
  <si>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</si>
  <si>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</si>
  <si>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</si>
  <si>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</si>
  <si>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</si>
  <si>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</si>
  <si>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</si>
  <si>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</si>
  <si>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</si>
  <si>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</si>
  <si>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</si>
  <si>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</si>
  <si>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</si>
  <si>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</si>
  <si>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</si>
  <si>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</si>
  <si>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</si>
  <si>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</si>
  <si>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</si>
  <si>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</si>
  <si>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</si>
  <si>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</si>
  <si>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</si>
  <si>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</si>
  <si>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</si>
  <si>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</si>
  <si>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</si>
  <si>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</si>
  <si>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</si>
  <si>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</si>
  <si>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</si>
  <si>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</si>
  <si>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</si>
  <si>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</si>
  <si>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</si>
  <si>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</si>
  <si>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</si>
  <si>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</si>
  <si>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</si>
  <si>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</si>
  <si>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</si>
  <si>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</si>
  <si>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</si>
  <si>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</si>
  <si>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</si>
  <si>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</si>
  <si>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</si>
  <si>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</si>
  <si>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</si>
  <si>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</si>
  <si>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</si>
  <si>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</si>
  <si>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</si>
  <si>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</si>
  <si>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</si>
  <si>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</si>
  <si>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</si>
  <si>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</si>
  <si>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</si>
  <si>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</si>
  <si>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</si>
  <si>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</si>
  <si>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</si>
  <si>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</si>
  <si>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</si>
  <si>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</si>
  <si>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</si>
  <si>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</si>
  <si>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</si>
  <si>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</si>
  <si>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</si>
  <si>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</si>
  <si>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</si>
  <si>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</si>
  <si>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</si>
  <si>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</si>
  <si>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</si>
  <si>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</si>
  <si>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</si>
  <si>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</si>
  <si>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</si>
  <si>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</si>
  <si>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</si>
  <si>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</si>
  <si>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</si>
  <si>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</si>
  <si>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</si>
  <si>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</si>
  <si>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</si>
  <si>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</si>
  <si>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</si>
  <si>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</si>
  <si>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</si>
  <si>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</si>
  <si>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</si>
  <si>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</si>
  <si>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</si>
  <si>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</si>
  <si>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</si>
  <si>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</si>
  <si>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</si>
  <si>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</si>
  <si>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</si>
  <si>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</si>
  <si>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</si>
  <si>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</si>
  <si>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</si>
  <si>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</si>
  <si>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</si>
  <si>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</si>
  <si>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</si>
  <si>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</si>
  <si>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</si>
  <si>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</si>
  <si>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</si>
  <si>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</si>
  <si>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</si>
  <si>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</si>
  <si>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</si>
  <si>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</si>
  <si>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</si>
  <si>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</si>
  <si>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</si>
  <si>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</si>
  <si>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</si>
  <si>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</si>
  <si>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</si>
  <si>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</si>
  <si>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</si>
  <si>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</si>
  <si>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</si>
  <si>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</si>
  <si>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</si>
  <si>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</si>
  <si>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</si>
  <si>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</si>
  <si>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</si>
  <si>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</si>
  <si>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</si>
  <si>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</si>
  <si>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</si>
  <si>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</si>
  <si>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</si>
  <si>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</si>
  <si>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</si>
  <si>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</si>
  <si>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</si>
  <si>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</si>
  <si>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</si>
  <si>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</si>
  <si>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</si>
  <si>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</si>
  <si>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</si>
  <si>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</si>
  <si>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</si>
  <si>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</si>
  <si>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</si>
  <si>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</si>
  <si>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</si>
  <si>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</si>
  <si>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</si>
  <si>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</si>
  <si>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</si>
  <si>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</si>
  <si>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</si>
  <si>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</si>
  <si>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</si>
  <si>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</si>
  <si>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</si>
  <si>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</si>
  <si>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</si>
  <si>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</si>
  <si>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</si>
  <si>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</si>
  <si>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</si>
  <si>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</si>
  <si>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</si>
  <si>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</si>
  <si>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</si>
  <si>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</si>
  <si>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</si>
  <si>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</si>
  <si>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</si>
  <si>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</si>
  <si>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</si>
  <si>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</si>
  <si>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</si>
  <si>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</si>
  <si>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</si>
  <si>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</si>
  <si>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</si>
  <si>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</si>
  <si>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</si>
  <si>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</si>
  <si>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</si>
  <si>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</si>
  <si>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</si>
  <si>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</si>
  <si>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</si>
  <si>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</si>
  <si>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</si>
  <si>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</si>
  <si>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</si>
  <si>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</si>
  <si>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</si>
  <si>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</si>
  <si>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</si>
  <si>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</si>
  <si>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</si>
  <si>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</si>
  <si>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</si>
  <si>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</si>
  <si>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</si>
  <si>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</si>
  <si>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</si>
  <si>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</si>
  <si>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</si>
  <si>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</si>
  <si>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</si>
  <si>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</si>
  <si>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</si>
  <si>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</si>
  <si>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</si>
  <si>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</si>
  <si>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</si>
  <si>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</si>
  <si>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</si>
  <si>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</si>
  <si>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</si>
  <si>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</si>
  <si>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</si>
  <si>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</si>
  <si>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</si>
  <si>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</si>
  <si>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</si>
  <si>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</si>
  <si>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</si>
  <si>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</si>
  <si>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</si>
  <si>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</si>
  <si>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</si>
  <si>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</si>
  <si>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</si>
  <si>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</si>
  <si>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</si>
  <si>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</si>
  <si>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</si>
  <si>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</si>
  <si>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</si>
  <si>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</si>
  <si>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</si>
  <si>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</si>
  <si>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</si>
  <si>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</si>
  <si>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</si>
  <si>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</si>
  <si>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</si>
  <si>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</si>
  <si>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</si>
  <si>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</si>
  <si>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</si>
  <si>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</si>
  <si>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</si>
  <si>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</si>
  <si>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</si>
  <si>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</si>
  <si>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</si>
  <si>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</si>
  <si>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</si>
  <si>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</si>
  <si>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</si>
  <si>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</si>
  <si>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</si>
  <si>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</si>
  <si>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</si>
  <si>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</si>
  <si>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</si>
  <si>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</si>
  <si>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</si>
  <si>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</si>
  <si>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</si>
  <si>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</si>
  <si>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</si>
  <si>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</si>
  <si>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</si>
  <si>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</si>
  <si>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</si>
  <si>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</si>
  <si>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</si>
  <si>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</si>
  <si>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</si>
  <si>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</si>
  <si>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</si>
  <si>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</si>
  <si>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</si>
  <si>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</si>
  <si>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</si>
  <si>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</si>
  <si>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</si>
  <si>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</si>
  <si>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</si>
  <si>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</si>
  <si>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</si>
  <si>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</si>
  <si>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</si>
  <si>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</si>
  <si>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</si>
  <si>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</si>
  <si>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</si>
  <si>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</si>
  <si>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</si>
  <si>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</si>
  <si>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</si>
  <si>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</si>
  <si>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</si>
  <si>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</si>
  <si>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</si>
  <si>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</si>
  <si>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</si>
  <si>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</si>
  <si>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</si>
  <si>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</si>
  <si>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</si>
  <si>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</si>
  <si>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</si>
  <si>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</si>
  <si>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</si>
  <si>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</si>
  <si>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</si>
  <si>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</si>
  <si>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</si>
  <si>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</si>
  <si>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</si>
  <si>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</si>
  <si>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</si>
  <si>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</si>
  <si>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</si>
  <si>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</si>
  <si>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</si>
  <si>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</si>
  <si>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</si>
  <si>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</si>
  <si>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</si>
  <si>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</si>
  <si>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</si>
  <si>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</si>
  <si>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</si>
  <si>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</si>
  <si>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</si>
  <si>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</si>
  <si>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</si>
  <si>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</si>
  <si>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</si>
  <si>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</si>
  <si>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</si>
  <si>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</si>
  <si>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</si>
  <si>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</si>
  <si>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</si>
  <si>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</si>
  <si>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</si>
  <si>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</si>
  <si>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</si>
  <si>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</si>
  <si>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</si>
  <si>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</si>
  <si>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</si>
  <si>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</si>
  <si>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</si>
  <si>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</si>
  <si>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</si>
  <si>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</si>
  <si>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</si>
  <si>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</si>
  <si>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</si>
  <si>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</si>
  <si>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</si>
  <si>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</si>
  <si>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</si>
  <si>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</si>
  <si>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</si>
  <si>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</si>
  <si>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</si>
  <si>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</si>
  <si>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</si>
  <si>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</si>
  <si>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</si>
  <si>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</si>
  <si>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</si>
  <si>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</si>
  <si>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</si>
  <si>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</si>
  <si>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</si>
  <si>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</si>
  <si>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</si>
  <si>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</si>
  <si>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</si>
  <si>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</si>
  <si>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</si>
  <si>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</si>
  <si>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</si>
  <si>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</si>
  <si>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</si>
  <si>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</si>
  <si>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</si>
  <si>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</si>
  <si>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</si>
  <si>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</si>
  <si>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</si>
  <si>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</si>
  <si>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</si>
  <si>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</si>
  <si>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</si>
  <si>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</si>
  <si>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</si>
  <si>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</si>
  <si>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</si>
  <si>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</si>
  <si>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</si>
  <si>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</si>
  <si>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</si>
  <si>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</si>
  <si>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</si>
  <si>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</si>
  <si>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</si>
  <si>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</si>
  <si>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</si>
  <si>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</si>
  <si>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</si>
  <si>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</si>
  <si>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</si>
  <si>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</si>
  <si>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</si>
  <si>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</si>
  <si>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</si>
  <si>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</si>
  <si>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</si>
  <si>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</si>
  <si>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</si>
  <si>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</si>
  <si>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</si>
  <si>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</si>
  <si>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</si>
  <si>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</si>
  <si>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</si>
  <si>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</si>
  <si>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</si>
  <si>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</si>
  <si>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</si>
  <si>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</si>
  <si>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</si>
  <si>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</si>
  <si>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</si>
  <si>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</si>
  <si>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</si>
  <si>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</si>
  <si>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</si>
  <si>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</si>
  <si>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</si>
  <si>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</si>
  <si>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</si>
  <si>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</si>
  <si>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</si>
  <si>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</si>
  <si>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</si>
  <si>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</si>
  <si>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</si>
  <si>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</si>
  <si>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</si>
  <si>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</si>
  <si>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</si>
  <si>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</si>
  <si>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</si>
  <si>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</si>
  <si>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</si>
  <si>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</si>
  <si>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</si>
  <si>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</si>
  <si>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</si>
  <si>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</si>
  <si>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</si>
  <si>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</si>
  <si>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</si>
  <si>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</si>
  <si>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</si>
  <si>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</si>
  <si>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</si>
  <si>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</si>
  <si>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</si>
  <si>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</si>
  <si>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</si>
  <si>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</si>
  <si>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</si>
  <si>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</si>
  <si>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</si>
  <si>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</si>
  <si>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</si>
  <si>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</si>
  <si>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</si>
  <si>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</si>
  <si>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</si>
  <si>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</si>
  <si>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</si>
  <si>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</si>
  <si>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</si>
  <si>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</si>
  <si>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</si>
  <si>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</si>
  <si>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biliard - bežné transfery</t>
  </si>
  <si>
    <t>Dom športu - doručovateľský servis</t>
  </si>
  <si>
    <t>35862289</t>
  </si>
  <si>
    <t>DOM ŠPORTU, s.r.o.</t>
  </si>
  <si>
    <t>0070250184</t>
  </si>
  <si>
    <t>FP026</t>
  </si>
  <si>
    <t>0000232025</t>
  </si>
  <si>
    <t>0000252025</t>
  </si>
  <si>
    <t>0000262025</t>
  </si>
  <si>
    <t>0000222025</t>
  </si>
  <si>
    <t>0000242025</t>
  </si>
  <si>
    <t>0000292025</t>
  </si>
  <si>
    <t>0000272025</t>
  </si>
  <si>
    <t>0000282025</t>
  </si>
  <si>
    <t>0000342025</t>
  </si>
  <si>
    <t>0000332025</t>
  </si>
  <si>
    <t>0000352025</t>
  </si>
  <si>
    <t>0000302025</t>
  </si>
  <si>
    <t>0000362025</t>
  </si>
  <si>
    <t>0000322025</t>
  </si>
  <si>
    <t>0000312025</t>
  </si>
  <si>
    <t>Prenájom priestorov - turnaje SBiZ</t>
  </si>
  <si>
    <t>44970528</t>
  </si>
  <si>
    <t>POINT CLUB, s.r.o.</t>
  </si>
  <si>
    <t>0000002502</t>
  </si>
  <si>
    <t>FP027</t>
  </si>
  <si>
    <t>Bankové služby VÚB</t>
  </si>
  <si>
    <t>31320155</t>
  </si>
  <si>
    <t>Všeobecná úverová banka, a.s.</t>
  </si>
  <si>
    <t>FP028</t>
  </si>
  <si>
    <t>0005213088</t>
  </si>
  <si>
    <t>3G - ocenenia</t>
  </si>
  <si>
    <t>46936238</t>
  </si>
  <si>
    <t>3G, s.r.o.</t>
  </si>
  <si>
    <t>FP029</t>
  </si>
  <si>
    <t>0000000398</t>
  </si>
  <si>
    <t>40190010</t>
  </si>
  <si>
    <t>European Pocket Billiard Federation</t>
  </si>
  <si>
    <t>Štartovné ME Heyball
Hráči - Kristína Grim, Balázs Koles</t>
  </si>
  <si>
    <t>FP030</t>
  </si>
  <si>
    <t>0020252004</t>
  </si>
  <si>
    <t>Ubytovanie ME Heyball
Hráči - Kristián Mrva, Balázs Koles</t>
  </si>
  <si>
    <t>Deutsche Bilard Union</t>
  </si>
  <si>
    <t>FP031</t>
  </si>
  <si>
    <t>0000000399</t>
  </si>
  <si>
    <t>Štartovné ME Heyball
Hráči U23 - Kristián Mrva</t>
  </si>
  <si>
    <t>FP032</t>
  </si>
  <si>
    <t>FP033</t>
  </si>
  <si>
    <t>FP034</t>
  </si>
  <si>
    <t>1000111025</t>
  </si>
  <si>
    <t>1000111125</t>
  </si>
  <si>
    <t>0070250216</t>
  </si>
  <si>
    <t>Victory sport - ocenenia</t>
  </si>
  <si>
    <t>35774282</t>
  </si>
  <si>
    <t>Victory sport, spol. s r.o.</t>
  </si>
  <si>
    <t>FP035</t>
  </si>
  <si>
    <t>0003912025</t>
  </si>
  <si>
    <t>FP036</t>
  </si>
  <si>
    <t>FP037</t>
  </si>
  <si>
    <t>0003922025</t>
  </si>
  <si>
    <t>0003882025</t>
  </si>
  <si>
    <t>PL9591948846</t>
  </si>
  <si>
    <t>East European Billiard Council</t>
  </si>
  <si>
    <t>Štartovné Dynamic Best of the East, Kielce - Poľsko
Hráči U18 - Marko Malina, Timothei Furko, Dean Lisík, Adam Kováč, Márk Szabo</t>
  </si>
  <si>
    <t>Štartovné EEBC Junior Cup, Kielce - Poľsko
Hráči U18 - Rastislav Bederka, Peter Ferko, Timothei Furko, Kevin Kutálek, Marko Malina, Matúš Petrák, Martin Vadina, Michal Žiga, Dean Lisík, Adam Kováč, Márk Szabo</t>
  </si>
  <si>
    <t>FP038</t>
  </si>
  <si>
    <t>0000000426</t>
  </si>
  <si>
    <t>FP039</t>
  </si>
  <si>
    <t>2025020001</t>
  </si>
  <si>
    <t>Štartovné ME Seniori
Hráči - Peter Mikuška, Zdenko Lisík
Tím - Slovensko</t>
  </si>
  <si>
    <t>Ubytovanie ME Seniori
Hráči - Peter Mikuška, Zdenko Lisík</t>
  </si>
  <si>
    <t>0000392025</t>
  </si>
  <si>
    <t>0000372025</t>
  </si>
  <si>
    <t>0000382025</t>
  </si>
  <si>
    <t>FP040</t>
  </si>
  <si>
    <t>0004212025</t>
  </si>
  <si>
    <t>FP041</t>
  </si>
  <si>
    <t>0070250248</t>
  </si>
  <si>
    <t>Štartovné EEBC Champrionship, Lodz - Poľsko
Hráči - Jakub Koniar, Daniel Lang, Adam Kováč, Marko Malina, Timothei Furko, Mársk Szabo
Tímy - Slovensko 1, Slovensko 2, Slovensko 3</t>
  </si>
  <si>
    <t>0000402025</t>
  </si>
  <si>
    <t>1000142925</t>
  </si>
  <si>
    <t>FP042</t>
  </si>
  <si>
    <t>0000422025</t>
  </si>
  <si>
    <t>0000462025</t>
  </si>
  <si>
    <t>0000412025</t>
  </si>
  <si>
    <t>0000432025</t>
  </si>
  <si>
    <t>0000442025</t>
  </si>
  <si>
    <t>0000472025</t>
  </si>
  <si>
    <t>0000492025</t>
  </si>
  <si>
    <t>0000482025</t>
  </si>
  <si>
    <t>FP043</t>
  </si>
  <si>
    <t>0070250279</t>
  </si>
  <si>
    <t>FP044</t>
  </si>
  <si>
    <t>0020250004</t>
  </si>
  <si>
    <t>53209915</t>
  </si>
  <si>
    <t>Športový klub - Oko Senica</t>
  </si>
  <si>
    <t>0000502025</t>
  </si>
  <si>
    <t>0000512025</t>
  </si>
  <si>
    <t>0000532025</t>
  </si>
  <si>
    <t>FP045</t>
  </si>
  <si>
    <t>0001742025</t>
  </si>
  <si>
    <t>Biliardová výbava</t>
  </si>
  <si>
    <t>PL9590914880</t>
  </si>
  <si>
    <t>Mak Marketing - Marcin Krzeminski</t>
  </si>
  <si>
    <t>0000542025</t>
  </si>
  <si>
    <t>0000552025</t>
  </si>
  <si>
    <t>FP046</t>
  </si>
  <si>
    <t>0070250310</t>
  </si>
  <si>
    <t>FP047</t>
  </si>
  <si>
    <t>1000166525</t>
  </si>
  <si>
    <t>0000562025</t>
  </si>
  <si>
    <t>0000572025</t>
  </si>
  <si>
    <t>FP048</t>
  </si>
  <si>
    <t>0004437045</t>
  </si>
  <si>
    <t>Faxcopy - rámy na ocenenia</t>
  </si>
  <si>
    <t>35729040</t>
  </si>
  <si>
    <t>FaxCopy a.s.</t>
  </si>
  <si>
    <t>0000582025</t>
  </si>
  <si>
    <t>0070250341</t>
  </si>
  <si>
    <t>FP049</t>
  </si>
  <si>
    <t>0000592025</t>
  </si>
  <si>
    <t>FP050</t>
  </si>
  <si>
    <t>0005962025</t>
  </si>
  <si>
    <t>Štartovné EEBC Junior Championship
Hráči U17 - Marko Malina, Timothei Furko, Dean Lisík, Márk Szabo</t>
  </si>
  <si>
    <t>0000602025</t>
  </si>
  <si>
    <t>0019122025</t>
  </si>
  <si>
    <t>0000632025</t>
  </si>
  <si>
    <t>0000612025</t>
  </si>
  <si>
    <t>0000622025</t>
  </si>
  <si>
    <t>FP051</t>
  </si>
  <si>
    <t>V.A.COMP s.r.o.</t>
  </si>
  <si>
    <t>Spracovanie účtovnej závierky a daňového priznania 2025</t>
  </si>
  <si>
    <t>0010250081</t>
  </si>
  <si>
    <t>0000652025</t>
  </si>
  <si>
    <t>0000662025</t>
  </si>
  <si>
    <t>0000642025</t>
  </si>
  <si>
    <t>FP052</t>
  </si>
  <si>
    <t>0025200164</t>
  </si>
  <si>
    <t>Roman Michálik</t>
  </si>
  <si>
    <t>45434191</t>
  </si>
  <si>
    <t>Ocenenia a darčekové predmety SBiZ</t>
  </si>
  <si>
    <t>FP053</t>
  </si>
  <si>
    <t>1000178225</t>
  </si>
  <si>
    <t>0000672025</t>
  </si>
  <si>
    <t>Martin Pastula</t>
  </si>
  <si>
    <t>CP023</t>
  </si>
  <si>
    <t>CP025</t>
  </si>
  <si>
    <t>Pracovná cesta
Názov: UK Open
Miesto: Birmingham, Anglicko
Dátum: 5.5.2025 - 10.5.2025
Spôsob dopravy: letecky
Počet osôb: 1 (hráč - Kristián Mrva)</t>
  </si>
  <si>
    <t>Kristián Mrva</t>
  </si>
  <si>
    <t>CP026</t>
  </si>
  <si>
    <t>Pracovná cesta
Názov: DMT Snooker Open
Miesto: Glabbeek, Belgicko  
Dátum: 18.4.2025 - 22.4.2025
Spôsob dopravy: auto
Počet osôb: 3 (hráči - Martin Oriňák, Michal Frank, doprovod - Adrián Oriňák)</t>
  </si>
  <si>
    <t>Adrián Oriňák</t>
  </si>
  <si>
    <t>CP022</t>
  </si>
  <si>
    <t>Štartovné Eurotour, Estónsko</t>
  </si>
  <si>
    <t>Balázs Koles</t>
  </si>
  <si>
    <t>CP024</t>
  </si>
  <si>
    <t>Refundácia leteniek, Best of the East, Batumi - Gruzínsko</t>
  </si>
  <si>
    <t>Jakub Koniar</t>
  </si>
  <si>
    <t>CP029</t>
  </si>
  <si>
    <t>Pracovná cesta
Názov: EEBC Junior Cup
Miesto: Bratislava
Dátum: 17.5.2025
Spôsob dopravy: auto
Počet osôb: 5 (hráči - Peter Ferko, Rastislav Bederka, Michal Žiga, Kevin Kutálek, doprovod - Viktor Palkovič)</t>
  </si>
  <si>
    <t>Viktor Palkovič</t>
  </si>
  <si>
    <t>CP027</t>
  </si>
  <si>
    <t>CP028</t>
  </si>
  <si>
    <t>CP034</t>
  </si>
  <si>
    <t>CP033</t>
  </si>
  <si>
    <t>CP035</t>
  </si>
  <si>
    <t>CP030</t>
  </si>
  <si>
    <t>CP036</t>
  </si>
  <si>
    <t>CP032</t>
  </si>
  <si>
    <t>CP031</t>
  </si>
  <si>
    <t>Pracovná cesta
Názov: Majstrovstvá Slovenska juniorov
Miesto: Bratislava
Dátum: 20.6.2025 - 21.6.2025
Spôsob dopravy: auto
Počet osôb: 5 (hráči - Samuel Szunyog ml., Natália Szunyog, Adam Škulec, Adam Fečo, doprovod - Samuel Szunyog)</t>
  </si>
  <si>
    <t>Samuel Szuynog</t>
  </si>
  <si>
    <t>Pracovná cesta
Názov: Majstrovstvá Slovenska juniorov
Miesto: Bratislava
Dátum: 20.6.2025 - 21.6.2025
Spôsob dopravy: auto
Počet osôb: 2 (hráči - Dean Lisík, doprovod - Zdenko Lisík)</t>
  </si>
  <si>
    <t>Zdenko Lisík</t>
  </si>
  <si>
    <t>Lukáš Kováč</t>
  </si>
  <si>
    <t>Kristián Szabo</t>
  </si>
  <si>
    <t>Miloslav Furko</t>
  </si>
  <si>
    <t>Pracovná cesta
Názov: Pardubice Open
Dátum: 3.7.2025 - 6.7.2025
Spôsob dopravy: auto
Počet osôb: 3 (hráči - Samuel Szunyog ml., Natália Szunyog, doprovod - Samuel Szunyog)</t>
  </si>
  <si>
    <t>Refundácia štartovného a ubytovania, Eurotour</t>
  </si>
  <si>
    <t>Jaroslav Polách</t>
  </si>
  <si>
    <t>CP039</t>
  </si>
  <si>
    <t>Pracovná cesta
Názov: EEBC Junior Cup
Miesto: Pardubice, Česko
Dátum: 5.7.2025
Spôsob dopravy: auto
Počet osôb: 4 (hráči - Peter Ferko, Marko Malina, Timothei Furko, doprovod - Viktor Polakovič)</t>
  </si>
  <si>
    <t>Štartovné Dynamic Best of the East, Kielce - Poľsko
Hráči - Daniel Lang, Vladimír Štubňa, Zdenko Lisík, Milan Mrva, Enrik Tenk, Balázs Koles</t>
  </si>
  <si>
    <t>Pracovná cesta
Názov: Pardubice Open
Miesto: Pardubice, Česko
Dátum: 2.7.2025 - 6.7.2025
Spôsob dopravy: vlak
Počet osôb: 3 (hráči - Marko Malina, Timothei Furko, doprovod - Lukáš Kováč)</t>
  </si>
  <si>
    <t>Pracovná cesta
Názov: Pardubice Open
Miesto: Pardubice, Česko
Dátum: 2.7.2025 - 6.7.2025
Spôsob dopravy: auto + vlak
Počet osôb: 2 (hráči - Dean Lisík, doprovod - Zdenko Lisík)</t>
  </si>
  <si>
    <t>Pracovná cesta
Názov: Pardubice Open
Miesto: Pardubice, Česko
Dátum: 3.7.2025 - 6.7.2025
Spôsob dopravy: auto
Počet osôb: 2 (hráč - Márk Szabo, doprovod - Kristián Szabo)</t>
  </si>
  <si>
    <t>Refundácia nákladov - kúpa vybavenia</t>
  </si>
  <si>
    <t>Martin Kollár</t>
  </si>
  <si>
    <t>CP037</t>
  </si>
  <si>
    <t>CP038</t>
  </si>
  <si>
    <t>Pracovná cesta
Názov: EEBC Junior Cup
Miesto: Pardubice, Česko
Dátum: 5.7.2025
Spôsob dopravy: auto
Počet osôb: 4 (hráči - Rastislav Bederka, Michal Žiga, Matúš Petrák, doprovod - Peter Krupčík)</t>
  </si>
  <si>
    <t>Peter Krupčík</t>
  </si>
  <si>
    <t>CP040</t>
  </si>
  <si>
    <t>Pracovná cesta
Názov: Best of the East, EEBC Junior Cup
Miesto: Kielce, Poľsko
Dátum: 14.8.2025 - 17.8.2025
Spôsob dopravy: auto
Počet osôb: 3 (hráči - Dean Lisík, Adam Kováč, doprovod - Zdenko Lisík)</t>
  </si>
  <si>
    <t>CP042</t>
  </si>
  <si>
    <t>Pracovná cesta
Názov: Best of the East, EEBC Junior Cup
Miesto: Kielce, Poľsko
Dátum: 14.8.2025 - 16.8.2025
Spôsob dopravy: auto
Počet osôb: 5 (hráči - Kevin Kutálek, Rastislav Bederka, Peter Ferko, Matúš Petrák, doprovod - Viktor Polakovič)</t>
  </si>
  <si>
    <t>CP046</t>
  </si>
  <si>
    <t>0000452025</t>
  </si>
  <si>
    <t>Pracovná cesta
Názov: EEBC Meeting
Miesto: Kielce, Poľsko
Dátum: 14.8.2025 - 16.8.2025
Spôsob dopravy: auto
Počet osôb: 1 - Samuel Koniar</t>
  </si>
  <si>
    <t>Pracovná cesta
Názov: Best of the East
Miesto: Kielce, Poľsko
Dátum: 15.8.2025 - 17.8.2025
Spôsob dopravy: auto
Počet osôb:  2 (hráči - Danie Lang, Vladimír Štubňa)</t>
  </si>
  <si>
    <t>Daniel Lang</t>
  </si>
  <si>
    <t>CP041</t>
  </si>
  <si>
    <t>CP045</t>
  </si>
  <si>
    <t>Pracovná cesta
Názov: Mezz Balkan Open
Miesto: Belehrad, Srbsko
Dátum: 29.8.2025 - 31.8.2025
Spôsob dopravy: auto
Počet osôb:  5 (hráči - Marko Malina, Kevin Kutálek, Timothei Furko, Matúš Petrák, doprovod - Peter Krupčík)</t>
  </si>
  <si>
    <t>CP043</t>
  </si>
  <si>
    <t>Pracovná cesta
Názov: EEBC Junior Cup
Miesto: Kielce, Poľsko
Dátum: 14.8.2025 - 16.8.2025
Spôsob dopravy: auto
Počet osôb:  4 (hráči - Marko Malina, Timothei Furko, Michal Žiga, doprovod - Peter Krupčík)</t>
  </si>
  <si>
    <t>CP044</t>
  </si>
  <si>
    <t>CP047</t>
  </si>
  <si>
    <t>Refundácia štartovného a ubytovania, Eurotour
Hráč U17 - Márk Szabo</t>
  </si>
  <si>
    <t>CP049</t>
  </si>
  <si>
    <t>Pracovná cesta
Názov: EEBC Championship
Miesto: Lodz, Poľsko
Dátum: 3.10.2025 - 5.10.2025
Spôsob dopravy: auto
Počet osôb:  3 (hráči - Daniel Lang, Adam Kováč, doprovod - Lukáš Kováč)</t>
  </si>
  <si>
    <t>Pracovná cesta
Názov: Poland Snooker Open
Miesto: Lwowek, Poľsko
Dátum: 15.8.2025 - 18.8.2025
Spôsob dopravy: auto
Počet osôb:  3 (hráči - Martin Oriňák, Michal Frank, doprovod - Adrián Oriňák)</t>
  </si>
  <si>
    <t>CP048</t>
  </si>
  <si>
    <t>Pracovná cesta
Názov: EEBC Championship
Miesto: Lodz, Poľsko
Dátum: 3.10.2025 - 6.10.2025
Spôsob dopravy: auto
Počet osôb:  4 (hráči - Jakub Koniar, Marko Malina, Márk Szabo, Timothei Furko)</t>
  </si>
  <si>
    <t>CP050</t>
  </si>
  <si>
    <t>Pracovná cesta
Názov: Best of the East
Miesto: Kielce, Poľsko
Dátum: 14.8.2025 - 16.8.2025
Spôsob dopravy: auto
Počet osôb:  3 (hráči - Milan Mrva, Kristián Mrva, Adam Škulec)</t>
  </si>
  <si>
    <t>Milan Mrva</t>
  </si>
  <si>
    <t>CP051</t>
  </si>
  <si>
    <t>Pracovná cesta
Názov: EEBC Meeting
Miesto: Kielce, Poľsko
Dátum: 14.8.2025 - 16.8.2025
Spôsob dopravy: vlak
Počet osôb: 1 - Lukáš Kováč</t>
  </si>
  <si>
    <t>CP053</t>
  </si>
  <si>
    <t>Refundácia ubytovania, Majstrovstvá sveta 10ball
Hráč - Kristián Mrva</t>
  </si>
  <si>
    <t>CP052</t>
  </si>
  <si>
    <t>0000522025</t>
  </si>
  <si>
    <t>Refundácia štartovného, World Cup 10ball
Hráč - Jaroslav Polách
Poznámka - schválená výška dotácie 500€</t>
  </si>
  <si>
    <t>CP054</t>
  </si>
  <si>
    <t>Refundácia štartovného, Eurotour
Hráč - Daniel Lang</t>
  </si>
  <si>
    <t>CP055</t>
  </si>
  <si>
    <t>Pracovná cesta
Názov: Majstrovstvá Slovenska juniorov
Miesto: Prešov
Dátum: 14.11.2025 - 15.11.2025
Spôsob dopravy: vlak
Počet osôb: 6 ( hráči - Timothei Furko, Marko Malina, Matúš Petrák, Rastislav Bederka, Patrik Gašpar, doprovod - Lukáš Kováč)</t>
  </si>
  <si>
    <t>CP056</t>
  </si>
  <si>
    <t>Refundácia štartovného, World Cup 10ball
Hráč - Kristián Mrva
Poznámka - schválená výška dotácie 430€</t>
  </si>
  <si>
    <t>CP057</t>
  </si>
  <si>
    <t>CP058</t>
  </si>
  <si>
    <t>Pracovná cesta
Názov: Majstrovstvá sveta 8ball
Miesto: Bali
Dátum: 5.10.2025 - 12.10.2025
Spôsob dopravy: letecky
Počet osôb: 1 - Kristián Mrva</t>
  </si>
  <si>
    <t>CP059</t>
  </si>
  <si>
    <t>Pracovná cesta
Názov: Eurotour
Miesto: Gandia, Španielsko
Dátum: 3.12.2025 - 8.12.2025
Spôsob dopravy: letecky
Počet osôb: 1 - Daniel Lang</t>
  </si>
  <si>
    <t>CP060</t>
  </si>
  <si>
    <t>Refundácia štartovného, European Open Heyball
Hráč - Balázs Koles</t>
  </si>
  <si>
    <t>RE001</t>
  </si>
  <si>
    <t>Refundácia nákupu výsledkového servisu Cuescore</t>
  </si>
  <si>
    <t>CP063</t>
  </si>
  <si>
    <t>Pracovná cesta
Názov: Masters - organizácia turnaja
Miesto: Bratislava
Dátum: 13.12.2025
Spôsob dopravy: auto
Počet osôb: 1 - Daniel Lang</t>
  </si>
  <si>
    <t>CP061</t>
  </si>
  <si>
    <t>Refundácia nákupu leteniek, Majstrovstvá Európy Tallinn, 1.časť</t>
  </si>
  <si>
    <t>Refundácia nákupu leteniek, Majstrovstvá Európy Tallinn, 2.časť</t>
  </si>
  <si>
    <t>CP062</t>
  </si>
  <si>
    <t>Refundácia ubytovania, Majstrovstvá Európy Snooker U23</t>
  </si>
  <si>
    <t>CP065</t>
  </si>
  <si>
    <t>CP066</t>
  </si>
  <si>
    <t>Refundácia ubytovania, Majstrovstvá Európy Snooker muži</t>
  </si>
  <si>
    <t>CP064</t>
  </si>
  <si>
    <t>Pracovná cesta
Názov: EPBF - zhromaždenie
Miesto: Tallinn - Estónsko
Dátum: 4.4.2025 - 8.4.2025
Spôsob dopravy: letecky + trajekt + autobus
Počet osôb: 1 - Lukáš Kováč</t>
  </si>
  <si>
    <t>CP067</t>
  </si>
  <si>
    <t>Pracovná cesta
Názov: CRS Juniors Open U15, U21
Miesto: Temešvár, Rumunsko
Dátum: 5.9.2025 - 8.9.2025
Spôsob dopravy: auto
Počet osôb: 4 ( hráči - Samuel Szunyog ml., Natália Szunyog, Adam Fečo, doporovod - Samuel Szunyog)</t>
  </si>
  <si>
    <t>Samuel Szunyog</t>
  </si>
  <si>
    <t>Pracovná cesta
Názov: EEBC Junior Championship
Miesto: Rekoraj, Poľsko
Dátum: 5.12.2025 - 7.12.2025
Spôsob dopravy: auto
Počet osôb: 3 ( hráči - Márk Szabo, Dean Lisík, doprovod - Kristián Szabo)</t>
  </si>
  <si>
    <t>Pracovná cesta
Názov: Best of the East
Miesto: Batumi, Gruzínsko
Dátum: 5.6.2025 - 9.6.2025
Spôsob dopravy: auto + letecky
Počet osôb: 3 (hráči - Martin Pastula, Kristián Mrva, Balázs Koles) doúčtovanie do celkovej nárokovateľnej sumy 921,78eur</t>
  </si>
  <si>
    <t>Victory sport - ocenenia čiastočná refundácia zo sumy 201,68eur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</si>
</sst>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cellStyleXfs>
  <cellXfs count="378">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45" fillId="0" borderId="0" xfId="0" applyFont="1" applyAlignment="1">
      <alignment vertical="center"/>
    </xf>
    <xf numFmtId="0" fontId="1" fillId="0" borderId="0" xfId="22" applyFont="1" applyAlignment="1">
      <alignment vertical="top"/>
    </xf>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00000000-0005-0000-0000-000000000000}"/>
    <cellStyle name="Hypertextové prepojenie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13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15" fmlaLink="$B$102" fmlaRange="Adr!$B$2:$B$148" noThreeD="1" sel="72" val="6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101</xdr:row>
          <xdr:rowOff>0</xdr:rowOff>
        </xdr:from>
        <xdr:to>
          <xdr:col>6</xdr:col>
          <xdr:colOff>0</xdr:colOff>
          <xdr:row>102</xdr:row>
          <xdr:rowOff>63500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42610029-AAA2-7060-02A2-3B738D7456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97"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6"/>
      <c r="D1" s="316"/>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1690</v>
      </c>
      <c r="C6" s="205"/>
      <c r="D6" s="205"/>
    </row>
    <row r="7" spans="1:4" s="18" customFormat="1" ht="15" customHeight="1" x14ac:dyDescent="0.15">
      <c r="A7" s="296" t="s">
        <v>4</v>
      </c>
      <c r="C7" s="205"/>
      <c r="D7" s="205"/>
    </row>
    <row r="8" spans="1:4" s="18" customFormat="1" ht="15" customHeight="1" x14ac:dyDescent="0.15">
      <c r="A8" s="269" t="s">
        <v>1338</v>
      </c>
      <c r="C8" s="205"/>
      <c r="D8" s="205"/>
    </row>
    <row r="9" spans="1:4" s="18" customFormat="1" ht="15" customHeight="1" x14ac:dyDescent="0.15">
      <c r="A9" s="269" t="s">
        <v>1339</v>
      </c>
      <c r="C9" s="205"/>
      <c r="D9" s="205"/>
    </row>
    <row r="10" spans="1:4" s="18" customFormat="1" ht="15.75" customHeight="1" x14ac:dyDescent="0.15">
      <c r="A10" s="296" t="s">
        <v>1340</v>
      </c>
      <c r="C10" s="205"/>
      <c r="D10" s="205"/>
    </row>
    <row r="11" spans="1:4" s="18" customFormat="1" ht="42.75" customHeight="1" x14ac:dyDescent="0.15">
      <c r="A11" s="296" t="s">
        <v>1341</v>
      </c>
      <c r="C11" s="205"/>
      <c r="D11" s="205"/>
    </row>
    <row r="12" spans="1:4" s="18" customFormat="1" ht="20.5" customHeight="1" x14ac:dyDescent="0.15">
      <c r="A12" s="304" t="s">
        <v>1360</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05" customHeight="1" x14ac:dyDescent="0.15">
      <c r="A18" s="298" t="s">
        <v>7</v>
      </c>
      <c r="B18" s="257"/>
      <c r="C18" s="21"/>
    </row>
    <row r="19" spans="1:4" ht="30.5" customHeight="1" x14ac:dyDescent="0.15">
      <c r="A19" s="21"/>
      <c r="B19" s="257"/>
      <c r="C19" s="21"/>
    </row>
    <row r="20" spans="1:4" ht="26.25" customHeight="1" x14ac:dyDescent="0.15">
      <c r="A20" s="299" t="s">
        <v>8</v>
      </c>
      <c r="C20" s="21"/>
    </row>
    <row r="21" spans="1:4" ht="42" x14ac:dyDescent="0.15">
      <c r="A21" s="19" t="s">
        <v>9</v>
      </c>
      <c r="C21" s="317"/>
      <c r="D21" s="317"/>
    </row>
    <row r="22" spans="1:4" x14ac:dyDescent="0.15">
      <c r="C22" s="318"/>
      <c r="D22" s="317"/>
    </row>
    <row r="23" spans="1:4" ht="70" x14ac:dyDescent="0.15">
      <c r="A23" s="23" t="s">
        <v>1361</v>
      </c>
      <c r="C23" s="255"/>
      <c r="D23" s="256"/>
    </row>
    <row r="24" spans="1:4" ht="12.75" customHeight="1" x14ac:dyDescent="0.15">
      <c r="C24" s="314"/>
      <c r="D24" s="315"/>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1342</v>
      </c>
    </row>
    <row r="32" spans="1:4" ht="12.5" customHeight="1" x14ac:dyDescent="0.15"/>
    <row r="33" spans="1:3" ht="15.75" customHeight="1" x14ac:dyDescent="0.15">
      <c r="A33" s="19" t="s">
        <v>1343</v>
      </c>
    </row>
    <row r="34" spans="1:3" ht="12.5" customHeight="1" x14ac:dyDescent="0.15"/>
    <row r="35" spans="1:3" ht="56" x14ac:dyDescent="0.15">
      <c r="A35" s="19" t="s">
        <v>1345</v>
      </c>
    </row>
    <row r="36" spans="1:3" ht="12" customHeight="1" x14ac:dyDescent="0.15"/>
    <row r="37" spans="1:3" ht="28" x14ac:dyDescent="0.15">
      <c r="A37" s="271" t="s">
        <v>1344</v>
      </c>
    </row>
    <row r="39" spans="1:3" ht="84" x14ac:dyDescent="0.15">
      <c r="A39" s="23" t="s">
        <v>1346</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1347</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1348</v>
      </c>
    </row>
    <row r="49" spans="1:1" ht="12" customHeight="1" x14ac:dyDescent="0.15"/>
    <row r="50" spans="1:1" ht="42" x14ac:dyDescent="0.15">
      <c r="A50" s="19" t="s">
        <v>1349</v>
      </c>
    </row>
    <row r="51" spans="1:1" ht="12.75" customHeight="1" x14ac:dyDescent="0.15"/>
    <row r="52" spans="1:1" ht="84" x14ac:dyDescent="0.15">
      <c r="A52" s="19" t="s">
        <v>1350</v>
      </c>
    </row>
    <row r="53" spans="1:1" ht="12.75" customHeight="1" x14ac:dyDescent="0.15"/>
    <row r="54" spans="1:1" ht="42" x14ac:dyDescent="0.15">
      <c r="A54" s="19" t="s">
        <v>1351</v>
      </c>
    </row>
    <row r="56" spans="1:1" ht="14" x14ac:dyDescent="0.15">
      <c r="A56" s="19" t="s">
        <v>16</v>
      </c>
    </row>
    <row r="58" spans="1:1" ht="14" x14ac:dyDescent="0.15">
      <c r="A58" s="19" t="s">
        <v>17</v>
      </c>
    </row>
    <row r="60" spans="1:1" ht="121.75" customHeight="1" x14ac:dyDescent="0.15">
      <c r="A60" s="23" t="s">
        <v>1352</v>
      </c>
    </row>
    <row r="61" spans="1:1" ht="12.5" customHeight="1" x14ac:dyDescent="0.15">
      <c r="A61" s="23"/>
    </row>
    <row r="62" spans="1:1" ht="14.25" customHeight="1" x14ac:dyDescent="0.15">
      <c r="A62" s="19" t="s">
        <v>18</v>
      </c>
    </row>
    <row r="63" spans="1:1" ht="28" x14ac:dyDescent="0.15">
      <c r="A63" s="19" t="s">
        <v>19</v>
      </c>
    </row>
    <row r="64" spans="1:1" ht="28" customHeight="1" x14ac:dyDescent="0.15">
      <c r="A64" s="19" t="s">
        <v>1353</v>
      </c>
    </row>
    <row r="66" spans="1:1" ht="93.5" customHeight="1" x14ac:dyDescent="0.15">
      <c r="A66" s="23" t="s">
        <v>20</v>
      </c>
    </row>
    <row r="68" spans="1:1" ht="18" x14ac:dyDescent="0.15">
      <c r="A68" s="258" t="s">
        <v>21</v>
      </c>
    </row>
    <row r="70" spans="1:1" ht="174.5" customHeight="1" x14ac:dyDescent="0.15">
      <c r="A70" s="259" t="s">
        <v>22</v>
      </c>
    </row>
    <row r="71" spans="1:1" ht="13.25" customHeight="1" x14ac:dyDescent="0.15">
      <c r="A71" s="259"/>
    </row>
    <row r="72" spans="1:1" ht="173.5" customHeight="1" x14ac:dyDescent="0.15">
      <c r="A72" s="311" t="s">
        <v>1371</v>
      </c>
    </row>
    <row r="73" spans="1:1" ht="42" x14ac:dyDescent="0.15">
      <c r="A73" s="23" t="s">
        <v>1372</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1362</v>
      </c>
    </row>
    <row r="96" spans="1:2" x14ac:dyDescent="0.15">
      <c r="A96" s="23"/>
    </row>
    <row r="97" spans="1:4" ht="14" x14ac:dyDescent="0.15">
      <c r="A97" s="260" t="s">
        <v>40</v>
      </c>
    </row>
    <row r="98" spans="1:4" ht="68.5" customHeight="1" x14ac:dyDescent="0.15">
      <c r="A98" s="23" t="s">
        <v>1363</v>
      </c>
    </row>
    <row r="99" spans="1:4" x14ac:dyDescent="0.15">
      <c r="A99" s="23"/>
    </row>
    <row r="100" spans="1:4" ht="14" x14ac:dyDescent="0.15">
      <c r="A100" s="260" t="s">
        <v>41</v>
      </c>
    </row>
    <row r="101" spans="1:4" ht="84" x14ac:dyDescent="0.15">
      <c r="A101" s="23" t="s">
        <v>1364</v>
      </c>
    </row>
    <row r="102" spans="1:4" x14ac:dyDescent="0.15">
      <c r="A102" s="23"/>
    </row>
    <row r="103" spans="1:4" ht="14" x14ac:dyDescent="0.15">
      <c r="A103" s="297" t="s">
        <v>42</v>
      </c>
    </row>
    <row r="104" spans="1:4" ht="56" x14ac:dyDescent="0.15">
      <c r="A104" s="23" t="s">
        <v>1365</v>
      </c>
    </row>
    <row r="105" spans="1:4" x14ac:dyDescent="0.15">
      <c r="A105" s="23"/>
      <c r="B105" s="20" t="s">
        <v>43</v>
      </c>
    </row>
    <row r="106" spans="1:4" ht="14" x14ac:dyDescent="0.15">
      <c r="A106" s="260" t="s">
        <v>44</v>
      </c>
    </row>
    <row r="107" spans="1:4" ht="71.25" customHeight="1" x14ac:dyDescent="0.15">
      <c r="A107" s="19" t="s">
        <v>1366</v>
      </c>
    </row>
    <row r="108" spans="1:4" ht="42" x14ac:dyDescent="0.15">
      <c r="A108" s="19" t="s">
        <v>1356</v>
      </c>
    </row>
    <row r="109" spans="1:4" ht="28" x14ac:dyDescent="0.15">
      <c r="A109" s="19" t="s">
        <v>45</v>
      </c>
    </row>
    <row r="110" spans="1:4" ht="10.5" customHeight="1" x14ac:dyDescent="0.15">
      <c r="D110" s="20" t="s">
        <v>43</v>
      </c>
    </row>
    <row r="111" spans="1:4" ht="99.75" customHeight="1" x14ac:dyDescent="0.15">
      <c r="A111" s="23" t="s">
        <v>1355</v>
      </c>
    </row>
    <row r="112" spans="1:4" ht="28" x14ac:dyDescent="0.15">
      <c r="A112" s="19" t="s">
        <v>1354</v>
      </c>
    </row>
    <row r="114" spans="1:2" ht="196" x14ac:dyDescent="0.15">
      <c r="A114" s="23" t="s">
        <v>1367</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1368</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1357</v>
      </c>
    </row>
    <row r="133" spans="1:1" ht="61.5" customHeight="1" x14ac:dyDescent="0.15">
      <c r="A133" s="303" t="s">
        <v>1369</v>
      </c>
    </row>
    <row r="134" spans="1:1" ht="14" x14ac:dyDescent="0.15">
      <c r="A134" s="260" t="s">
        <v>1370</v>
      </c>
    </row>
    <row r="135" spans="1:1" ht="112" x14ac:dyDescent="0.15">
      <c r="A135" s="303" t="s">
        <v>1358</v>
      </c>
    </row>
    <row r="136" spans="1:1" x14ac:dyDescent="0.15">
      <c r="A136"/>
    </row>
    <row r="137" spans="1:1" ht="71.5" customHeight="1" x14ac:dyDescent="0.15">
      <c r="A137" s="302" t="s">
        <v>1359</v>
      </c>
    </row>
    <row r="142" spans="1:1" x14ac:dyDescent="0.1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97"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68" t="str">
        <f>Spolu!C3&amp;", "&amp;Spolu!C6</f>
        <v>Slovenský biliardový zväz, Olympijské námestie 14290/1, Bratislava, 831 04</v>
      </c>
      <c r="B1" s="368"/>
      <c r="C1" s="368"/>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15">
      <c r="E4" s="370"/>
      <c r="F4" s="370"/>
      <c r="N4" s="137" t="str">
        <f t="shared" si="0"/>
        <v>d - príspevok športovcom top tímu</v>
      </c>
      <c r="O4" s="137" t="s">
        <v>345</v>
      </c>
      <c r="P4" s="137" t="str">
        <f>Spolu!B20</f>
        <v>príspevok športovcom top tímu</v>
      </c>
    </row>
    <row r="5" spans="1:16" ht="30.75" customHeight="1" x14ac:dyDescent="0.1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1262</v>
      </c>
      <c r="E6" s="140" t="s">
        <v>1263</v>
      </c>
      <c r="F6" s="149"/>
      <c r="N6" s="137" t="str">
        <f t="shared" si="0"/>
        <v>f - plnenie úloh verejného záujmu v športe</v>
      </c>
      <c r="O6" s="137" t="s">
        <v>349</v>
      </c>
      <c r="P6" s="137" t="str">
        <f>Spolu!B22</f>
        <v>plnenie úloh verejného záujmu v športe</v>
      </c>
    </row>
    <row r="7" spans="1:16" ht="17" x14ac:dyDescent="0.1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25" customHeight="1" x14ac:dyDescent="0.1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25" customHeight="1" x14ac:dyDescent="0.15">
      <c r="A14" s="139" t="s">
        <v>1275</v>
      </c>
      <c r="B14" s="373" t="s">
        <v>1293</v>
      </c>
      <c r="C14" s="374"/>
      <c r="F14" s="313"/>
      <c r="N14" s="137" t="str">
        <f t="shared" si="0"/>
        <v xml:space="preserve">n - </v>
      </c>
      <c r="O14" s="137" t="s">
        <v>364</v>
      </c>
    </row>
    <row r="15" spans="1:16" ht="34.25" customHeight="1" x14ac:dyDescent="0.15">
      <c r="A15" s="139" t="s">
        <v>1294</v>
      </c>
      <c r="B15" s="373"/>
      <c r="C15" s="374"/>
      <c r="F15" s="376"/>
      <c r="N15" s="137" t="str">
        <f t="shared" si="0"/>
        <v xml:space="preserve">o - </v>
      </c>
      <c r="O15" s="137" t="s">
        <v>365</v>
      </c>
    </row>
    <row r="16" spans="1:16" x14ac:dyDescent="0.15">
      <c r="A16" s="139" t="s">
        <v>1278</v>
      </c>
      <c r="B16" s="142">
        <f>F8</f>
        <v>0</v>
      </c>
      <c r="C16" s="137"/>
      <c r="F16" s="376"/>
      <c r="N16" s="137" t="str">
        <f t="shared" si="0"/>
        <v xml:space="preserve">p - </v>
      </c>
      <c r="O16" s="137" t="s">
        <v>366</v>
      </c>
    </row>
    <row r="17" spans="1:16" ht="32" customHeight="1" x14ac:dyDescent="0.15">
      <c r="A17" s="139" t="s">
        <v>1281</v>
      </c>
      <c r="B17" s="142">
        <f>F9</f>
        <v>0</v>
      </c>
      <c r="C17" s="137"/>
      <c r="F17" s="376"/>
      <c r="N17" s="137" t="str">
        <f t="shared" si="0"/>
        <v xml:space="preserve">q - </v>
      </c>
      <c r="O17" s="137" t="s">
        <v>367</v>
      </c>
    </row>
    <row r="18" spans="1:16" ht="17" thickBot="1" x14ac:dyDescent="0.2">
      <c r="B18" s="193" t="s">
        <v>1295</v>
      </c>
      <c r="C18" s="194">
        <v>31</v>
      </c>
      <c r="N18" s="137" t="str">
        <f t="shared" si="0"/>
        <v xml:space="preserve">r - </v>
      </c>
      <c r="O18" s="137" t="s">
        <v>368</v>
      </c>
    </row>
    <row r="19" spans="1:16" x14ac:dyDescent="0.15">
      <c r="B19" s="193" t="s">
        <v>1283</v>
      </c>
      <c r="C19" s="142" t="str">
        <f>Spolu!C4</f>
        <v>31753825</v>
      </c>
      <c r="F19" s="145" t="s">
        <v>1279</v>
      </c>
      <c r="G19" s="207"/>
      <c r="H19" s="146"/>
      <c r="N19" s="137" t="str">
        <f t="shared" si="0"/>
        <v xml:space="preserve"> - </v>
      </c>
    </row>
    <row r="20" spans="1:16" x14ac:dyDescent="0.15">
      <c r="A20" s="139" t="s">
        <v>392</v>
      </c>
      <c r="B20" s="143">
        <f>F6</f>
        <v>0</v>
      </c>
      <c r="C20" s="137"/>
      <c r="F20" s="147"/>
      <c r="G20" s="286"/>
      <c r="H20" s="148"/>
    </row>
    <row r="21" spans="1:16" x14ac:dyDescent="0.15">
      <c r="B21" s="137"/>
      <c r="C21" s="137"/>
      <c r="F21" s="147" t="s">
        <v>1284</v>
      </c>
      <c r="G21" s="286">
        <v>421947749446</v>
      </c>
      <c r="H21" s="148"/>
      <c r="N21" s="137" t="str">
        <f>O21&amp;" - "&amp;P21</f>
        <v>026 01 - Šport pre všetkých, školský a univerzitný šport</v>
      </c>
      <c r="O21" s="137" t="s">
        <v>317</v>
      </c>
      <c r="P21" s="137" t="s">
        <v>318</v>
      </c>
    </row>
    <row r="22" spans="1:16" x14ac:dyDescent="0.15">
      <c r="A22" s="137"/>
      <c r="B22" s="137"/>
      <c r="F22" s="147" t="s">
        <v>1285</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5" t="s">
        <v>1286</v>
      </c>
      <c r="C24" s="375"/>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1296</v>
      </c>
    </row>
    <row r="28" spans="1:16" x14ac:dyDescent="0.1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1298</v>
      </c>
    </row>
    <row r="2" spans="1:2" ht="30" customHeight="1" x14ac:dyDescent="0.15">
      <c r="A2" s="377" t="s">
        <v>1299</v>
      </c>
      <c r="B2" s="377"/>
    </row>
    <row r="3" spans="1:2" x14ac:dyDescent="0.15">
      <c r="A3" s="61" t="s">
        <v>1300</v>
      </c>
      <c r="B3" s="61" t="s">
        <v>1301</v>
      </c>
    </row>
    <row r="4" spans="1:2" x14ac:dyDescent="0.15">
      <c r="A4" s="62" t="s">
        <v>1302</v>
      </c>
      <c r="B4" s="62" t="s">
        <v>1303</v>
      </c>
    </row>
    <row r="5" spans="1:2" x14ac:dyDescent="0.15">
      <c r="A5" s="62" t="s">
        <v>1304</v>
      </c>
      <c r="B5" s="62" t="s">
        <v>1305</v>
      </c>
    </row>
    <row r="6" spans="1:2" x14ac:dyDescent="0.15">
      <c r="A6" s="62" t="s">
        <v>1306</v>
      </c>
      <c r="B6" s="62" t="s">
        <v>1307</v>
      </c>
    </row>
    <row r="7" spans="1:2" x14ac:dyDescent="0.15">
      <c r="A7" s="62" t="s">
        <v>1308</v>
      </c>
      <c r="B7" s="62" t="s">
        <v>1309</v>
      </c>
    </row>
    <row r="8" spans="1:2" x14ac:dyDescent="0.15">
      <c r="A8" s="62" t="s">
        <v>1310</v>
      </c>
      <c r="B8" s="62" t="s">
        <v>1311</v>
      </c>
    </row>
    <row r="9" spans="1:2" x14ac:dyDescent="0.15">
      <c r="A9" s="62" t="s">
        <v>1312</v>
      </c>
      <c r="B9" s="62" t="s">
        <v>1313</v>
      </c>
    </row>
    <row r="10" spans="1:2" x14ac:dyDescent="0.15">
      <c r="A10" s="62" t="s">
        <v>1314</v>
      </c>
      <c r="B10" s="62" t="s">
        <v>1315</v>
      </c>
    </row>
    <row r="11" spans="1:2" x14ac:dyDescent="0.15">
      <c r="A11" s="62" t="s">
        <v>1316</v>
      </c>
      <c r="B11" s="62" t="s">
        <v>1317</v>
      </c>
    </row>
    <row r="12" spans="1:2" x14ac:dyDescent="0.15">
      <c r="A12" s="62" t="s">
        <v>1318</v>
      </c>
      <c r="B12" s="62" t="s">
        <v>1319</v>
      </c>
    </row>
    <row r="13" spans="1:2" x14ac:dyDescent="0.15">
      <c r="A13" s="62" t="s">
        <v>1320</v>
      </c>
      <c r="B13" s="62" t="s">
        <v>1321</v>
      </c>
    </row>
    <row r="14" spans="1:2" x14ac:dyDescent="0.15">
      <c r="A14" s="62" t="s">
        <v>1322</v>
      </c>
      <c r="B14" s="62" t="s">
        <v>1323</v>
      </c>
    </row>
    <row r="15" spans="1:2" x14ac:dyDescent="0.15">
      <c r="A15" s="62" t="s">
        <v>1324</v>
      </c>
      <c r="B15" s="62" t="s">
        <v>1325</v>
      </c>
    </row>
    <row r="16" spans="1:2" x14ac:dyDescent="0.15">
      <c r="A16" s="62" t="s">
        <v>1326</v>
      </c>
      <c r="B16" s="62" t="s">
        <v>1327</v>
      </c>
    </row>
    <row r="17" spans="1:2" x14ac:dyDescent="0.15">
      <c r="A17" s="62" t="s">
        <v>1328</v>
      </c>
      <c r="B17" s="62" t="s">
        <v>1329</v>
      </c>
    </row>
    <row r="18" spans="1:2" x14ac:dyDescent="0.15">
      <c r="A18" s="62" t="s">
        <v>1330</v>
      </c>
      <c r="B18" s="62" t="s">
        <v>1331</v>
      </c>
    </row>
    <row r="19" spans="1:2" x14ac:dyDescent="0.15">
      <c r="A19" s="62" t="s">
        <v>1332</v>
      </c>
      <c r="B19" s="62" t="s">
        <v>1333</v>
      </c>
    </row>
    <row r="20" spans="1:2" x14ac:dyDescent="0.15">
      <c r="A20" s="62" t="s">
        <v>1334</v>
      </c>
      <c r="B20" s="62" t="s">
        <v>1335</v>
      </c>
    </row>
    <row r="21" spans="1:2" x14ac:dyDescent="0.15">
      <c r="A21" s="62" t="s">
        <v>1336</v>
      </c>
      <c r="B21" s="62" t="s">
        <v>1337</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19" t="s">
        <v>57</v>
      </c>
      <c r="B1" s="319"/>
      <c r="C1" s="319"/>
      <c r="D1" s="319"/>
      <c r="E1" s="319"/>
      <c r="F1" s="319"/>
      <c r="G1" s="319"/>
      <c r="H1" s="319"/>
      <c r="I1" s="52"/>
      <c r="J1" s="37"/>
    </row>
    <row r="2" spans="1:11" ht="16" x14ac:dyDescent="0.2">
      <c r="A2" s="325" t="s">
        <v>58</v>
      </c>
      <c r="B2" s="325"/>
      <c r="C2" s="325"/>
      <c r="D2" s="325"/>
      <c r="E2" s="325"/>
      <c r="F2" s="325"/>
      <c r="G2" s="325"/>
      <c r="H2" s="323" t="str">
        <f>+Doklady!I100</f>
        <v>V3</v>
      </c>
      <c r="I2" s="323"/>
    </row>
    <row r="3" spans="1:11" ht="14" x14ac:dyDescent="0.15">
      <c r="A3" s="40"/>
      <c r="B3" s="40"/>
      <c r="C3" s="40"/>
      <c r="D3" s="40"/>
      <c r="E3" s="40"/>
      <c r="F3" s="40"/>
      <c r="G3" s="40"/>
      <c r="H3" s="324">
        <f>+Doklady!I101</f>
        <v>45887</v>
      </c>
      <c r="I3" s="324"/>
    </row>
    <row r="4" spans="1:11" ht="15.75" customHeight="1" x14ac:dyDescent="0.15">
      <c r="A4" s="41" t="s">
        <v>59</v>
      </c>
      <c r="B4" s="320" t="s">
        <v>60</v>
      </c>
      <c r="C4" s="321"/>
      <c r="D4" s="321"/>
      <c r="E4" s="322"/>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9" priority="2" stopIfTrue="1">
      <formula>$A78&lt;&gt;""</formula>
    </cfRule>
  </conditionalFormatting>
  <conditionalFormatting sqref="A8:I76 I78">
    <cfRule type="expression" dxfId="128" priority="7" stopIfTrue="1">
      <formula>$A8&lt;&gt;""</formula>
    </cfRule>
  </conditionalFormatting>
  <conditionalFormatting sqref="B78:H2888">
    <cfRule type="expression" dxfId="127" priority="3" stopIfTrue="1">
      <formula>$A78&lt;&gt;""</formula>
    </cfRule>
  </conditionalFormatting>
  <conditionalFormatting sqref="D2886:D2913">
    <cfRule type="expression" dxfId="126"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28" t="s">
        <v>311</v>
      </c>
      <c r="B1" s="329"/>
      <c r="C1" s="174">
        <v>45688</v>
      </c>
      <c r="D1" s="26"/>
      <c r="G1" s="252">
        <v>45688</v>
      </c>
    </row>
    <row r="2" spans="1:7" ht="14" x14ac:dyDescent="0.15">
      <c r="A2" s="28"/>
      <c r="B2" s="28"/>
      <c r="G2" s="252">
        <v>45716</v>
      </c>
    </row>
    <row r="3" spans="1:7" ht="14" x14ac:dyDescent="0.15">
      <c r="A3" s="30" t="s">
        <v>312</v>
      </c>
      <c r="B3" s="326" t="str">
        <f>INDEX(Adr!B:B,Doklady!B102+1)</f>
        <v>Slovenský biliardový zväz</v>
      </c>
      <c r="C3" s="326"/>
      <c r="D3" s="326"/>
      <c r="G3" s="252">
        <v>45747</v>
      </c>
    </row>
    <row r="4" spans="1:7" ht="14" x14ac:dyDescent="0.15">
      <c r="A4" s="30" t="s">
        <v>313</v>
      </c>
      <c r="B4" s="29" t="str">
        <f>RIGHT("0000"&amp;INDEX(Adr!A:A,Doklady!B102+1),8)</f>
        <v>31753825</v>
      </c>
      <c r="G4" s="252">
        <v>45777</v>
      </c>
    </row>
    <row r="5" spans="1:7" ht="14" x14ac:dyDescent="0.15">
      <c r="A5" s="30" t="s">
        <v>314</v>
      </c>
      <c r="B5" s="29" t="str">
        <f>INDEX(Adr!D:D,Doklady!B102+1)&amp;", "&amp;INDEX(Adr!E:E,Doklady!B102+1)</f>
        <v>Olympijské námestie 14290/1,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31111</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31111</v>
      </c>
      <c r="G15" s="252"/>
    </row>
    <row r="16" spans="1:7" ht="14" x14ac:dyDescent="0.15">
      <c r="G16" s="252"/>
    </row>
    <row r="17" spans="1:5" ht="72" customHeight="1" x14ac:dyDescent="0.15">
      <c r="A17" s="327" t="s">
        <v>328</v>
      </c>
      <c r="B17" s="327"/>
      <c r="C17" s="327"/>
      <c r="D17" s="327"/>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zoomScale="170" zoomScaleNormal="17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9" t="s">
        <v>329</v>
      </c>
      <c r="B1" s="349"/>
      <c r="C1" s="349"/>
      <c r="D1" s="349"/>
      <c r="E1" s="349"/>
      <c r="F1" s="349"/>
      <c r="G1" s="349"/>
      <c r="H1" s="349"/>
      <c r="I1" s="349"/>
    </row>
    <row r="2" spans="1:26" ht="7.5" customHeight="1" x14ac:dyDescent="0.15">
      <c r="C2" s="8"/>
      <c r="D2" s="8"/>
      <c r="E2" s="8"/>
      <c r="F2" s="8"/>
      <c r="G2" s="8"/>
      <c r="H2" s="8"/>
      <c r="I2" s="8"/>
    </row>
    <row r="3" spans="1:26" s="9" customFormat="1" ht="26" customHeight="1" x14ac:dyDescent="0.15">
      <c r="B3" s="160" t="s">
        <v>59</v>
      </c>
      <c r="C3" s="350" t="str">
        <f>INDEX(Adr!B2:B151,Doklady!B102)</f>
        <v>Slovenský biliardový zväz</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INDEX(Adr!A2:A151,Doklady!B102)</f>
        <v>31753825</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51" t="s">
        <v>334</v>
      </c>
      <c r="F9" s="352"/>
      <c r="J9" s="8"/>
      <c r="L9" s="118"/>
      <c r="M9" s="118"/>
      <c r="N9" s="118"/>
      <c r="O9" s="118"/>
      <c r="P9" s="118"/>
      <c r="Q9" s="118"/>
      <c r="R9" s="118"/>
      <c r="S9" s="118"/>
    </row>
    <row r="10" spans="1:26" ht="18" x14ac:dyDescent="0.2">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8" x14ac:dyDescent="0.2">
      <c r="A11" s="69" t="s">
        <v>319</v>
      </c>
      <c r="B11" s="70" t="s">
        <v>320</v>
      </c>
      <c r="C11" s="126">
        <f>SUMIF(FP!J:J,Doklady!$B$1&amp;A11,FP!D:D)</f>
        <v>31111</v>
      </c>
      <c r="D11" s="126">
        <f>+C11-E11</f>
        <v>31111</v>
      </c>
      <c r="E11" s="353">
        <f>+I39-I42+I44-I47</f>
        <v>0</v>
      </c>
      <c r="F11" s="354"/>
      <c r="J11" s="176"/>
      <c r="L11" s="161" t="str">
        <f>L41</f>
        <v>a - biliard - bežné transfery</v>
      </c>
      <c r="M11" s="118"/>
      <c r="N11" s="118"/>
      <c r="O11" s="118"/>
      <c r="P11" s="118"/>
      <c r="Q11" s="118"/>
      <c r="R11" s="118"/>
      <c r="S11" s="118"/>
    </row>
    <row r="12" spans="1:26" ht="18" x14ac:dyDescent="0.2">
      <c r="A12" s="69" t="s">
        <v>321</v>
      </c>
      <c r="B12" s="70" t="s">
        <v>322</v>
      </c>
      <c r="C12" s="126">
        <f>SUMIF(FP!J:J,Doklady!$B$1&amp;A12,FP!D:D)</f>
        <v>0</v>
      </c>
      <c r="D12" s="126">
        <f>C12-E12</f>
        <v>0</v>
      </c>
      <c r="E12" s="345">
        <f>SUMIF(K:K,A12,I:I)</f>
        <v>0</v>
      </c>
      <c r="F12" s="346"/>
      <c r="J12" s="177"/>
      <c r="L12" s="161" t="str">
        <f>L42</f>
        <v>a - biliard - kapitálové transfery</v>
      </c>
      <c r="N12" s="118"/>
      <c r="O12" s="118"/>
      <c r="P12" s="118"/>
      <c r="Q12" s="118"/>
      <c r="R12" s="118"/>
      <c r="S12" s="118"/>
    </row>
    <row r="13" spans="1:26" ht="18" x14ac:dyDescent="0.2">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40" t="s">
        <v>340</v>
      </c>
      <c r="C17" s="340"/>
      <c r="D17" s="340"/>
      <c r="E17" s="340"/>
      <c r="F17" s="340"/>
      <c r="G17" s="340"/>
      <c r="H17" s="340"/>
      <c r="I17" s="73">
        <f>SUMIF(FP!I:I,Doklady!$B$1&amp;A17,FP!D:D)</f>
        <v>31111</v>
      </c>
      <c r="T17" s="86"/>
    </row>
    <row r="18" spans="1:20" x14ac:dyDescent="0.15">
      <c r="A18" s="135" t="s">
        <v>341</v>
      </c>
      <c r="B18" s="340" t="s">
        <v>342</v>
      </c>
      <c r="C18" s="340"/>
      <c r="D18" s="340"/>
      <c r="E18" s="340"/>
      <c r="F18" s="340"/>
      <c r="G18" s="340"/>
      <c r="H18" s="340"/>
      <c r="I18" s="73">
        <f>SUMIF(FP!I:I,Doklady!$B$1&amp;A18,FP!D:D)</f>
        <v>0</v>
      </c>
    </row>
    <row r="19" spans="1:20" ht="12" x14ac:dyDescent="0.15">
      <c r="A19" s="115" t="s">
        <v>343</v>
      </c>
      <c r="B19" s="340" t="s">
        <v>344</v>
      </c>
      <c r="C19" s="340"/>
      <c r="D19" s="340"/>
      <c r="E19" s="340"/>
      <c r="F19" s="340"/>
      <c r="G19" s="340"/>
      <c r="H19" s="340"/>
      <c r="I19" s="73">
        <f>SUMIF(FP!I:I,Doklady!$B$1&amp;A19,FP!D:D)</f>
        <v>0</v>
      </c>
    </row>
    <row r="20" spans="1:20" x14ac:dyDescent="0.15">
      <c r="A20" s="135" t="s">
        <v>345</v>
      </c>
      <c r="B20" s="334" t="s">
        <v>346</v>
      </c>
      <c r="C20" s="335"/>
      <c r="D20" s="335"/>
      <c r="E20" s="335"/>
      <c r="F20" s="335"/>
      <c r="G20" s="335"/>
      <c r="H20" s="336"/>
      <c r="I20" s="73">
        <f>SUMIF(FP!I:I,Doklady!$B$1&amp;A20,FP!D:D)</f>
        <v>0</v>
      </c>
      <c r="T20" s="86"/>
    </row>
    <row r="21" spans="1:20" ht="12" x14ac:dyDescent="0.15">
      <c r="A21" s="115" t="s">
        <v>347</v>
      </c>
      <c r="B21" s="334" t="s">
        <v>348</v>
      </c>
      <c r="C21" s="335"/>
      <c r="D21" s="335"/>
      <c r="E21" s="335"/>
      <c r="F21" s="335"/>
      <c r="G21" s="335"/>
      <c r="H21" s="336"/>
      <c r="I21" s="73">
        <f>SUMIF(FP!I:I,Doklady!$B$1&amp;A21,FP!D:D)</f>
        <v>0</v>
      </c>
      <c r="T21" s="86"/>
    </row>
    <row r="22" spans="1:20" x14ac:dyDescent="0.15">
      <c r="A22" s="135" t="s">
        <v>349</v>
      </c>
      <c r="B22" s="341" t="s">
        <v>350</v>
      </c>
      <c r="C22" s="342"/>
      <c r="D22" s="342"/>
      <c r="E22" s="342"/>
      <c r="F22" s="342"/>
      <c r="G22" s="342"/>
      <c r="H22" s="343"/>
      <c r="I22" s="73">
        <f>SUMIF(FP!I:I,Doklady!$B$1&amp;A22,FP!D:D)</f>
        <v>0</v>
      </c>
      <c r="T22" s="86"/>
    </row>
    <row r="23" spans="1:20" ht="12" x14ac:dyDescent="0.15">
      <c r="A23" s="115" t="s">
        <v>351</v>
      </c>
      <c r="B23" s="334" t="s">
        <v>352</v>
      </c>
      <c r="C23" s="335"/>
      <c r="D23" s="335"/>
      <c r="E23" s="335"/>
      <c r="F23" s="335"/>
      <c r="G23" s="335"/>
      <c r="H23" s="336"/>
      <c r="I23" s="73">
        <f>SUMIF(FP!I:I,Doklady!$B$1&amp;A23,FP!D:D)</f>
        <v>0</v>
      </c>
      <c r="T23" s="86"/>
    </row>
    <row r="24" spans="1:20" x14ac:dyDescent="0.15">
      <c r="A24" s="135" t="s">
        <v>353</v>
      </c>
      <c r="B24" s="334" t="s">
        <v>354</v>
      </c>
      <c r="C24" s="335"/>
      <c r="D24" s="335"/>
      <c r="E24" s="335"/>
      <c r="F24" s="335"/>
      <c r="G24" s="335"/>
      <c r="H24" s="336"/>
      <c r="I24" s="73">
        <f>SUMIF(FP!I:I,Doklady!$B$1&amp;A24,FP!D:D)</f>
        <v>0</v>
      </c>
      <c r="T24" s="86"/>
    </row>
    <row r="25" spans="1:20" ht="12" x14ac:dyDescent="0.15">
      <c r="A25" s="115" t="s">
        <v>355</v>
      </c>
      <c r="B25" s="357" t="s">
        <v>2282</v>
      </c>
      <c r="C25" s="358"/>
      <c r="D25" s="358"/>
      <c r="E25" s="358"/>
      <c r="F25" s="358"/>
      <c r="G25" s="358"/>
      <c r="H25" s="359"/>
      <c r="I25" s="73">
        <f>SUMIF(FP!I:I,Doklady!$B$1&amp;A25,FP!D:D)</f>
        <v>0</v>
      </c>
      <c r="T25" s="86"/>
    </row>
    <row r="26" spans="1:20" x14ac:dyDescent="0.15">
      <c r="A26" s="135" t="s">
        <v>356</v>
      </c>
      <c r="B26" s="334" t="s">
        <v>357</v>
      </c>
      <c r="C26" s="335"/>
      <c r="D26" s="335"/>
      <c r="E26" s="335"/>
      <c r="F26" s="335"/>
      <c r="G26" s="335"/>
      <c r="H26" s="336"/>
      <c r="I26" s="73">
        <f>SUMIF(FP!I:I,Doklady!$B$1&amp;A26,FP!D:D)</f>
        <v>0</v>
      </c>
      <c r="T26" s="86"/>
    </row>
    <row r="27" spans="1:20" ht="12" x14ac:dyDescent="0.15">
      <c r="A27" s="115" t="s">
        <v>358</v>
      </c>
      <c r="B27" s="334" t="s">
        <v>359</v>
      </c>
      <c r="C27" s="335"/>
      <c r="D27" s="335"/>
      <c r="E27" s="335"/>
      <c r="F27" s="335"/>
      <c r="G27" s="335"/>
      <c r="H27" s="336"/>
      <c r="I27" s="73">
        <f>SUMIF(FP!I:I,Doklady!$B$1&amp;A27,FP!D:D)</f>
        <v>0</v>
      </c>
      <c r="T27" s="86"/>
    </row>
    <row r="28" spans="1:20" x14ac:dyDescent="0.15">
      <c r="A28" s="135" t="s">
        <v>360</v>
      </c>
      <c r="B28" s="334" t="s">
        <v>361</v>
      </c>
      <c r="C28" s="335"/>
      <c r="D28" s="335"/>
      <c r="E28" s="335"/>
      <c r="F28" s="335"/>
      <c r="G28" s="335"/>
      <c r="H28" s="336"/>
      <c r="I28" s="73">
        <f>SUMIF(FP!I:I,Doklady!$B$1&amp;A28,FP!D:D)</f>
        <v>0</v>
      </c>
      <c r="T28" s="86"/>
    </row>
    <row r="29" spans="1:20" ht="12" x14ac:dyDescent="0.15">
      <c r="A29" s="115" t="s">
        <v>362</v>
      </c>
      <c r="B29" s="334" t="s">
        <v>363</v>
      </c>
      <c r="C29" s="335"/>
      <c r="D29" s="335"/>
      <c r="E29" s="335"/>
      <c r="F29" s="335"/>
      <c r="G29" s="335"/>
      <c r="H29" s="336"/>
      <c r="I29" s="73">
        <f>SUMIF(FP!I:I,Doklady!$B$1&amp;A29,FP!D:D)</f>
        <v>0</v>
      </c>
      <c r="T29" s="86"/>
    </row>
    <row r="30" spans="1:20" hidden="1" x14ac:dyDescent="0.15">
      <c r="A30" s="135" t="s">
        <v>364</v>
      </c>
      <c r="B30" s="334"/>
      <c r="C30" s="335"/>
      <c r="D30" s="335"/>
      <c r="E30" s="335"/>
      <c r="F30" s="335"/>
      <c r="G30" s="335"/>
      <c r="H30" s="336"/>
      <c r="I30" s="73">
        <f>SUMIF(FP!I:I,Doklady!$B$1&amp;A30,FP!D:D)</f>
        <v>0</v>
      </c>
      <c r="T30" s="86"/>
    </row>
    <row r="31" spans="1:20" ht="12" hidden="1" x14ac:dyDescent="0.15">
      <c r="A31" s="115" t="s">
        <v>365</v>
      </c>
      <c r="B31" s="334"/>
      <c r="C31" s="335"/>
      <c r="D31" s="335"/>
      <c r="E31" s="335"/>
      <c r="F31" s="335"/>
      <c r="G31" s="335"/>
      <c r="H31" s="336"/>
      <c r="I31" s="73">
        <f>SUMIF(FP!I:I,Doklady!$B$1&amp;A31,FP!D:D)</f>
        <v>0</v>
      </c>
      <c r="T31" s="86"/>
    </row>
    <row r="32" spans="1:20" hidden="1" x14ac:dyDescent="0.15">
      <c r="A32" s="135" t="s">
        <v>366</v>
      </c>
      <c r="B32" s="330"/>
      <c r="C32" s="331"/>
      <c r="D32" s="331"/>
      <c r="E32" s="331"/>
      <c r="F32" s="331"/>
      <c r="G32" s="331"/>
      <c r="H32" s="332"/>
      <c r="I32" s="73">
        <f>SUMIF(FP!I:I,Doklady!$B$1&amp;A32,FP!D:D)</f>
        <v>0</v>
      </c>
      <c r="T32" s="86"/>
    </row>
    <row r="33" spans="1:21" ht="12" hidden="1" x14ac:dyDescent="0.15">
      <c r="A33" s="115" t="s">
        <v>367</v>
      </c>
      <c r="B33" s="330"/>
      <c r="C33" s="331"/>
      <c r="D33" s="331"/>
      <c r="E33" s="331"/>
      <c r="F33" s="331"/>
      <c r="G33" s="331"/>
      <c r="H33" s="332"/>
      <c r="I33" s="73">
        <f>SUMIF(FP!I:I,Doklady!$B$1&amp;A33,FP!D:D)</f>
        <v>0</v>
      </c>
      <c r="T33" s="86"/>
    </row>
    <row r="34" spans="1:21" hidden="1" x14ac:dyDescent="0.15">
      <c r="A34" s="135" t="s">
        <v>368</v>
      </c>
      <c r="B34" s="333"/>
      <c r="C34" s="333"/>
      <c r="D34" s="333"/>
      <c r="E34" s="333"/>
      <c r="F34" s="333"/>
      <c r="G34" s="333"/>
      <c r="H34" s="333"/>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biliard</v>
      </c>
      <c r="C38" s="68" t="s">
        <v>1687</v>
      </c>
      <c r="D38" s="68" t="s">
        <v>1688</v>
      </c>
      <c r="E38" s="68" t="s">
        <v>1689</v>
      </c>
      <c r="F38" s="68" t="s">
        <v>1686</v>
      </c>
      <c r="G38" s="68" t="s">
        <v>370</v>
      </c>
      <c r="H38" s="68" t="s">
        <v>371</v>
      </c>
      <c r="I38" s="67" t="s">
        <v>327</v>
      </c>
      <c r="L38" s="84">
        <f>COUNTIF(FP!N:N,Doklady!B1&amp;"aB")</f>
        <v>1</v>
      </c>
    </row>
    <row r="39" spans="1:21" ht="12" x14ac:dyDescent="0.15">
      <c r="A39" s="115" t="s">
        <v>339</v>
      </c>
      <c r="B39" s="116" t="s">
        <v>372</v>
      </c>
      <c r="C39" s="78">
        <f>I39*0.2</f>
        <v>6222.2000000000007</v>
      </c>
      <c r="D39" s="78">
        <f>I39*0.2</f>
        <v>6222.2000000000007</v>
      </c>
      <c r="E39" s="78">
        <f>I39*0.25</f>
        <v>7777.75</v>
      </c>
      <c r="F39" s="78">
        <f>+I39*0.15</f>
        <v>4666.6499999999996</v>
      </c>
      <c r="G39" s="78">
        <f>+MAX(I39-C39-D39-E39-F39-H39,0)</f>
        <v>6222.1999999999989</v>
      </c>
      <c r="H39" s="78">
        <f>+IFERROR(VLOOKUP(K40&amp;" - kapitálové transfery",B$53:C$90,2,0),0)</f>
        <v>0</v>
      </c>
      <c r="I39" s="73">
        <f>SUMIF(FP!K:K,K40,FP!D:D)</f>
        <v>31111</v>
      </c>
      <c r="L39" s="84">
        <f>COUNTIF(FP!N:N,Doklady!B1&amp;"aK")</f>
        <v>0</v>
      </c>
      <c r="T39" s="86"/>
    </row>
    <row r="40" spans="1:21" ht="12" x14ac:dyDescent="0.15">
      <c r="A40" s="115" t="s">
        <v>339</v>
      </c>
      <c r="B40" s="116" t="s">
        <v>373</v>
      </c>
      <c r="C40" s="78">
        <f>DSUM(Doklady!A103:J10000,"GGG",Spolu!L40:M42)</f>
        <v>9266.4499999999989</v>
      </c>
      <c r="D40" s="78">
        <f>DSUM(Doklady!A103:J10000,"GGG",Spolu!N40:O42)</f>
        <v>7776.2199999999993</v>
      </c>
      <c r="E40" s="78">
        <f>DSUM(Doklady!A103:J10000,"GGG",Spolu!P40:Q42)</f>
        <v>9811.7999999999993</v>
      </c>
      <c r="F40" s="78">
        <f>DSUM(Doklady!A103:J10000,"GGG",Spolu!R40:S42)</f>
        <v>1143.4000000000001</v>
      </c>
      <c r="G40" s="78">
        <f>DSUM(Doklady!A103:J10000,"GGG",Spolu!T40:U42)-H40</f>
        <v>3113.1300000000006</v>
      </c>
      <c r="H40" s="78">
        <f>+IFERROR(VLOOKUP(K40&amp;" - kapitálové transfery",B$53:D$90,3,0),0)</f>
        <v>0</v>
      </c>
      <c r="I40" s="73">
        <f>+C40+D40+E40+F40+G40+H40</f>
        <v>31111</v>
      </c>
      <c r="J40" s="218" t="str">
        <f>+K45</f>
        <v>.</v>
      </c>
      <c r="K40" s="218" t="str">
        <f>IF(L38&gt;0,INDEX(FP!K:K,Doklady!B2),".")</f>
        <v>biliard</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biliard - bežné transfery</v>
      </c>
      <c r="M41" s="120">
        <v>1</v>
      </c>
      <c r="N41" s="161" t="str">
        <f>+L41</f>
        <v>a - biliard - bežné transfery</v>
      </c>
      <c r="O41" s="120">
        <v>2</v>
      </c>
      <c r="P41" s="161" t="str">
        <f>+L41</f>
        <v>a - biliard - bežné transfery</v>
      </c>
      <c r="Q41" s="120">
        <v>3</v>
      </c>
      <c r="R41" s="161" t="str">
        <f>+L41</f>
        <v>a - biliard - bežné transfery</v>
      </c>
      <c r="S41" s="120">
        <v>4</v>
      </c>
      <c r="T41" s="161" t="str">
        <f>+L41</f>
        <v>a - biliard - bežné transfery</v>
      </c>
      <c r="U41" s="120">
        <v>5</v>
      </c>
    </row>
    <row r="42" spans="1:21" ht="10.5" customHeight="1" x14ac:dyDescent="0.15">
      <c r="A42" s="115" t="s">
        <v>339</v>
      </c>
      <c r="B42" s="116" t="s">
        <v>376</v>
      </c>
      <c r="C42" s="73">
        <f>+C40</f>
        <v>9266.4499999999989</v>
      </c>
      <c r="D42" s="216">
        <f>+D40</f>
        <v>7776.2199999999993</v>
      </c>
      <c r="E42" s="216">
        <f>+E40</f>
        <v>9811.7999999999993</v>
      </c>
      <c r="F42" s="216">
        <f>+MIN(F39:F40)</f>
        <v>1143.4000000000001</v>
      </c>
      <c r="G42" s="216">
        <f>+MIN(G39+MAX(F39-F40,0)-MAX(E40-E39,0)-MAX(D40-D39,0)-MAX(C40-C39,0),G40)</f>
        <v>3113.1300000000006</v>
      </c>
      <c r="H42" s="216">
        <f>+MIN(H39:H40)</f>
        <v>0</v>
      </c>
      <c r="I42" s="73">
        <f>+C42+D42+E42+MIN(F39:F40)+G42+H42</f>
        <v>31111</v>
      </c>
      <c r="J42" s="219">
        <f>+K47</f>
        <v>0</v>
      </c>
      <c r="K42" s="219">
        <f>+I42-H42</f>
        <v>31111</v>
      </c>
      <c r="L42" s="161" t="str">
        <f>+SUBSTITUTE(L41,"bežné","kapitálové")</f>
        <v>a - biliard - kapitálové transfery</v>
      </c>
      <c r="M42" s="120">
        <v>1</v>
      </c>
      <c r="N42" s="161" t="str">
        <f>+L42</f>
        <v>a - biliard - kapitálové transfery</v>
      </c>
      <c r="O42" s="120">
        <v>2</v>
      </c>
      <c r="P42" s="161" t="str">
        <f>+L42</f>
        <v>a - biliard - kapitálové transfery</v>
      </c>
      <c r="Q42" s="120">
        <v>3</v>
      </c>
      <c r="R42" s="161" t="str">
        <f>+L42</f>
        <v>a - biliard - kapitálové transfery</v>
      </c>
      <c r="S42" s="120">
        <v>4</v>
      </c>
      <c r="T42" s="161" t="str">
        <f>+L42</f>
        <v>a - biliard - kapitálové transfery</v>
      </c>
      <c r="U42" s="120">
        <v>5</v>
      </c>
    </row>
    <row r="43" spans="1:21" ht="24" x14ac:dyDescent="0.15">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47"/>
      <c r="B50" s="348"/>
      <c r="C50" s="348"/>
      <c r="D50" s="348"/>
      <c r="E50" s="348"/>
      <c r="F50" s="348"/>
      <c r="G50" s="348"/>
      <c r="H50" s="348"/>
      <c r="I50" s="348"/>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a</v>
      </c>
      <c r="B53" s="119" t="str">
        <f>Doklady!H1</f>
        <v>biliard - bežné transfery</v>
      </c>
      <c r="C53" s="73">
        <f>IF(A53&lt;&gt;"",INDEX(FP!D:D,Doklady!B$2+(ROW()-53)),"")</f>
        <v>31111</v>
      </c>
      <c r="D53" s="73">
        <f>IF(A53&lt;&gt;"",Doklady!I1-Doklady!J1,"")</f>
        <v>31111</v>
      </c>
      <c r="E53" s="73">
        <f>IF(A53&lt;&gt;"",MIN(D53,C53)*Doklady!C1/(1-Doklady!C1),"")</f>
        <v>0</v>
      </c>
      <c r="F53" s="71">
        <f>IF(A53&lt;&gt;"",Doklady!J1,"")</f>
        <v>0</v>
      </c>
      <c r="G53" s="73">
        <f>+IFERROR(HLOOKUP(IF(RIGHT(B53,15)="bežné transfery",LEFT(B53,LEN(B53)-18),0),$J$40:$K$42,3,0),MIN(C53,D53))</f>
        <v>31111</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31111</v>
      </c>
      <c r="D130" s="228">
        <f t="shared" ref="D130:I130" si="9">SUM(D53:D129)</f>
        <v>31111</v>
      </c>
      <c r="E130" s="228">
        <f t="shared" si="9"/>
        <v>0</v>
      </c>
      <c r="F130" s="228">
        <f t="shared" si="9"/>
        <v>0</v>
      </c>
      <c r="G130" s="228">
        <f t="shared" si="9"/>
        <v>31111</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81"/>
      <c r="C140" s="229"/>
      <c r="D140" s="360"/>
      <c r="E140" s="360"/>
      <c r="F140" s="360"/>
      <c r="G140" s="360"/>
      <c r="H140" s="360"/>
      <c r="I140" s="360"/>
      <c r="J140" s="85"/>
    </row>
    <row r="141" spans="1:26" ht="68.25" customHeight="1" x14ac:dyDescent="0.15">
      <c r="A141" s="9"/>
      <c r="B141" s="283" t="s">
        <v>393</v>
      </c>
      <c r="C141" s="214"/>
      <c r="D141" s="344" t="s">
        <v>394</v>
      </c>
      <c r="E141" s="344"/>
      <c r="F141" s="344"/>
      <c r="G141" s="344"/>
      <c r="H141" s="344"/>
      <c r="I141" s="344"/>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25" priority="43" stopIfTrue="1" operator="lessThanOrEqual">
      <formula>0</formula>
    </cfRule>
    <cfRule type="cellIs" dxfId="124" priority="44" stopIfTrue="1" operator="greaterThan">
      <formula>0</formula>
    </cfRule>
  </conditionalFormatting>
  <conditionalFormatting sqref="D53:D129">
    <cfRule type="expression" dxfId="123" priority="31" stopIfTrue="1">
      <formula>$C53=$D53</formula>
    </cfRule>
    <cfRule type="expression" dxfId="122" priority="33" stopIfTrue="1">
      <formula>$C53&lt;&gt;$D53</formula>
    </cfRule>
  </conditionalFormatting>
  <conditionalFormatting sqref="E9:F9">
    <cfRule type="expression" dxfId="121" priority="38" stopIfTrue="1">
      <formula>SUM($E$10:$F$14)&gt;0</formula>
    </cfRule>
  </conditionalFormatting>
  <conditionalFormatting sqref="G53:G129">
    <cfRule type="expression" dxfId="120" priority="13" stopIfTrue="1">
      <formula>$C53=$G53</formula>
    </cfRule>
    <cfRule type="expression" dxfId="119" priority="14" stopIfTrue="1">
      <formula>$C53&lt;&gt;$G53</formula>
    </cfRule>
  </conditionalFormatting>
  <conditionalFormatting sqref="I42">
    <cfRule type="cellIs" dxfId="118" priority="1" stopIfTrue="1" operator="greaterThan">
      <formula>0</formula>
    </cfRule>
  </conditionalFormatting>
  <conditionalFormatting sqref="I47">
    <cfRule type="cellIs" dxfId="117" priority="15" stopIfTrue="1" operator="greaterThan">
      <formula>0</formula>
    </cfRule>
  </conditionalFormatting>
  <conditionalFormatting sqref="I53:I129">
    <cfRule type="cellIs" dxfId="116" priority="40" stopIfTrue="1" operator="equal">
      <formula>0</formula>
    </cfRule>
    <cfRule type="cellIs" dxfId="11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86" zoomScale="170" zoomScaleNormal="170" workbookViewId="0">
      <selection activeCell="L198" sqref="L198"/>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biliard - bežné transfery</v>
      </c>
      <c r="B1" s="232" t="str">
        <f>INDEX(Adr!A:A,B102+1)</f>
        <v>31753825</v>
      </c>
      <c r="C1" s="233">
        <f>IF(ROW()&lt;=B$3,INDEX(FP!E:E,B$2+ROW()-1),"")</f>
        <v>0</v>
      </c>
      <c r="D1" s="234" t="str">
        <f>IF(ROW()&lt;=B$3,INDEX(FP!F:F,B$2+ROW()-1),"")</f>
        <v>a</v>
      </c>
      <c r="E1" s="234"/>
      <c r="F1" s="234" t="str">
        <f>IF(ROW()&lt;=B$3,INDEX(FP!G:G,B$2+ROW()-1),"")</f>
        <v>026 02</v>
      </c>
      <c r="G1" s="234"/>
      <c r="H1" s="235" t="str">
        <f>IF(ROW()&lt;=B$3,INDEX(FP!C:C,B$2+ROW()-1),"")</f>
        <v>biliard - bežné transfery</v>
      </c>
      <c r="I1" s="236">
        <f t="shared" ref="I1:I6" si="0">IF(ROW()&lt;=B$3,SUMIF(A$107:A$10042,A1,I$107:I$10042),"")</f>
        <v>31111</v>
      </c>
      <c r="J1" s="236">
        <f t="shared" ref="J1:J32" si="1">IF(ROW()&lt;=B$3,SUMIFS(I$103:I$50042,A$103:A$50042,K1,J$103:J$50042,L1),"")</f>
        <v>0</v>
      </c>
      <c r="K1" s="110" t="str">
        <f>$A1</f>
        <v>a - biliard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182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61" t="s">
        <v>329</v>
      </c>
      <c r="B100" s="361"/>
      <c r="C100" s="361"/>
      <c r="D100" s="361"/>
      <c r="E100" s="361"/>
      <c r="F100" s="361"/>
      <c r="G100" s="361"/>
      <c r="H100" s="361"/>
      <c r="I100" s="363" t="s">
        <v>2271</v>
      </c>
      <c r="J100" s="363"/>
      <c r="K100" s="89"/>
    </row>
    <row r="101" spans="1:25" ht="16" x14ac:dyDescent="0.2">
      <c r="A101" s="361"/>
      <c r="B101" s="361"/>
      <c r="C101" s="361"/>
      <c r="D101" s="361"/>
      <c r="E101" s="361"/>
      <c r="F101" s="361"/>
      <c r="G101" s="361"/>
      <c r="H101" s="361"/>
      <c r="I101" s="362">
        <v>45887</v>
      </c>
      <c r="J101" s="362"/>
    </row>
    <row r="102" spans="1:25" ht="14" x14ac:dyDescent="0.15">
      <c r="A102" s="249" t="s">
        <v>399</v>
      </c>
      <c r="B102" s="250">
        <v>72</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5" customHeight="1" x14ac:dyDescent="0.15">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2293</v>
      </c>
      <c r="B107" s="14" t="s">
        <v>2298</v>
      </c>
      <c r="C107" s="14" t="s">
        <v>2297</v>
      </c>
      <c r="D107" s="16">
        <v>45854</v>
      </c>
      <c r="E107" s="16"/>
      <c r="F107" s="14" t="s">
        <v>2294</v>
      </c>
      <c r="G107" s="14" t="s">
        <v>2295</v>
      </c>
      <c r="H107" s="14" t="s">
        <v>2296</v>
      </c>
      <c r="I107" s="15">
        <v>30.75</v>
      </c>
      <c r="J107" s="77">
        <v>4</v>
      </c>
      <c r="K107" s="92"/>
    </row>
    <row r="108" spans="1:25" ht="96" x14ac:dyDescent="0.15">
      <c r="A108" s="14" t="s">
        <v>2293</v>
      </c>
      <c r="B108" s="14" t="s">
        <v>2438</v>
      </c>
      <c r="C108" s="14" t="s">
        <v>2299</v>
      </c>
      <c r="D108" s="16">
        <v>45855</v>
      </c>
      <c r="E108" s="16"/>
      <c r="F108" s="14" t="s">
        <v>2548</v>
      </c>
      <c r="G108" s="14"/>
      <c r="H108" s="14" t="s">
        <v>2437</v>
      </c>
      <c r="I108" s="15">
        <v>143.68</v>
      </c>
      <c r="J108" s="77">
        <v>3</v>
      </c>
      <c r="K108" s="92"/>
    </row>
    <row r="109" spans="1:25" ht="72" x14ac:dyDescent="0.15">
      <c r="A109" s="14" t="s">
        <v>2293</v>
      </c>
      <c r="B109" s="14" t="s">
        <v>2439</v>
      </c>
      <c r="C109" s="14" t="s">
        <v>2300</v>
      </c>
      <c r="D109" s="16">
        <v>45855</v>
      </c>
      <c r="E109" s="16"/>
      <c r="F109" s="14" t="s">
        <v>2440</v>
      </c>
      <c r="G109" s="14"/>
      <c r="H109" s="14" t="s">
        <v>2441</v>
      </c>
      <c r="I109" s="15">
        <v>757.05</v>
      </c>
      <c r="J109" s="77">
        <v>1</v>
      </c>
      <c r="K109" s="92"/>
    </row>
    <row r="110" spans="1:25" ht="84" x14ac:dyDescent="0.15">
      <c r="A110" s="14" t="s">
        <v>2293</v>
      </c>
      <c r="B110" s="14" t="s">
        <v>2442</v>
      </c>
      <c r="C110" s="14" t="s">
        <v>2301</v>
      </c>
      <c r="D110" s="16">
        <v>45855</v>
      </c>
      <c r="E110" s="16"/>
      <c r="F110" s="14" t="s">
        <v>2443</v>
      </c>
      <c r="G110" s="14"/>
      <c r="H110" s="14" t="s">
        <v>2444</v>
      </c>
      <c r="I110" s="15">
        <v>1479.74</v>
      </c>
      <c r="J110" s="77">
        <v>1</v>
      </c>
      <c r="K110" s="92"/>
    </row>
    <row r="111" spans="1:25" ht="13" x14ac:dyDescent="0.15">
      <c r="A111" s="14" t="s">
        <v>2293</v>
      </c>
      <c r="B111" s="14" t="s">
        <v>2445</v>
      </c>
      <c r="C111" s="14" t="s">
        <v>2302</v>
      </c>
      <c r="D111" s="16">
        <v>45855</v>
      </c>
      <c r="E111" s="16"/>
      <c r="F111" s="14" t="s">
        <v>2446</v>
      </c>
      <c r="G111" s="14"/>
      <c r="H111" s="14" t="s">
        <v>2447</v>
      </c>
      <c r="I111" s="15">
        <v>200</v>
      </c>
      <c r="J111" s="77">
        <v>3</v>
      </c>
      <c r="K111" s="92"/>
    </row>
    <row r="112" spans="1:25" ht="24" x14ac:dyDescent="0.15">
      <c r="A112" s="14" t="s">
        <v>2293</v>
      </c>
      <c r="B112" s="14" t="s">
        <v>2448</v>
      </c>
      <c r="C112" s="14" t="s">
        <v>2303</v>
      </c>
      <c r="D112" s="16">
        <v>45855</v>
      </c>
      <c r="E112" s="16"/>
      <c r="F112" s="14" t="s">
        <v>2449</v>
      </c>
      <c r="G112" s="14"/>
      <c r="H112" s="14" t="s">
        <v>2450</v>
      </c>
      <c r="I112" s="15">
        <v>268.36</v>
      </c>
      <c r="J112" s="77">
        <v>3</v>
      </c>
      <c r="K112" s="92"/>
    </row>
    <row r="113" spans="1:11" ht="96" x14ac:dyDescent="0.15">
      <c r="A113" s="14" t="s">
        <v>2293</v>
      </c>
      <c r="B113" s="14" t="s">
        <v>2451</v>
      </c>
      <c r="C113" s="14" t="s">
        <v>2304</v>
      </c>
      <c r="D113" s="16">
        <v>45855</v>
      </c>
      <c r="E113" s="16"/>
      <c r="F113" s="14" t="s">
        <v>2452</v>
      </c>
      <c r="G113" s="14"/>
      <c r="H113" s="14" t="s">
        <v>2453</v>
      </c>
      <c r="I113" s="15">
        <v>63.44</v>
      </c>
      <c r="J113" s="77">
        <v>2</v>
      </c>
      <c r="K113" s="92"/>
    </row>
    <row r="114" spans="1:11" ht="96" x14ac:dyDescent="0.15">
      <c r="A114" s="14" t="s">
        <v>2293</v>
      </c>
      <c r="B114" s="14" t="s">
        <v>2454</v>
      </c>
      <c r="C114" s="14" t="s">
        <v>2305</v>
      </c>
      <c r="D114" s="16">
        <v>45855</v>
      </c>
      <c r="E114" s="16"/>
      <c r="F114" s="14" t="s">
        <v>2463</v>
      </c>
      <c r="G114" s="14"/>
      <c r="H114" s="14" t="s">
        <v>2464</v>
      </c>
      <c r="I114" s="15">
        <v>391.5</v>
      </c>
      <c r="J114" s="77">
        <v>2</v>
      </c>
      <c r="K114" s="92"/>
    </row>
    <row r="115" spans="1:11" ht="84" x14ac:dyDescent="0.15">
      <c r="A115" s="14" t="s">
        <v>2293</v>
      </c>
      <c r="B115" s="14" t="s">
        <v>2455</v>
      </c>
      <c r="C115" s="14" t="s">
        <v>2306</v>
      </c>
      <c r="D115" s="16">
        <v>45855</v>
      </c>
      <c r="E115" s="16"/>
      <c r="F115" s="14" t="s">
        <v>2465</v>
      </c>
      <c r="G115" s="14"/>
      <c r="H115" s="14" t="s">
        <v>2466</v>
      </c>
      <c r="I115" s="15">
        <v>164.5</v>
      </c>
      <c r="J115" s="77">
        <v>2</v>
      </c>
      <c r="K115" s="92"/>
    </row>
    <row r="116" spans="1:11" ht="84" x14ac:dyDescent="0.15">
      <c r="A116" s="14" t="s">
        <v>2293</v>
      </c>
      <c r="B116" s="14" t="s">
        <v>2456</v>
      </c>
      <c r="C116" s="14" t="s">
        <v>2307</v>
      </c>
      <c r="D116" s="16">
        <v>45859</v>
      </c>
      <c r="E116" s="16"/>
      <c r="F116" s="14" t="s">
        <v>2477</v>
      </c>
      <c r="G116" s="14"/>
      <c r="H116" s="14" t="s">
        <v>2466</v>
      </c>
      <c r="I116" s="15">
        <v>476.1</v>
      </c>
      <c r="J116" s="77">
        <v>2</v>
      </c>
      <c r="K116" s="92"/>
    </row>
    <row r="117" spans="1:11" ht="84" x14ac:dyDescent="0.15">
      <c r="A117" s="14" t="s">
        <v>2293</v>
      </c>
      <c r="B117" s="14" t="s">
        <v>2457</v>
      </c>
      <c r="C117" s="14" t="s">
        <v>2308</v>
      </c>
      <c r="D117" s="16">
        <v>45859</v>
      </c>
      <c r="E117" s="16"/>
      <c r="F117" s="14" t="s">
        <v>2476</v>
      </c>
      <c r="G117" s="14"/>
      <c r="H117" s="14" t="s">
        <v>2467</v>
      </c>
      <c r="I117" s="15">
        <v>449.95</v>
      </c>
      <c r="J117" s="77">
        <v>2</v>
      </c>
      <c r="K117" s="92"/>
    </row>
    <row r="118" spans="1:11" ht="84" x14ac:dyDescent="0.15">
      <c r="A118" s="14" t="s">
        <v>2293</v>
      </c>
      <c r="B118" s="14" t="s">
        <v>2458</v>
      </c>
      <c r="C118" s="14" t="s">
        <v>2309</v>
      </c>
      <c r="D118" s="16">
        <v>45859</v>
      </c>
      <c r="E118" s="16"/>
      <c r="F118" s="14" t="s">
        <v>2478</v>
      </c>
      <c r="G118" s="14"/>
      <c r="H118" s="14" t="s">
        <v>2468</v>
      </c>
      <c r="I118" s="15">
        <v>593.24</v>
      </c>
      <c r="J118" s="77">
        <v>2</v>
      </c>
      <c r="K118" s="92"/>
    </row>
    <row r="119" spans="1:11" ht="24" x14ac:dyDescent="0.15">
      <c r="A119" s="14" t="s">
        <v>2293</v>
      </c>
      <c r="B119" s="14" t="s">
        <v>2459</v>
      </c>
      <c r="C119" s="14" t="s">
        <v>2310</v>
      </c>
      <c r="D119" s="16">
        <v>45859</v>
      </c>
      <c r="E119" s="16"/>
      <c r="F119" s="14" t="s">
        <v>2449</v>
      </c>
      <c r="G119" s="14"/>
      <c r="H119" s="14" t="s">
        <v>2469</v>
      </c>
      <c r="I119" s="15">
        <v>163.02000000000001</v>
      </c>
      <c r="J119" s="77">
        <v>2</v>
      </c>
      <c r="K119" s="92"/>
    </row>
    <row r="120" spans="1:11" ht="72" x14ac:dyDescent="0.15">
      <c r="A120" s="14" t="s">
        <v>2293</v>
      </c>
      <c r="B120" s="14" t="s">
        <v>2460</v>
      </c>
      <c r="C120" s="14" t="s">
        <v>2311</v>
      </c>
      <c r="D120" s="16">
        <v>45859</v>
      </c>
      <c r="E120" s="16"/>
      <c r="F120" s="14" t="s">
        <v>2470</v>
      </c>
      <c r="G120" s="14"/>
      <c r="H120" s="14" t="s">
        <v>2464</v>
      </c>
      <c r="I120" s="15">
        <v>903.15</v>
      </c>
      <c r="J120" s="77">
        <v>2</v>
      </c>
      <c r="K120" s="92"/>
    </row>
    <row r="121" spans="1:11" ht="13" x14ac:dyDescent="0.15">
      <c r="A121" s="14" t="s">
        <v>2293</v>
      </c>
      <c r="B121" s="14" t="s">
        <v>2461</v>
      </c>
      <c r="C121" s="14" t="s">
        <v>2312</v>
      </c>
      <c r="D121" s="16">
        <v>45859</v>
      </c>
      <c r="E121" s="16"/>
      <c r="F121" s="14" t="s">
        <v>2471</v>
      </c>
      <c r="G121" s="14"/>
      <c r="H121" s="14" t="s">
        <v>2472</v>
      </c>
      <c r="I121" s="15">
        <v>492.5</v>
      </c>
      <c r="J121" s="77">
        <v>3</v>
      </c>
      <c r="K121" s="92"/>
    </row>
    <row r="122" spans="1:11" ht="13" x14ac:dyDescent="0.15">
      <c r="A122" s="14" t="s">
        <v>2293</v>
      </c>
      <c r="B122" s="14" t="s">
        <v>2462</v>
      </c>
      <c r="C122" s="14" t="s">
        <v>2313</v>
      </c>
      <c r="D122" s="16">
        <v>45859</v>
      </c>
      <c r="E122" s="16"/>
      <c r="F122" s="14" t="s">
        <v>2471</v>
      </c>
      <c r="G122" s="14"/>
      <c r="H122" s="14" t="s">
        <v>2441</v>
      </c>
      <c r="I122" s="15">
        <v>492.5</v>
      </c>
      <c r="J122" s="77">
        <v>1</v>
      </c>
      <c r="K122" s="92"/>
    </row>
    <row r="123" spans="1:11" ht="13" x14ac:dyDescent="0.15">
      <c r="A123" s="14" t="s">
        <v>2293</v>
      </c>
      <c r="B123" s="14" t="s">
        <v>2318</v>
      </c>
      <c r="C123" s="14" t="s">
        <v>2317</v>
      </c>
      <c r="D123" s="16">
        <v>45863</v>
      </c>
      <c r="E123" s="16"/>
      <c r="F123" s="14" t="s">
        <v>2314</v>
      </c>
      <c r="G123" s="14" t="s">
        <v>2315</v>
      </c>
      <c r="H123" s="14" t="s">
        <v>2316</v>
      </c>
      <c r="I123" s="15">
        <v>500</v>
      </c>
      <c r="J123" s="77">
        <v>5</v>
      </c>
      <c r="K123" s="92"/>
    </row>
    <row r="124" spans="1:11" ht="13" x14ac:dyDescent="0.15">
      <c r="A124" s="14" t="s">
        <v>2293</v>
      </c>
      <c r="B124" s="14"/>
      <c r="C124" s="14"/>
      <c r="D124" s="16">
        <v>45869</v>
      </c>
      <c r="E124" s="16"/>
      <c r="F124" s="14" t="s">
        <v>2319</v>
      </c>
      <c r="G124" s="14" t="s">
        <v>2320</v>
      </c>
      <c r="H124" s="14" t="s">
        <v>2321</v>
      </c>
      <c r="I124" s="15">
        <v>3.65</v>
      </c>
      <c r="J124" s="77">
        <v>4</v>
      </c>
      <c r="K124" s="92"/>
    </row>
    <row r="125" spans="1:11" ht="13" x14ac:dyDescent="0.15">
      <c r="A125" s="14" t="s">
        <v>2293</v>
      </c>
      <c r="B125" s="14"/>
      <c r="C125" s="14"/>
      <c r="D125" s="16">
        <v>45869</v>
      </c>
      <c r="E125" s="16"/>
      <c r="F125" s="14" t="s">
        <v>2319</v>
      </c>
      <c r="G125" s="14" t="s">
        <v>2320</v>
      </c>
      <c r="H125" s="14" t="s">
        <v>2321</v>
      </c>
      <c r="I125" s="15">
        <v>8</v>
      </c>
      <c r="J125" s="77">
        <v>4</v>
      </c>
      <c r="K125" s="92"/>
    </row>
    <row r="126" spans="1:11" ht="13" x14ac:dyDescent="0.15">
      <c r="A126" s="14" t="s">
        <v>2293</v>
      </c>
      <c r="B126" s="14"/>
      <c r="C126" s="14"/>
      <c r="D126" s="16">
        <v>45869</v>
      </c>
      <c r="E126" s="16"/>
      <c r="F126" s="14" t="s">
        <v>2319</v>
      </c>
      <c r="G126" s="14" t="s">
        <v>2320</v>
      </c>
      <c r="H126" s="14" t="s">
        <v>2321</v>
      </c>
      <c r="I126" s="15">
        <v>0.75</v>
      </c>
      <c r="J126" s="77">
        <v>4</v>
      </c>
      <c r="K126" s="92"/>
    </row>
    <row r="127" spans="1:11" ht="13" x14ac:dyDescent="0.15">
      <c r="A127" s="14" t="s">
        <v>2293</v>
      </c>
      <c r="B127" s="14" t="s">
        <v>2322</v>
      </c>
      <c r="C127" s="14" t="s">
        <v>2323</v>
      </c>
      <c r="D127" s="16">
        <v>45870</v>
      </c>
      <c r="E127" s="16"/>
      <c r="F127" s="14" t="s">
        <v>2324</v>
      </c>
      <c r="G127" s="14" t="s">
        <v>2325</v>
      </c>
      <c r="H127" s="14" t="s">
        <v>2326</v>
      </c>
      <c r="I127" s="15">
        <v>565.45000000000005</v>
      </c>
      <c r="J127" s="77">
        <v>5</v>
      </c>
      <c r="K127" s="92"/>
    </row>
    <row r="128" spans="1:11" ht="24" x14ac:dyDescent="0.15">
      <c r="A128" s="14" t="s">
        <v>2293</v>
      </c>
      <c r="B128" s="14" t="s">
        <v>2327</v>
      </c>
      <c r="C128" s="14" t="s">
        <v>2328</v>
      </c>
      <c r="D128" s="16">
        <v>45875</v>
      </c>
      <c r="E128" s="16"/>
      <c r="F128" s="14" t="s">
        <v>2331</v>
      </c>
      <c r="G128" s="14" t="s">
        <v>2329</v>
      </c>
      <c r="H128" s="14" t="s">
        <v>2330</v>
      </c>
      <c r="I128" s="15">
        <v>250</v>
      </c>
      <c r="J128" s="77">
        <v>3</v>
      </c>
      <c r="K128" s="92"/>
    </row>
    <row r="129" spans="1:11" ht="24" x14ac:dyDescent="0.15">
      <c r="A129" s="14" t="s">
        <v>2293</v>
      </c>
      <c r="B129" s="14" t="s">
        <v>2332</v>
      </c>
      <c r="C129" s="14" t="s">
        <v>2333</v>
      </c>
      <c r="D129" s="16">
        <v>45875</v>
      </c>
      <c r="E129" s="16"/>
      <c r="F129" s="14" t="s">
        <v>2334</v>
      </c>
      <c r="G129" s="14"/>
      <c r="H129" s="14" t="s">
        <v>2335</v>
      </c>
      <c r="I129" s="15">
        <v>540</v>
      </c>
      <c r="J129" s="77">
        <v>3</v>
      </c>
      <c r="K129" s="92"/>
    </row>
    <row r="130" spans="1:11" ht="24" x14ac:dyDescent="0.15">
      <c r="A130" s="14" t="s">
        <v>2293</v>
      </c>
      <c r="B130" s="14" t="s">
        <v>2336</v>
      </c>
      <c r="C130" s="14" t="s">
        <v>2337</v>
      </c>
      <c r="D130" s="16">
        <v>45875</v>
      </c>
      <c r="E130" s="16"/>
      <c r="F130" s="14" t="s">
        <v>2338</v>
      </c>
      <c r="G130" s="14" t="s">
        <v>2329</v>
      </c>
      <c r="H130" s="14" t="s">
        <v>2330</v>
      </c>
      <c r="I130" s="15">
        <v>125</v>
      </c>
      <c r="J130" s="77">
        <v>1</v>
      </c>
      <c r="K130" s="92"/>
    </row>
    <row r="131" spans="1:11" ht="13" x14ac:dyDescent="0.15">
      <c r="A131" s="14" t="s">
        <v>2293</v>
      </c>
      <c r="B131" s="14" t="s">
        <v>2339</v>
      </c>
      <c r="C131" s="14" t="s">
        <v>2342</v>
      </c>
      <c r="D131" s="16">
        <v>45880</v>
      </c>
      <c r="E131" s="16"/>
      <c r="F131" s="14" t="s">
        <v>2345</v>
      </c>
      <c r="G131" s="14" t="s">
        <v>2346</v>
      </c>
      <c r="H131" s="14" t="s">
        <v>2347</v>
      </c>
      <c r="I131" s="15">
        <v>162.63999999999999</v>
      </c>
      <c r="J131" s="77">
        <v>5</v>
      </c>
      <c r="K131" s="92"/>
    </row>
    <row r="132" spans="1:11" ht="13" x14ac:dyDescent="0.15">
      <c r="A132" s="14" t="s">
        <v>2293</v>
      </c>
      <c r="B132" s="14" t="s">
        <v>2340</v>
      </c>
      <c r="C132" s="14" t="s">
        <v>2343</v>
      </c>
      <c r="D132" s="16">
        <v>45880</v>
      </c>
      <c r="E132" s="16"/>
      <c r="F132" s="14" t="s">
        <v>2345</v>
      </c>
      <c r="G132" s="14" t="s">
        <v>2346</v>
      </c>
      <c r="H132" s="14" t="s">
        <v>2347</v>
      </c>
      <c r="I132" s="15">
        <v>50.68</v>
      </c>
      <c r="J132" s="77">
        <v>5</v>
      </c>
      <c r="K132" s="92"/>
    </row>
    <row r="133" spans="1:11" ht="13" x14ac:dyDescent="0.15">
      <c r="A133" s="14" t="s">
        <v>2293</v>
      </c>
      <c r="B133" s="14" t="s">
        <v>2341</v>
      </c>
      <c r="C133" s="14" t="s">
        <v>2344</v>
      </c>
      <c r="D133" s="16">
        <v>45880</v>
      </c>
      <c r="E133" s="16"/>
      <c r="F133" s="14" t="s">
        <v>2294</v>
      </c>
      <c r="G133" s="14" t="s">
        <v>2295</v>
      </c>
      <c r="H133" s="14" t="s">
        <v>2296</v>
      </c>
      <c r="I133" s="15">
        <v>30.75</v>
      </c>
      <c r="J133" s="77">
        <v>4</v>
      </c>
      <c r="K133" s="92"/>
    </row>
    <row r="134" spans="1:11" ht="36" x14ac:dyDescent="0.15">
      <c r="A134" s="14" t="s">
        <v>2293</v>
      </c>
      <c r="B134" s="14" t="s">
        <v>2348</v>
      </c>
      <c r="C134" s="14" t="s">
        <v>2349</v>
      </c>
      <c r="D134" s="16">
        <v>45883</v>
      </c>
      <c r="E134" s="16"/>
      <c r="F134" s="14" t="s">
        <v>2475</v>
      </c>
      <c r="G134" s="14" t="s">
        <v>2354</v>
      </c>
      <c r="H134" s="14" t="s">
        <v>2355</v>
      </c>
      <c r="I134" s="15">
        <v>390</v>
      </c>
      <c r="J134" s="77">
        <v>3</v>
      </c>
      <c r="K134" s="92"/>
    </row>
    <row r="135" spans="1:11" ht="36" x14ac:dyDescent="0.15">
      <c r="A135" s="14" t="s">
        <v>2293</v>
      </c>
      <c r="B135" s="14" t="s">
        <v>2350</v>
      </c>
      <c r="C135" s="14" t="s">
        <v>2352</v>
      </c>
      <c r="D135" s="16">
        <v>45883</v>
      </c>
      <c r="E135" s="16"/>
      <c r="F135" s="14" t="s">
        <v>2356</v>
      </c>
      <c r="G135" s="14" t="s">
        <v>2354</v>
      </c>
      <c r="H135" s="14" t="s">
        <v>2355</v>
      </c>
      <c r="I135" s="15">
        <v>225</v>
      </c>
      <c r="J135" s="77">
        <v>2</v>
      </c>
      <c r="K135" s="92"/>
    </row>
    <row r="136" spans="1:11" ht="60" x14ac:dyDescent="0.15">
      <c r="A136" s="14" t="s">
        <v>2293</v>
      </c>
      <c r="B136" s="14" t="s">
        <v>2351</v>
      </c>
      <c r="C136" s="14" t="s">
        <v>2353</v>
      </c>
      <c r="D136" s="16">
        <v>45883</v>
      </c>
      <c r="E136" s="16"/>
      <c r="F136" s="14" t="s">
        <v>2357</v>
      </c>
      <c r="G136" s="14" t="s">
        <v>2354</v>
      </c>
      <c r="H136" s="14" t="s">
        <v>2355</v>
      </c>
      <c r="I136" s="15">
        <v>110</v>
      </c>
      <c r="J136" s="77">
        <v>2</v>
      </c>
      <c r="K136" s="92"/>
    </row>
    <row r="137" spans="1:11" ht="13" x14ac:dyDescent="0.15">
      <c r="A137" s="14" t="s">
        <v>2293</v>
      </c>
      <c r="B137" s="14"/>
      <c r="C137" s="14"/>
      <c r="D137" s="16">
        <v>45897</v>
      </c>
      <c r="E137" s="16"/>
      <c r="F137" s="14" t="s">
        <v>2319</v>
      </c>
      <c r="G137" s="14" t="s">
        <v>2320</v>
      </c>
      <c r="H137" s="14" t="s">
        <v>2321</v>
      </c>
      <c r="I137" s="15">
        <v>3.65</v>
      </c>
      <c r="J137" s="77">
        <v>4</v>
      </c>
      <c r="K137" s="92"/>
    </row>
    <row r="138" spans="1:11" ht="13" x14ac:dyDescent="0.15">
      <c r="A138" s="14" t="s">
        <v>2293</v>
      </c>
      <c r="B138" s="14"/>
      <c r="C138" s="14"/>
      <c r="D138" s="16">
        <v>45897</v>
      </c>
      <c r="E138" s="16"/>
      <c r="F138" s="14" t="s">
        <v>2319</v>
      </c>
      <c r="G138" s="14" t="s">
        <v>2320</v>
      </c>
      <c r="H138" s="14" t="s">
        <v>2321</v>
      </c>
      <c r="I138" s="15">
        <v>8</v>
      </c>
      <c r="J138" s="77">
        <v>4</v>
      </c>
      <c r="K138" s="92"/>
    </row>
    <row r="139" spans="1:11" ht="36" x14ac:dyDescent="0.15">
      <c r="A139" s="14" t="s">
        <v>2293</v>
      </c>
      <c r="B139" s="14" t="s">
        <v>2358</v>
      </c>
      <c r="C139" s="14" t="s">
        <v>2359</v>
      </c>
      <c r="D139" s="16">
        <v>45911</v>
      </c>
      <c r="E139" s="16"/>
      <c r="F139" s="14" t="s">
        <v>2362</v>
      </c>
      <c r="G139" s="14" t="s">
        <v>2329</v>
      </c>
      <c r="H139" s="14" t="s">
        <v>2330</v>
      </c>
      <c r="I139" s="15">
        <v>1125</v>
      </c>
      <c r="J139" s="77">
        <v>3</v>
      </c>
      <c r="K139" s="92"/>
    </row>
    <row r="140" spans="1:11" ht="24" x14ac:dyDescent="0.15">
      <c r="A140" s="14" t="s">
        <v>2293</v>
      </c>
      <c r="B140" s="14" t="s">
        <v>2360</v>
      </c>
      <c r="C140" s="14" t="s">
        <v>2361</v>
      </c>
      <c r="D140" s="16">
        <v>45911</v>
      </c>
      <c r="E140" s="16"/>
      <c r="F140" s="14" t="s">
        <v>2363</v>
      </c>
      <c r="G140" s="14" t="s">
        <v>2329</v>
      </c>
      <c r="H140" s="14" t="s">
        <v>2330</v>
      </c>
      <c r="I140" s="15">
        <v>1471</v>
      </c>
      <c r="J140" s="77">
        <v>3</v>
      </c>
      <c r="K140" s="92"/>
    </row>
    <row r="141" spans="1:11" ht="84" x14ac:dyDescent="0.15">
      <c r="A141" s="14" t="s">
        <v>2293</v>
      </c>
      <c r="B141" s="14" t="s">
        <v>2473</v>
      </c>
      <c r="C141" s="14" t="s">
        <v>2364</v>
      </c>
      <c r="D141" s="16">
        <v>45916</v>
      </c>
      <c r="E141" s="16"/>
      <c r="F141" s="14" t="s">
        <v>2474</v>
      </c>
      <c r="G141" s="14"/>
      <c r="H141" s="14" t="s">
        <v>2453</v>
      </c>
      <c r="I141" s="15">
        <v>159.80000000000001</v>
      </c>
      <c r="J141" s="77">
        <v>2</v>
      </c>
      <c r="K141" s="92"/>
    </row>
    <row r="142" spans="1:11" ht="13" x14ac:dyDescent="0.15">
      <c r="A142" s="14" t="s">
        <v>2293</v>
      </c>
      <c r="B142" s="14" t="s">
        <v>2481</v>
      </c>
      <c r="C142" s="14" t="s">
        <v>2365</v>
      </c>
      <c r="D142" s="16">
        <v>45916</v>
      </c>
      <c r="E142" s="16"/>
      <c r="F142" s="14" t="s">
        <v>2479</v>
      </c>
      <c r="G142" s="14"/>
      <c r="H142" s="14" t="s">
        <v>2480</v>
      </c>
      <c r="I142" s="15">
        <v>875.24</v>
      </c>
      <c r="J142" s="77">
        <v>1</v>
      </c>
      <c r="K142" s="92"/>
    </row>
    <row r="143" spans="1:11" ht="84" x14ac:dyDescent="0.15">
      <c r="A143" s="14" t="s">
        <v>2293</v>
      </c>
      <c r="B143" s="14" t="s">
        <v>2482</v>
      </c>
      <c r="C143" s="14" t="s">
        <v>2366</v>
      </c>
      <c r="D143" s="16">
        <v>45916</v>
      </c>
      <c r="E143" s="16"/>
      <c r="F143" s="14" t="s">
        <v>2483</v>
      </c>
      <c r="G143" s="14"/>
      <c r="H143" s="14" t="s">
        <v>2484</v>
      </c>
      <c r="I143" s="15">
        <v>159.80000000000001</v>
      </c>
      <c r="J143" s="77">
        <v>2</v>
      </c>
      <c r="K143" s="92"/>
    </row>
    <row r="144" spans="1:11" ht="48" x14ac:dyDescent="0.15">
      <c r="A144" s="14" t="s">
        <v>2293</v>
      </c>
      <c r="B144" s="14" t="s">
        <v>2367</v>
      </c>
      <c r="C144" s="14" t="s">
        <v>2368</v>
      </c>
      <c r="D144" s="16">
        <v>45926</v>
      </c>
      <c r="E144" s="16"/>
      <c r="F144" s="14" t="s">
        <v>2371</v>
      </c>
      <c r="G144" s="14" t="s">
        <v>2354</v>
      </c>
      <c r="H144" s="14" t="s">
        <v>2355</v>
      </c>
      <c r="I144" s="15">
        <v>600</v>
      </c>
      <c r="J144" s="77">
        <v>3</v>
      </c>
      <c r="K144" s="92"/>
    </row>
    <row r="145" spans="1:11" ht="13" x14ac:dyDescent="0.15">
      <c r="A145" s="14" t="s">
        <v>2293</v>
      </c>
      <c r="B145" s="14" t="s">
        <v>2369</v>
      </c>
      <c r="C145" s="14" t="s">
        <v>2370</v>
      </c>
      <c r="D145" s="16">
        <v>45926</v>
      </c>
      <c r="E145" s="16"/>
      <c r="F145" s="14" t="s">
        <v>2294</v>
      </c>
      <c r="G145" s="14" t="s">
        <v>2295</v>
      </c>
      <c r="H145" s="14" t="s">
        <v>2296</v>
      </c>
      <c r="I145" s="15">
        <v>30.75</v>
      </c>
      <c r="J145" s="77">
        <v>4</v>
      </c>
      <c r="K145" s="92"/>
    </row>
    <row r="146" spans="1:11" ht="13" x14ac:dyDescent="0.15">
      <c r="A146" s="14" t="s">
        <v>2293</v>
      </c>
      <c r="B146" s="14"/>
      <c r="C146" s="14"/>
      <c r="D146" s="16">
        <v>45930</v>
      </c>
      <c r="E146" s="16"/>
      <c r="F146" s="14" t="s">
        <v>2319</v>
      </c>
      <c r="G146" s="14" t="s">
        <v>2320</v>
      </c>
      <c r="H146" s="14" t="s">
        <v>2321</v>
      </c>
      <c r="I146" s="15">
        <v>3.65</v>
      </c>
      <c r="J146" s="77">
        <v>4</v>
      </c>
      <c r="K146" s="92"/>
    </row>
    <row r="147" spans="1:11" ht="13" x14ac:dyDescent="0.15">
      <c r="A147" s="14" t="s">
        <v>2293</v>
      </c>
      <c r="B147" s="14"/>
      <c r="C147" s="14"/>
      <c r="D147" s="16">
        <v>45930</v>
      </c>
      <c r="E147" s="16"/>
      <c r="F147" s="14" t="s">
        <v>2319</v>
      </c>
      <c r="G147" s="14" t="s">
        <v>2320</v>
      </c>
      <c r="H147" s="14" t="s">
        <v>2321</v>
      </c>
      <c r="I147" s="15">
        <v>8</v>
      </c>
      <c r="J147" s="77">
        <v>4</v>
      </c>
      <c r="K147" s="92"/>
    </row>
    <row r="148" spans="1:11" ht="84" x14ac:dyDescent="0.15">
      <c r="A148" s="14" t="s">
        <v>2293</v>
      </c>
      <c r="B148" s="14" t="s">
        <v>2485</v>
      </c>
      <c r="C148" s="14" t="s">
        <v>2372</v>
      </c>
      <c r="D148" s="16">
        <v>45946</v>
      </c>
      <c r="E148" s="16"/>
      <c r="F148" s="14" t="s">
        <v>2486</v>
      </c>
      <c r="G148" s="14"/>
      <c r="H148" s="14" t="s">
        <v>2466</v>
      </c>
      <c r="I148" s="15">
        <v>480.8</v>
      </c>
      <c r="J148" s="77">
        <v>2</v>
      </c>
      <c r="K148" s="92"/>
    </row>
    <row r="149" spans="1:11" ht="13" x14ac:dyDescent="0.15">
      <c r="A149" s="14" t="s">
        <v>2293</v>
      </c>
      <c r="B149" s="14" t="s">
        <v>2374</v>
      </c>
      <c r="C149" s="14" t="s">
        <v>2373</v>
      </c>
      <c r="D149" s="16">
        <v>45946</v>
      </c>
      <c r="E149" s="16"/>
      <c r="F149" s="14" t="s">
        <v>2345</v>
      </c>
      <c r="G149" s="14" t="s">
        <v>2346</v>
      </c>
      <c r="H149" s="14" t="s">
        <v>2347</v>
      </c>
      <c r="I149" s="15">
        <v>163.69999999999999</v>
      </c>
      <c r="J149" s="77">
        <v>5</v>
      </c>
      <c r="K149" s="92"/>
    </row>
    <row r="150" spans="1:11" ht="96" x14ac:dyDescent="0.15">
      <c r="A150" s="14" t="s">
        <v>2293</v>
      </c>
      <c r="B150" s="14" t="s">
        <v>2487</v>
      </c>
      <c r="C150" s="14" t="s">
        <v>2375</v>
      </c>
      <c r="D150" s="16">
        <v>45946</v>
      </c>
      <c r="E150" s="16"/>
      <c r="F150" s="14" t="s">
        <v>2488</v>
      </c>
      <c r="G150" s="14"/>
      <c r="H150" s="14" t="s">
        <v>2453</v>
      </c>
      <c r="I150" s="15">
        <v>275.27999999999997</v>
      </c>
      <c r="J150" s="77">
        <v>2</v>
      </c>
      <c r="K150" s="92"/>
    </row>
    <row r="151" spans="1:11" ht="72" x14ac:dyDescent="0.15">
      <c r="A151" s="14" t="s">
        <v>2293</v>
      </c>
      <c r="B151" s="14" t="s">
        <v>2489</v>
      </c>
      <c r="C151" s="14" t="s">
        <v>2376</v>
      </c>
      <c r="D151" s="16">
        <v>45946</v>
      </c>
      <c r="E151" s="16"/>
      <c r="F151" s="14" t="s">
        <v>2491</v>
      </c>
      <c r="G151" s="14"/>
      <c r="H151" s="14" t="s">
        <v>1438</v>
      </c>
      <c r="I151" s="15">
        <v>301.92</v>
      </c>
      <c r="J151" s="77">
        <v>5</v>
      </c>
      <c r="K151" s="92"/>
    </row>
    <row r="152" spans="1:11" ht="72" x14ac:dyDescent="0.15">
      <c r="A152" s="14" t="s">
        <v>2293</v>
      </c>
      <c r="B152" s="14" t="s">
        <v>2494</v>
      </c>
      <c r="C152" s="14" t="s">
        <v>2377</v>
      </c>
      <c r="D152" s="16">
        <v>45946</v>
      </c>
      <c r="E152" s="16"/>
      <c r="F152" s="14" t="s">
        <v>2492</v>
      </c>
      <c r="G152" s="14"/>
      <c r="H152" s="14" t="s">
        <v>2493</v>
      </c>
      <c r="I152" s="15">
        <v>316.27999999999997</v>
      </c>
      <c r="J152" s="77">
        <v>3</v>
      </c>
      <c r="K152" s="92"/>
    </row>
    <row r="153" spans="1:11" ht="96" x14ac:dyDescent="0.15">
      <c r="A153" s="14" t="s">
        <v>2293</v>
      </c>
      <c r="B153" s="14" t="s">
        <v>2495</v>
      </c>
      <c r="C153" s="14" t="s">
        <v>2490</v>
      </c>
      <c r="D153" s="16">
        <v>45946</v>
      </c>
      <c r="E153" s="16"/>
      <c r="F153" s="14" t="s">
        <v>2496</v>
      </c>
      <c r="G153" s="14"/>
      <c r="H153" s="14" t="s">
        <v>2484</v>
      </c>
      <c r="I153" s="15">
        <v>389.54</v>
      </c>
      <c r="J153" s="77">
        <v>2</v>
      </c>
      <c r="K153" s="92"/>
    </row>
    <row r="154" spans="1:11" ht="84" x14ac:dyDescent="0.15">
      <c r="A154" s="14" t="s">
        <v>2293</v>
      </c>
      <c r="B154" s="14" t="s">
        <v>2497</v>
      </c>
      <c r="C154" s="14" t="s">
        <v>2378</v>
      </c>
      <c r="D154" s="16">
        <v>45946</v>
      </c>
      <c r="E154" s="16"/>
      <c r="F154" s="14" t="s">
        <v>2498</v>
      </c>
      <c r="G154" s="14"/>
      <c r="H154" s="14" t="s">
        <v>2484</v>
      </c>
      <c r="I154" s="15">
        <v>578.17999999999995</v>
      </c>
      <c r="J154" s="77">
        <v>2</v>
      </c>
      <c r="K154" s="92"/>
    </row>
    <row r="155" spans="1:11" ht="84" x14ac:dyDescent="0.15">
      <c r="A155" s="14" t="s">
        <v>2293</v>
      </c>
      <c r="B155" s="14" t="s">
        <v>2499</v>
      </c>
      <c r="C155" s="14" t="s">
        <v>2379</v>
      </c>
      <c r="D155" s="16">
        <v>45946</v>
      </c>
      <c r="E155" s="16"/>
      <c r="F155" s="14" t="s">
        <v>2504</v>
      </c>
      <c r="G155" s="14"/>
      <c r="H155" s="14" t="s">
        <v>2444</v>
      </c>
      <c r="I155" s="15">
        <v>1037.94</v>
      </c>
      <c r="J155" s="77">
        <v>1</v>
      </c>
      <c r="K155" s="92"/>
    </row>
    <row r="156" spans="1:11" ht="24" x14ac:dyDescent="0.15">
      <c r="A156" s="14" t="s">
        <v>2293</v>
      </c>
      <c r="B156" s="14" t="s">
        <v>2500</v>
      </c>
      <c r="C156" s="14" t="s">
        <v>2380</v>
      </c>
      <c r="D156" s="16">
        <v>45947</v>
      </c>
      <c r="E156" s="16"/>
      <c r="F156" s="14" t="s">
        <v>2501</v>
      </c>
      <c r="G156" s="14"/>
      <c r="H156" s="14" t="s">
        <v>2468</v>
      </c>
      <c r="I156" s="15">
        <v>342.15</v>
      </c>
      <c r="J156" s="77">
        <v>2</v>
      </c>
      <c r="K156" s="92"/>
    </row>
    <row r="157" spans="1:11" ht="84" x14ac:dyDescent="0.15">
      <c r="A157" s="14" t="s">
        <v>2293</v>
      </c>
      <c r="B157" s="14" t="s">
        <v>2502</v>
      </c>
      <c r="C157" s="14" t="s">
        <v>2381</v>
      </c>
      <c r="D157" s="16">
        <v>45947</v>
      </c>
      <c r="E157" s="16"/>
      <c r="F157" s="14" t="s">
        <v>2503</v>
      </c>
      <c r="G157" s="14"/>
      <c r="H157" s="14" t="s">
        <v>2493</v>
      </c>
      <c r="I157" s="15">
        <v>479.62</v>
      </c>
      <c r="J157" s="77">
        <v>3</v>
      </c>
      <c r="K157" s="92"/>
    </row>
    <row r="158" spans="1:11" ht="84" x14ac:dyDescent="0.15">
      <c r="A158" s="14" t="s">
        <v>2293</v>
      </c>
      <c r="B158" s="14" t="s">
        <v>2505</v>
      </c>
      <c r="C158" s="14" t="s">
        <v>2382</v>
      </c>
      <c r="D158" s="16">
        <v>45947</v>
      </c>
      <c r="E158" s="16"/>
      <c r="F158" s="14" t="s">
        <v>2506</v>
      </c>
      <c r="G158" s="14"/>
      <c r="H158" s="14" t="s">
        <v>2450</v>
      </c>
      <c r="I158" s="15">
        <v>640.02</v>
      </c>
      <c r="J158" s="77">
        <v>2</v>
      </c>
      <c r="K158" s="92"/>
    </row>
    <row r="159" spans="1:11" ht="13" x14ac:dyDescent="0.15">
      <c r="A159" s="14" t="s">
        <v>2293</v>
      </c>
      <c r="B159" s="14" t="s">
        <v>2383</v>
      </c>
      <c r="C159" s="14" t="s">
        <v>2384</v>
      </c>
      <c r="D159" s="16">
        <v>45958</v>
      </c>
      <c r="E159" s="16"/>
      <c r="F159" s="14" t="s">
        <v>2294</v>
      </c>
      <c r="G159" s="14" t="s">
        <v>2295</v>
      </c>
      <c r="H159" s="14" t="s">
        <v>2296</v>
      </c>
      <c r="I159" s="15">
        <v>30.75</v>
      </c>
      <c r="J159" s="77">
        <v>4</v>
      </c>
      <c r="K159" s="92"/>
    </row>
    <row r="160" spans="1:11" ht="13" x14ac:dyDescent="0.15">
      <c r="A160" s="14" t="s">
        <v>2293</v>
      </c>
      <c r="B160" s="14" t="s">
        <v>2385</v>
      </c>
      <c r="C160" s="14" t="s">
        <v>2386</v>
      </c>
      <c r="D160" s="16">
        <v>45958</v>
      </c>
      <c r="E160" s="16"/>
      <c r="F160" s="14" t="s">
        <v>2314</v>
      </c>
      <c r="G160" s="14" t="s">
        <v>2387</v>
      </c>
      <c r="H160" s="14" t="s">
        <v>2388</v>
      </c>
      <c r="I160" s="15">
        <v>180</v>
      </c>
      <c r="J160" s="77">
        <v>2</v>
      </c>
      <c r="K160" s="92"/>
    </row>
    <row r="161" spans="1:11" ht="84" x14ac:dyDescent="0.15">
      <c r="A161" s="14" t="s">
        <v>2293</v>
      </c>
      <c r="B161" s="14" t="s">
        <v>2507</v>
      </c>
      <c r="C161" s="14" t="s">
        <v>2389</v>
      </c>
      <c r="D161" s="16">
        <v>45958</v>
      </c>
      <c r="E161" s="16"/>
      <c r="F161" s="14" t="s">
        <v>2508</v>
      </c>
      <c r="G161" s="14"/>
      <c r="H161" s="14" t="s">
        <v>2509</v>
      </c>
      <c r="I161" s="15">
        <v>403.03</v>
      </c>
      <c r="J161" s="77">
        <v>1</v>
      </c>
      <c r="K161" s="92"/>
    </row>
    <row r="162" spans="1:11" ht="72" x14ac:dyDescent="0.15">
      <c r="A162" s="14" t="s">
        <v>2293</v>
      </c>
      <c r="B162" s="14" t="s">
        <v>2510</v>
      </c>
      <c r="C162" s="14" t="s">
        <v>2390</v>
      </c>
      <c r="D162" s="16">
        <v>45961</v>
      </c>
      <c r="E162" s="16"/>
      <c r="F162" s="14" t="s">
        <v>2511</v>
      </c>
      <c r="G162" s="14"/>
      <c r="H162" s="14" t="s">
        <v>2467</v>
      </c>
      <c r="I162" s="15">
        <v>106.4</v>
      </c>
      <c r="J162" s="77">
        <v>5</v>
      </c>
      <c r="K162" s="92"/>
    </row>
    <row r="163" spans="1:11" ht="13" x14ac:dyDescent="0.15">
      <c r="A163" s="14" t="s">
        <v>2293</v>
      </c>
      <c r="B163" s="14"/>
      <c r="C163" s="14"/>
      <c r="D163" s="16">
        <v>45961</v>
      </c>
      <c r="E163" s="16"/>
      <c r="F163" s="14" t="s">
        <v>2319</v>
      </c>
      <c r="G163" s="14" t="s">
        <v>2320</v>
      </c>
      <c r="H163" s="14" t="s">
        <v>2321</v>
      </c>
      <c r="I163" s="15">
        <v>3.65</v>
      </c>
      <c r="J163" s="77">
        <v>4</v>
      </c>
      <c r="K163" s="92"/>
    </row>
    <row r="164" spans="1:11" ht="13" x14ac:dyDescent="0.15">
      <c r="A164" s="14" t="s">
        <v>2293</v>
      </c>
      <c r="B164" s="14"/>
      <c r="C164" s="14"/>
      <c r="D164" s="16">
        <v>45961</v>
      </c>
      <c r="E164" s="16"/>
      <c r="F164" s="14" t="s">
        <v>2319</v>
      </c>
      <c r="G164" s="14" t="s">
        <v>2320</v>
      </c>
      <c r="H164" s="14" t="s">
        <v>2321</v>
      </c>
      <c r="I164" s="15">
        <v>8</v>
      </c>
      <c r="J164" s="77">
        <v>4</v>
      </c>
      <c r="K164" s="92"/>
    </row>
    <row r="165" spans="1:11" ht="13" x14ac:dyDescent="0.15">
      <c r="A165" s="14" t="s">
        <v>2293</v>
      </c>
      <c r="B165" s="14"/>
      <c r="C165" s="14"/>
      <c r="D165" s="16">
        <v>45961</v>
      </c>
      <c r="E165" s="16"/>
      <c r="F165" s="14" t="s">
        <v>2319</v>
      </c>
      <c r="G165" s="14" t="s">
        <v>2320</v>
      </c>
      <c r="H165" s="14" t="s">
        <v>2321</v>
      </c>
      <c r="I165" s="15">
        <v>0.25</v>
      </c>
      <c r="J165" s="77">
        <v>4</v>
      </c>
      <c r="K165" s="92"/>
    </row>
    <row r="166" spans="1:11" ht="24" x14ac:dyDescent="0.15">
      <c r="A166" s="14" t="s">
        <v>2293</v>
      </c>
      <c r="B166" s="14" t="s">
        <v>2512</v>
      </c>
      <c r="C166" s="14" t="s">
        <v>2391</v>
      </c>
      <c r="D166" s="16">
        <v>45971</v>
      </c>
      <c r="E166" s="16"/>
      <c r="F166" s="14" t="s">
        <v>2513</v>
      </c>
      <c r="G166" s="14"/>
      <c r="H166" s="14" t="s">
        <v>2441</v>
      </c>
      <c r="I166" s="15">
        <v>431.3</v>
      </c>
      <c r="J166" s="77">
        <v>1</v>
      </c>
      <c r="K166" s="92"/>
    </row>
    <row r="167" spans="1:11" ht="36" x14ac:dyDescent="0.15">
      <c r="A167" s="14" t="s">
        <v>2293</v>
      </c>
      <c r="B167" s="14" t="s">
        <v>2514</v>
      </c>
      <c r="C167" s="14" t="s">
        <v>2515</v>
      </c>
      <c r="D167" s="16">
        <v>45971</v>
      </c>
      <c r="E167" s="16"/>
      <c r="F167" s="14" t="s">
        <v>2516</v>
      </c>
      <c r="G167" s="14"/>
      <c r="H167" s="14" t="s">
        <v>2472</v>
      </c>
      <c r="I167" s="15">
        <v>500</v>
      </c>
      <c r="J167" s="77">
        <v>3</v>
      </c>
      <c r="K167" s="92"/>
    </row>
    <row r="168" spans="1:11" ht="13" x14ac:dyDescent="0.15">
      <c r="A168" s="14" t="s">
        <v>2293</v>
      </c>
      <c r="B168" s="14" t="s">
        <v>2392</v>
      </c>
      <c r="C168" s="14" t="s">
        <v>2393</v>
      </c>
      <c r="D168" s="16">
        <v>45971</v>
      </c>
      <c r="E168" s="16"/>
      <c r="F168" s="14" t="s">
        <v>2394</v>
      </c>
      <c r="G168" s="14" t="s">
        <v>2395</v>
      </c>
      <c r="H168" s="14" t="s">
        <v>2396</v>
      </c>
      <c r="I168" s="15">
        <v>180</v>
      </c>
      <c r="J168" s="77">
        <v>1</v>
      </c>
      <c r="K168" s="92"/>
    </row>
    <row r="169" spans="1:11" ht="24" x14ac:dyDescent="0.15">
      <c r="A169" s="14" t="s">
        <v>2293</v>
      </c>
      <c r="B169" s="14" t="s">
        <v>2517</v>
      </c>
      <c r="C169" s="14" t="s">
        <v>2397</v>
      </c>
      <c r="D169" s="16">
        <v>45978</v>
      </c>
      <c r="E169" s="16"/>
      <c r="F169" s="14" t="s">
        <v>2518</v>
      </c>
      <c r="G169" s="14"/>
      <c r="H169" s="14" t="s">
        <v>2493</v>
      </c>
      <c r="I169" s="15">
        <v>205</v>
      </c>
      <c r="J169" s="77">
        <v>3</v>
      </c>
      <c r="K169" s="92"/>
    </row>
    <row r="170" spans="1:11" ht="96" x14ac:dyDescent="0.15">
      <c r="A170" s="14" t="s">
        <v>2293</v>
      </c>
      <c r="B170" s="14" t="s">
        <v>2519</v>
      </c>
      <c r="C170" s="14" t="s">
        <v>2398</v>
      </c>
      <c r="D170" s="16">
        <v>45978</v>
      </c>
      <c r="E170" s="16"/>
      <c r="F170" s="14" t="s">
        <v>2520</v>
      </c>
      <c r="G170" s="14"/>
      <c r="H170" s="14" t="s">
        <v>2467</v>
      </c>
      <c r="I170" s="15">
        <v>313.5</v>
      </c>
      <c r="J170" s="77">
        <v>2</v>
      </c>
      <c r="K170" s="92"/>
    </row>
    <row r="171" spans="1:11" ht="13" x14ac:dyDescent="0.15">
      <c r="A171" s="14" t="s">
        <v>2293</v>
      </c>
      <c r="B171" s="14" t="s">
        <v>2399</v>
      </c>
      <c r="C171" s="14" t="s">
        <v>2400</v>
      </c>
      <c r="D171" s="16">
        <v>45985</v>
      </c>
      <c r="E171" s="16"/>
      <c r="F171" s="14" t="s">
        <v>2294</v>
      </c>
      <c r="G171" s="14" t="s">
        <v>2295</v>
      </c>
      <c r="H171" s="14" t="s">
        <v>2296</v>
      </c>
      <c r="I171" s="15">
        <v>30.75</v>
      </c>
      <c r="J171" s="77">
        <v>4</v>
      </c>
      <c r="K171" s="92"/>
    </row>
    <row r="172" spans="1:11" ht="13" x14ac:dyDescent="0.15">
      <c r="A172" s="14" t="s">
        <v>2293</v>
      </c>
      <c r="B172" s="14" t="s">
        <v>2401</v>
      </c>
      <c r="C172" s="14" t="s">
        <v>2402</v>
      </c>
      <c r="D172" s="16">
        <v>45989</v>
      </c>
      <c r="E172" s="16"/>
      <c r="F172" s="14" t="s">
        <v>2345</v>
      </c>
      <c r="G172" s="14" t="s">
        <v>2346</v>
      </c>
      <c r="H172" s="14" t="s">
        <v>2347</v>
      </c>
      <c r="I172" s="15">
        <v>216.8</v>
      </c>
      <c r="J172" s="77">
        <v>5</v>
      </c>
      <c r="K172" s="92"/>
    </row>
    <row r="173" spans="1:11" ht="13" x14ac:dyDescent="0.15">
      <c r="A173" s="14" t="s">
        <v>2293</v>
      </c>
      <c r="B173" s="14"/>
      <c r="C173" s="14"/>
      <c r="D173" s="16">
        <v>45989</v>
      </c>
      <c r="E173" s="16"/>
      <c r="F173" s="14" t="s">
        <v>2319</v>
      </c>
      <c r="G173" s="14" t="s">
        <v>2320</v>
      </c>
      <c r="H173" s="14" t="s">
        <v>2321</v>
      </c>
      <c r="I173" s="15">
        <v>3.65</v>
      </c>
      <c r="J173" s="77">
        <v>4</v>
      </c>
      <c r="K173" s="92"/>
    </row>
    <row r="174" spans="1:11" ht="13" x14ac:dyDescent="0.15">
      <c r="A174" s="14" t="s">
        <v>2293</v>
      </c>
      <c r="B174" s="14"/>
      <c r="C174" s="14"/>
      <c r="D174" s="16">
        <v>45989</v>
      </c>
      <c r="E174" s="16"/>
      <c r="F174" s="14" t="s">
        <v>2319</v>
      </c>
      <c r="G174" s="14" t="s">
        <v>2320</v>
      </c>
      <c r="H174" s="14" t="s">
        <v>2321</v>
      </c>
      <c r="I174" s="15">
        <v>8</v>
      </c>
      <c r="J174" s="77">
        <v>4</v>
      </c>
      <c r="K174" s="92"/>
    </row>
    <row r="175" spans="1:11" ht="36" x14ac:dyDescent="0.15">
      <c r="A175" s="14" t="s">
        <v>2293</v>
      </c>
      <c r="B175" s="14" t="s">
        <v>2521</v>
      </c>
      <c r="C175" s="14" t="s">
        <v>2403</v>
      </c>
      <c r="D175" s="16">
        <v>45995</v>
      </c>
      <c r="E175" s="16"/>
      <c r="F175" s="14" t="s">
        <v>2522</v>
      </c>
      <c r="G175" s="14"/>
      <c r="H175" s="14" t="s">
        <v>2441</v>
      </c>
      <c r="I175" s="15">
        <v>430</v>
      </c>
      <c r="J175" s="77">
        <v>1</v>
      </c>
      <c r="K175" s="92"/>
    </row>
    <row r="176" spans="1:11" ht="84" x14ac:dyDescent="0.15">
      <c r="A176" s="14" t="s">
        <v>2293</v>
      </c>
      <c r="B176" s="14" t="s">
        <v>2523</v>
      </c>
      <c r="C176" s="14" t="s">
        <v>2404</v>
      </c>
      <c r="D176" s="16">
        <v>46000</v>
      </c>
      <c r="E176" s="16"/>
      <c r="F176" s="14" t="s">
        <v>2547</v>
      </c>
      <c r="G176" s="14"/>
      <c r="H176" s="14" t="s">
        <v>2468</v>
      </c>
      <c r="I176" s="15">
        <v>307.25</v>
      </c>
      <c r="J176" s="77">
        <v>2</v>
      </c>
      <c r="K176" s="92"/>
    </row>
    <row r="177" spans="1:11" ht="13" x14ac:dyDescent="0.15">
      <c r="A177" s="14" t="s">
        <v>2293</v>
      </c>
      <c r="B177" s="14" t="s">
        <v>2405</v>
      </c>
      <c r="C177" s="14" t="s">
        <v>2406</v>
      </c>
      <c r="D177" s="16">
        <v>46001</v>
      </c>
      <c r="E177" s="16"/>
      <c r="F177" s="14" t="s">
        <v>2407</v>
      </c>
      <c r="G177" s="14" t="s">
        <v>2408</v>
      </c>
      <c r="H177" s="14" t="s">
        <v>2409</v>
      </c>
      <c r="I177" s="15">
        <v>31.8</v>
      </c>
      <c r="J177" s="77">
        <v>5</v>
      </c>
      <c r="K177" s="92"/>
    </row>
    <row r="178" spans="1:11" ht="72" x14ac:dyDescent="0.15">
      <c r="A178" s="14" t="s">
        <v>2293</v>
      </c>
      <c r="B178" s="14" t="s">
        <v>2524</v>
      </c>
      <c r="C178" s="14" t="s">
        <v>2410</v>
      </c>
      <c r="D178" s="16">
        <v>46002</v>
      </c>
      <c r="E178" s="16"/>
      <c r="F178" s="14" t="s">
        <v>2525</v>
      </c>
      <c r="G178" s="14"/>
      <c r="H178" s="14" t="s">
        <v>2441</v>
      </c>
      <c r="I178" s="15">
        <v>1134.6500000000001</v>
      </c>
      <c r="J178" s="77">
        <v>1</v>
      </c>
      <c r="K178" s="92"/>
    </row>
    <row r="179" spans="1:11" ht="13" x14ac:dyDescent="0.15">
      <c r="A179" s="14" t="s">
        <v>2293</v>
      </c>
      <c r="B179" s="14" t="s">
        <v>2412</v>
      </c>
      <c r="C179" s="14" t="s">
        <v>2411</v>
      </c>
      <c r="D179" s="16">
        <v>46006</v>
      </c>
      <c r="E179" s="16"/>
      <c r="F179" s="14" t="s">
        <v>2294</v>
      </c>
      <c r="G179" s="14" t="s">
        <v>2295</v>
      </c>
      <c r="H179" s="14" t="s">
        <v>2296</v>
      </c>
      <c r="I179" s="15">
        <v>30.75</v>
      </c>
      <c r="J179" s="77">
        <v>4</v>
      </c>
      <c r="K179" s="92"/>
    </row>
    <row r="180" spans="1:11" ht="72" x14ac:dyDescent="0.15">
      <c r="A180" s="14" t="s">
        <v>2293</v>
      </c>
      <c r="B180" s="14" t="s">
        <v>2526</v>
      </c>
      <c r="C180" s="14" t="s">
        <v>2413</v>
      </c>
      <c r="D180" s="16">
        <v>46006</v>
      </c>
      <c r="E180" s="16"/>
      <c r="F180" s="14" t="s">
        <v>2527</v>
      </c>
      <c r="G180" s="14"/>
      <c r="H180" s="14" t="s">
        <v>2493</v>
      </c>
      <c r="I180" s="15">
        <v>475.16</v>
      </c>
      <c r="J180" s="77">
        <v>3</v>
      </c>
      <c r="K180" s="92"/>
    </row>
    <row r="181" spans="1:11" ht="36" x14ac:dyDescent="0.15">
      <c r="A181" s="14" t="s">
        <v>2293</v>
      </c>
      <c r="B181" s="14" t="s">
        <v>2414</v>
      </c>
      <c r="C181" s="14" t="s">
        <v>2415</v>
      </c>
      <c r="D181" s="16">
        <v>46006</v>
      </c>
      <c r="E181" s="16"/>
      <c r="F181" s="14" t="s">
        <v>2416</v>
      </c>
      <c r="G181" s="14" t="s">
        <v>2354</v>
      </c>
      <c r="H181" s="14" t="s">
        <v>2355</v>
      </c>
      <c r="I181" s="15">
        <v>40</v>
      </c>
      <c r="J181" s="77">
        <v>2</v>
      </c>
      <c r="K181" s="92"/>
    </row>
    <row r="182" spans="1:11" ht="24" x14ac:dyDescent="0.15">
      <c r="A182" s="14" t="s">
        <v>2293</v>
      </c>
      <c r="B182" s="14" t="s">
        <v>2528</v>
      </c>
      <c r="C182" s="14" t="s">
        <v>2417</v>
      </c>
      <c r="D182" s="16">
        <v>46006</v>
      </c>
      <c r="E182" s="16"/>
      <c r="F182" s="14" t="s">
        <v>2529</v>
      </c>
      <c r="G182" s="14"/>
      <c r="H182" s="14" t="s">
        <v>2447</v>
      </c>
      <c r="I182" s="15">
        <v>180</v>
      </c>
      <c r="J182" s="77">
        <v>3</v>
      </c>
      <c r="K182" s="92"/>
    </row>
    <row r="183" spans="1:11" ht="13" x14ac:dyDescent="0.15">
      <c r="A183" s="14" t="s">
        <v>2293</v>
      </c>
      <c r="B183" s="14" t="s">
        <v>2530</v>
      </c>
      <c r="C183" s="14" t="s">
        <v>2418</v>
      </c>
      <c r="D183" s="16">
        <v>46010</v>
      </c>
      <c r="E183" s="16"/>
      <c r="F183" s="14" t="s">
        <v>2531</v>
      </c>
      <c r="G183" s="14"/>
      <c r="H183" s="14" t="s">
        <v>674</v>
      </c>
      <c r="I183" s="15">
        <v>149</v>
      </c>
      <c r="J183" s="77">
        <v>4</v>
      </c>
      <c r="K183" s="92"/>
    </row>
    <row r="184" spans="1:11" ht="72" x14ac:dyDescent="0.15">
      <c r="A184" s="14" t="s">
        <v>2293</v>
      </c>
      <c r="B184" s="14" t="s">
        <v>2532</v>
      </c>
      <c r="C184" s="14" t="s">
        <v>2419</v>
      </c>
      <c r="D184" s="16">
        <v>46010</v>
      </c>
      <c r="E184" s="16"/>
      <c r="F184" s="14" t="s">
        <v>2533</v>
      </c>
      <c r="G184" s="14"/>
      <c r="H184" s="14" t="s">
        <v>2493</v>
      </c>
      <c r="I184" s="15">
        <v>157.47</v>
      </c>
      <c r="J184" s="77">
        <v>5</v>
      </c>
      <c r="K184" s="92"/>
    </row>
    <row r="185" spans="1:11" ht="24" x14ac:dyDescent="0.15">
      <c r="A185" s="14" t="s">
        <v>2293</v>
      </c>
      <c r="B185" s="14" t="s">
        <v>2534</v>
      </c>
      <c r="C185" s="14" t="s">
        <v>2420</v>
      </c>
      <c r="D185" s="16">
        <v>46010</v>
      </c>
      <c r="E185" s="16"/>
      <c r="F185" s="14" t="s">
        <v>2535</v>
      </c>
      <c r="G185" s="14"/>
      <c r="H185" s="14" t="s">
        <v>674</v>
      </c>
      <c r="I185" s="15">
        <v>434.75</v>
      </c>
      <c r="J185" s="77">
        <v>3</v>
      </c>
      <c r="K185" s="92"/>
    </row>
    <row r="186" spans="1:11" ht="24" x14ac:dyDescent="0.15">
      <c r="A186" s="14" t="s">
        <v>2293</v>
      </c>
      <c r="B186" s="14" t="s">
        <v>2537</v>
      </c>
      <c r="C186" s="14" t="s">
        <v>2421</v>
      </c>
      <c r="D186" s="16">
        <v>46010</v>
      </c>
      <c r="E186" s="16"/>
      <c r="F186" s="14" t="s">
        <v>2536</v>
      </c>
      <c r="G186" s="14"/>
      <c r="H186" s="14" t="s">
        <v>674</v>
      </c>
      <c r="I186" s="15">
        <v>850.45</v>
      </c>
      <c r="J186" s="77">
        <v>3</v>
      </c>
      <c r="K186" s="92"/>
    </row>
    <row r="187" spans="1:11" ht="24" x14ac:dyDescent="0.15">
      <c r="A187" s="14" t="s">
        <v>2293</v>
      </c>
      <c r="B187" s="14" t="s">
        <v>2422</v>
      </c>
      <c r="C187" s="14" t="s">
        <v>2425</v>
      </c>
      <c r="D187" s="16">
        <v>46013</v>
      </c>
      <c r="E187" s="16"/>
      <c r="F187" s="14" t="s">
        <v>2424</v>
      </c>
      <c r="G187" s="14"/>
      <c r="H187" s="14" t="s">
        <v>2423</v>
      </c>
      <c r="I187" s="15">
        <v>738</v>
      </c>
      <c r="J187" s="77">
        <v>4</v>
      </c>
      <c r="K187" s="92"/>
    </row>
    <row r="188" spans="1:11" ht="24" x14ac:dyDescent="0.15">
      <c r="A188" s="14" t="s">
        <v>2293</v>
      </c>
      <c r="B188" s="14" t="s">
        <v>2539</v>
      </c>
      <c r="C188" s="14" t="s">
        <v>2426</v>
      </c>
      <c r="D188" s="16">
        <v>46020</v>
      </c>
      <c r="E188" s="16"/>
      <c r="F188" s="14" t="s">
        <v>2538</v>
      </c>
      <c r="G188" s="14"/>
      <c r="H188" s="14" t="s">
        <v>674</v>
      </c>
      <c r="I188" s="15">
        <v>1920</v>
      </c>
      <c r="J188" s="77">
        <v>1</v>
      </c>
      <c r="K188" s="92"/>
    </row>
    <row r="189" spans="1:11" ht="24" x14ac:dyDescent="0.15">
      <c r="A189" s="14" t="s">
        <v>2293</v>
      </c>
      <c r="B189" s="14" t="s">
        <v>2540</v>
      </c>
      <c r="C189" s="14" t="s">
        <v>2427</v>
      </c>
      <c r="D189" s="16">
        <v>46020</v>
      </c>
      <c r="E189" s="16"/>
      <c r="F189" s="14" t="s">
        <v>2541</v>
      </c>
      <c r="G189" s="14"/>
      <c r="H189" s="14" t="s">
        <v>674</v>
      </c>
      <c r="I189" s="15">
        <v>890</v>
      </c>
      <c r="J189" s="77">
        <v>3</v>
      </c>
      <c r="K189" s="92"/>
    </row>
    <row r="190" spans="1:11" ht="72" x14ac:dyDescent="0.15">
      <c r="A190" s="14" t="s">
        <v>2293</v>
      </c>
      <c r="B190" s="14" t="s">
        <v>2542</v>
      </c>
      <c r="C190" s="14" t="s">
        <v>2428</v>
      </c>
      <c r="D190" s="16">
        <v>46020</v>
      </c>
      <c r="E190" s="16"/>
      <c r="F190" s="14" t="s">
        <v>2543</v>
      </c>
      <c r="G190" s="14"/>
      <c r="H190" s="14" t="s">
        <v>2467</v>
      </c>
      <c r="I190" s="15">
        <v>451.14</v>
      </c>
      <c r="J190" s="77">
        <v>5</v>
      </c>
      <c r="K190" s="92"/>
    </row>
    <row r="191" spans="1:11" ht="13" x14ac:dyDescent="0.15">
      <c r="A191" s="14" t="s">
        <v>2293</v>
      </c>
      <c r="B191" s="14" t="s">
        <v>2429</v>
      </c>
      <c r="C191" s="14" t="s">
        <v>2430</v>
      </c>
      <c r="D191" s="16">
        <v>46020</v>
      </c>
      <c r="E191" s="16"/>
      <c r="F191" s="14" t="s">
        <v>2433</v>
      </c>
      <c r="G191" s="14" t="s">
        <v>2432</v>
      </c>
      <c r="H191" s="14" t="s">
        <v>2431</v>
      </c>
      <c r="I191" s="15">
        <v>209.1</v>
      </c>
      <c r="J191" s="77">
        <v>5</v>
      </c>
      <c r="K191" s="92"/>
    </row>
    <row r="192" spans="1:11" ht="24" x14ac:dyDescent="0.15">
      <c r="A192" s="14" t="s">
        <v>2293</v>
      </c>
      <c r="B192" s="14" t="s">
        <v>2434</v>
      </c>
      <c r="C192" s="14" t="s">
        <v>2435</v>
      </c>
      <c r="D192" s="16">
        <v>46021</v>
      </c>
      <c r="E192" s="16"/>
      <c r="F192" s="14" t="s">
        <v>2549</v>
      </c>
      <c r="G192" s="14" t="s">
        <v>2346</v>
      </c>
      <c r="H192" s="14" t="s">
        <v>2347</v>
      </c>
      <c r="I192" s="15">
        <v>196.03</v>
      </c>
      <c r="J192" s="77">
        <v>5</v>
      </c>
      <c r="K192" s="92"/>
    </row>
    <row r="193" spans="1:11" ht="84" x14ac:dyDescent="0.15">
      <c r="A193" s="14" t="s">
        <v>2293</v>
      </c>
      <c r="B193" s="14" t="s">
        <v>2544</v>
      </c>
      <c r="C193" s="14" t="s">
        <v>2436</v>
      </c>
      <c r="D193" s="16">
        <v>46021</v>
      </c>
      <c r="E193" s="16"/>
      <c r="F193" s="14" t="s">
        <v>2545</v>
      </c>
      <c r="G193" s="14"/>
      <c r="H193" s="14" t="s">
        <v>2546</v>
      </c>
      <c r="I193" s="15">
        <v>370</v>
      </c>
      <c r="J193" s="77">
        <v>2</v>
      </c>
      <c r="K193" s="92"/>
    </row>
    <row r="194" spans="1:11" ht="13" x14ac:dyDescent="0.15">
      <c r="A194" s="14" t="s">
        <v>2293</v>
      </c>
      <c r="B194" s="14"/>
      <c r="C194" s="14"/>
      <c r="D194" s="16"/>
      <c r="E194" s="16"/>
      <c r="F194" s="14" t="s">
        <v>2319</v>
      </c>
      <c r="G194" s="14" t="s">
        <v>2320</v>
      </c>
      <c r="H194" s="14" t="s">
        <v>2321</v>
      </c>
      <c r="I194" s="15">
        <v>3.65</v>
      </c>
      <c r="J194" s="77">
        <v>4</v>
      </c>
      <c r="K194" s="92"/>
    </row>
    <row r="195" spans="1:11" ht="13" x14ac:dyDescent="0.15">
      <c r="A195" s="14" t="s">
        <v>2293</v>
      </c>
      <c r="B195" s="14"/>
      <c r="C195" s="14"/>
      <c r="D195" s="16"/>
      <c r="E195" s="16"/>
      <c r="F195" s="14" t="s">
        <v>2319</v>
      </c>
      <c r="G195" s="14" t="s">
        <v>2320</v>
      </c>
      <c r="H195" s="14" t="s">
        <v>2321</v>
      </c>
      <c r="I195" s="15">
        <v>8</v>
      </c>
      <c r="J195" s="77">
        <v>4</v>
      </c>
      <c r="K195" s="92"/>
    </row>
    <row r="196" spans="1:11" ht="13" x14ac:dyDescent="0.15">
      <c r="A196" s="14" t="s">
        <v>2293</v>
      </c>
      <c r="B196" s="14"/>
      <c r="C196" s="14"/>
      <c r="D196" s="16"/>
      <c r="E196" s="16"/>
      <c r="F196" s="14" t="s">
        <v>2319</v>
      </c>
      <c r="G196" s="14" t="s">
        <v>2320</v>
      </c>
      <c r="H196" s="14" t="s">
        <v>2321</v>
      </c>
      <c r="I196" s="15">
        <v>1</v>
      </c>
      <c r="J196" s="77">
        <v>4</v>
      </c>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114" priority="272" stopIfTrue="1">
      <formula>$A1055&lt;&gt;""</formula>
    </cfRule>
  </conditionalFormatting>
  <conditionalFormatting sqref="A1112:H1113">
    <cfRule type="expression" dxfId="113" priority="283" stopIfTrue="1">
      <formula>$A1112&lt;&gt;""</formula>
    </cfRule>
  </conditionalFormatting>
  <conditionalFormatting sqref="A107:J5000">
    <cfRule type="expression" dxfId="112" priority="144" stopIfTrue="1">
      <formula>$A107&lt;&gt;""</formula>
    </cfRule>
  </conditionalFormatting>
  <conditionalFormatting sqref="B472:E477">
    <cfRule type="expression" dxfId="111" priority="374" stopIfTrue="1">
      <formula>$A472&lt;&gt;""</formula>
    </cfRule>
  </conditionalFormatting>
  <conditionalFormatting sqref="B484:E488">
    <cfRule type="expression" dxfId="110" priority="409" stopIfTrue="1">
      <formula>$A484&lt;&gt;""</formula>
    </cfRule>
  </conditionalFormatting>
  <conditionalFormatting sqref="B689:E689">
    <cfRule type="expression" dxfId="109" priority="301" stopIfTrue="1">
      <formula>$A689&lt;&gt;""</formula>
    </cfRule>
  </conditionalFormatting>
  <conditionalFormatting sqref="B691:E691 H691:I691 B692:I693 B694:E699 H694:I699">
    <cfRule type="expression" dxfId="108" priority="261" stopIfTrue="1">
      <formula>$A691&lt;&gt;""</formula>
    </cfRule>
  </conditionalFormatting>
  <conditionalFormatting sqref="B701:E701 H701:I701">
    <cfRule type="expression" dxfId="107" priority="252" stopIfTrue="1">
      <formula>$A701&lt;&gt;""</formula>
    </cfRule>
  </conditionalFormatting>
  <conditionalFormatting sqref="B819:E819">
    <cfRule type="expression" dxfId="106" priority="324" stopIfTrue="1">
      <formula>$A819&lt;&gt;""</formula>
    </cfRule>
  </conditionalFormatting>
  <conditionalFormatting sqref="B1110:E1110">
    <cfRule type="expression" dxfId="105" priority="370" stopIfTrue="1">
      <formula>$A1110&lt;&gt;""</formula>
    </cfRule>
  </conditionalFormatting>
  <conditionalFormatting sqref="B1114:E1114">
    <cfRule type="expression" dxfId="104" priority="426" stopIfTrue="1">
      <formula>$A1114&lt;&gt;""</formula>
    </cfRule>
  </conditionalFormatting>
  <conditionalFormatting sqref="B1131:E1136">
    <cfRule type="expression" dxfId="103" priority="416" stopIfTrue="1">
      <formula>$A1131&lt;&gt;""</formula>
    </cfRule>
  </conditionalFormatting>
  <conditionalFormatting sqref="B1138:E1148">
    <cfRule type="expression" dxfId="102" priority="284" stopIfTrue="1">
      <formula>$A1138&lt;&gt;""</formula>
    </cfRule>
  </conditionalFormatting>
  <conditionalFormatting sqref="B1152:E1152">
    <cfRule type="expression" dxfId="101" priority="310" stopIfTrue="1">
      <formula>$A1152&lt;&gt;""</formula>
    </cfRule>
  </conditionalFormatting>
  <conditionalFormatting sqref="B1253:E1260 I1253:J1270">
    <cfRule type="expression" dxfId="100" priority="360" stopIfTrue="1">
      <formula>$A1253&lt;&gt;""</formula>
    </cfRule>
  </conditionalFormatting>
  <conditionalFormatting sqref="B1293:E1301">
    <cfRule type="expression" dxfId="99" priority="395" stopIfTrue="1">
      <formula>$A1293&lt;&gt;""</formula>
    </cfRule>
  </conditionalFormatting>
  <conditionalFormatting sqref="B1303:E1326">
    <cfRule type="expression" dxfId="98" priority="274" stopIfTrue="1">
      <formula>$A1303&lt;&gt;""</formula>
    </cfRule>
  </conditionalFormatting>
  <conditionalFormatting sqref="B1360:E1363">
    <cfRule type="expression" dxfId="97" priority="291" stopIfTrue="1">
      <formula>$A1360&lt;&gt;""</formula>
    </cfRule>
  </conditionalFormatting>
  <conditionalFormatting sqref="B1365:E1367">
    <cfRule type="expression" dxfId="96" priority="496" stopIfTrue="1">
      <formula>$A1365&lt;&gt;""</formula>
    </cfRule>
  </conditionalFormatting>
  <conditionalFormatting sqref="B1369:E1379">
    <cfRule type="expression" dxfId="95" priority="315" stopIfTrue="1">
      <formula>$A1369&lt;&gt;""</formula>
    </cfRule>
  </conditionalFormatting>
  <conditionalFormatting sqref="B1393:E1404">
    <cfRule type="expression" dxfId="94" priority="353" stopIfTrue="1">
      <formula>$A1393&lt;&gt;""</formula>
    </cfRule>
  </conditionalFormatting>
  <conditionalFormatting sqref="B1412:E1450">
    <cfRule type="expression" dxfId="93" priority="390" stopIfTrue="1">
      <formula>$A1412&lt;&gt;""</formula>
    </cfRule>
  </conditionalFormatting>
  <conditionalFormatting sqref="B1453:E1458">
    <cfRule type="expression" dxfId="92" priority="460" stopIfTrue="1">
      <formula>$A1453&lt;&gt;""</formula>
    </cfRule>
  </conditionalFormatting>
  <conditionalFormatting sqref="B489:G489">
    <cfRule type="expression" dxfId="91" priority="410" stopIfTrue="1">
      <formula>$A489&lt;&gt;""</formula>
    </cfRule>
  </conditionalFormatting>
  <conditionalFormatting sqref="B478:H483">
    <cfRule type="expression" dxfId="90" priority="430" stopIfTrue="1">
      <formula>$A478&lt;&gt;""</formula>
    </cfRule>
  </conditionalFormatting>
  <conditionalFormatting sqref="B490:H496">
    <cfRule type="expression" dxfId="89" priority="386" stopIfTrue="1">
      <formula>$A490&lt;&gt;""</formula>
    </cfRule>
  </conditionalFormatting>
  <conditionalFormatting sqref="B1067:H1082">
    <cfRule type="expression" dxfId="88" priority="456" stopIfTrue="1">
      <formula>$A1067&lt;&gt;""</formula>
    </cfRule>
  </conditionalFormatting>
  <conditionalFormatting sqref="B1272:H1274 B1275:E1288 H1275:H1288">
    <cfRule type="expression" dxfId="87" priority="385" stopIfTrue="1">
      <formula>$A1272&lt;&gt;""</formula>
    </cfRule>
  </conditionalFormatting>
  <conditionalFormatting sqref="B1290:H1292">
    <cfRule type="expression" dxfId="86" priority="280" stopIfTrue="1">
      <formula>$A1290&lt;&gt;""</formula>
    </cfRule>
  </conditionalFormatting>
  <conditionalFormatting sqref="B1364:H1364">
    <cfRule type="expression" dxfId="85" priority="526" stopIfTrue="1">
      <formula>$A1364&lt;&gt;""</formula>
    </cfRule>
  </conditionalFormatting>
  <conditionalFormatting sqref="B1380:H1385">
    <cfRule type="expression" dxfId="84" priority="254" stopIfTrue="1">
      <formula>$A1380&lt;&gt;""</formula>
    </cfRule>
  </conditionalFormatting>
  <conditionalFormatting sqref="B1410:H1411">
    <cfRule type="expression" dxfId="83" priority="433" stopIfTrue="1">
      <formula>$A1410&lt;&gt;""</formula>
    </cfRule>
  </conditionalFormatting>
  <conditionalFormatting sqref="B242:I242 B243:E275">
    <cfRule type="expression" dxfId="82" priority="497" stopIfTrue="1">
      <formula>$A242&lt;&gt;""</formula>
    </cfRule>
  </conditionalFormatting>
  <conditionalFormatting sqref="B276:I320">
    <cfRule type="expression" dxfId="81" priority="330" stopIfTrue="1">
      <formula>$A276&lt;&gt;""</formula>
    </cfRule>
  </conditionalFormatting>
  <conditionalFormatting sqref="B497:I499">
    <cfRule type="expression" dxfId="80" priority="332" stopIfTrue="1">
      <formula>$A497&lt;&gt;""</formula>
    </cfRule>
  </conditionalFormatting>
  <conditionalFormatting sqref="B645:I688">
    <cfRule type="expression" dxfId="79" priority="493" stopIfTrue="1">
      <formula>$A645&lt;&gt;""</formula>
    </cfRule>
  </conditionalFormatting>
  <conditionalFormatting sqref="B690:I690">
    <cfRule type="expression" dxfId="78" priority="259" stopIfTrue="1">
      <formula>$A690&lt;&gt;""</formula>
    </cfRule>
  </conditionalFormatting>
  <conditionalFormatting sqref="B1137:I1137">
    <cfRule type="expression" dxfId="77" priority="384" stopIfTrue="1">
      <formula>$A1137&lt;&gt;""</formula>
    </cfRule>
  </conditionalFormatting>
  <conditionalFormatting sqref="B1149:I1151">
    <cfRule type="expression" dxfId="76" priority="253" stopIfTrue="1">
      <formula>$A1149&lt;&gt;""</formula>
    </cfRule>
  </conditionalFormatting>
  <conditionalFormatting sqref="B1153:I1157">
    <cfRule type="expression" dxfId="75" priority="255" stopIfTrue="1">
      <formula>$A1153&lt;&gt;""</formula>
    </cfRule>
  </conditionalFormatting>
  <conditionalFormatting sqref="B1271:I1271 I1272:I1288">
    <cfRule type="expression" dxfId="74" priority="388" stopIfTrue="1">
      <formula>$A1271&lt;&gt;""</formula>
    </cfRule>
  </conditionalFormatting>
  <conditionalFormatting sqref="B1368:I1368">
    <cfRule type="expression" dxfId="73" priority="383" stopIfTrue="1">
      <formula>$A1368&lt;&gt;""</formula>
    </cfRule>
  </conditionalFormatting>
  <conditionalFormatting sqref="B360:J420">
    <cfRule type="expression" dxfId="72" priority="498" stopIfTrue="1">
      <formula>$A360&lt;&gt;""</formula>
    </cfRule>
  </conditionalFormatting>
  <conditionalFormatting sqref="B457:J458">
    <cfRule type="expression" dxfId="71" priority="459" stopIfTrue="1">
      <formula>$A457&lt;&gt;""</formula>
    </cfRule>
  </conditionalFormatting>
  <conditionalFormatting sqref="B599:J625">
    <cfRule type="expression" dxfId="70" priority="239" stopIfTrue="1">
      <formula>$A599&lt;&gt;""</formula>
    </cfRule>
  </conditionalFormatting>
  <conditionalFormatting sqref="B1053:J1054">
    <cfRule type="expression" dxfId="69" priority="454" stopIfTrue="1">
      <formula>$A1053&lt;&gt;""</formula>
    </cfRule>
  </conditionalFormatting>
  <conditionalFormatting sqref="B1127:J1130">
    <cfRule type="expression" dxfId="68" priority="244" stopIfTrue="1">
      <formula>$A1127&lt;&gt;""</formula>
    </cfRule>
  </conditionalFormatting>
  <conditionalFormatting sqref="B1158:J1252">
    <cfRule type="expression" dxfId="67" priority="270" stopIfTrue="1">
      <formula>$A1158&lt;&gt;""</formula>
    </cfRule>
  </conditionalFormatting>
  <conditionalFormatting sqref="B1406:J1406">
    <cfRule type="expression" dxfId="66" priority="435" stopIfTrue="1">
      <formula>$A1406&lt;&gt;""</formula>
    </cfRule>
  </conditionalFormatting>
  <conditionalFormatting sqref="B1461:J4374">
    <cfRule type="expression" dxfId="65" priority="279" stopIfTrue="1">
      <formula>$A1461&lt;&gt;""</formula>
    </cfRule>
  </conditionalFormatting>
  <conditionalFormatting sqref="F108:F111">
    <cfRule type="expression" dxfId="64" priority="169" stopIfTrue="1">
      <formula>$A108&lt;&gt;""</formula>
    </cfRule>
  </conditionalFormatting>
  <conditionalFormatting sqref="F113:F118">
    <cfRule type="expression" dxfId="63" priority="157" stopIfTrue="1">
      <formula>$A113&lt;&gt;""</formula>
    </cfRule>
  </conditionalFormatting>
  <conditionalFormatting sqref="F120">
    <cfRule type="expression" dxfId="62" priority="155" stopIfTrue="1">
      <formula>$A120&lt;&gt;""</formula>
    </cfRule>
  </conditionalFormatting>
  <conditionalFormatting sqref="F129:F130">
    <cfRule type="expression" dxfId="61" priority="231" stopIfTrue="1">
      <formula>$A129&lt;&gt;""</formula>
    </cfRule>
  </conditionalFormatting>
  <conditionalFormatting sqref="F134:F136">
    <cfRule type="expression" dxfId="60" priority="223" stopIfTrue="1">
      <formula>$A134&lt;&gt;""</formula>
    </cfRule>
  </conditionalFormatting>
  <conditionalFormatting sqref="F139:F141">
    <cfRule type="expression" dxfId="59" priority="153" stopIfTrue="1">
      <formula>$A139&lt;&gt;""</formula>
    </cfRule>
  </conditionalFormatting>
  <conditionalFormatting sqref="F143">
    <cfRule type="expression" dxfId="58" priority="151" stopIfTrue="1">
      <formula>$A143&lt;&gt;""</formula>
    </cfRule>
  </conditionalFormatting>
  <conditionalFormatting sqref="F148">
    <cfRule type="expression" dxfId="57" priority="149" stopIfTrue="1">
      <formula>$A148&lt;&gt;""</formula>
    </cfRule>
  </conditionalFormatting>
  <conditionalFormatting sqref="F150:F155">
    <cfRule type="expression" dxfId="56" priority="85" stopIfTrue="1">
      <formula>$A150&lt;&gt;""</formula>
    </cfRule>
  </conditionalFormatting>
  <conditionalFormatting sqref="F157:F158">
    <cfRule type="expression" dxfId="55" priority="61" stopIfTrue="1">
      <formula>$A157&lt;&gt;""</formula>
    </cfRule>
  </conditionalFormatting>
  <conditionalFormatting sqref="F161:F162">
    <cfRule type="expression" dxfId="54" priority="43" stopIfTrue="1">
      <formula>$A161&lt;&gt;""</formula>
    </cfRule>
  </conditionalFormatting>
  <conditionalFormatting sqref="F170">
    <cfRule type="expression" dxfId="53" priority="37" stopIfTrue="1">
      <formula>$A170&lt;&gt;""</formula>
    </cfRule>
  </conditionalFormatting>
  <conditionalFormatting sqref="F176">
    <cfRule type="expression" dxfId="52" priority="31" stopIfTrue="1">
      <formula>$A176&lt;&gt;""</formula>
    </cfRule>
  </conditionalFormatting>
  <conditionalFormatting sqref="F178">
    <cfRule type="expression" dxfId="51" priority="25" stopIfTrue="1">
      <formula>$A178&lt;&gt;""</formula>
    </cfRule>
  </conditionalFormatting>
  <conditionalFormatting sqref="F180">
    <cfRule type="expression" dxfId="50" priority="19" stopIfTrue="1">
      <formula>$A180&lt;&gt;""</formula>
    </cfRule>
  </conditionalFormatting>
  <conditionalFormatting sqref="F184">
    <cfRule type="expression" dxfId="49" priority="13" stopIfTrue="1">
      <formula>$A184&lt;&gt;""</formula>
    </cfRule>
  </conditionalFormatting>
  <conditionalFormatting sqref="F190">
    <cfRule type="expression" dxfId="48" priority="7" stopIfTrue="1">
      <formula>$A190&lt;&gt;""</formula>
    </cfRule>
  </conditionalFormatting>
  <conditionalFormatting sqref="F193">
    <cfRule type="expression" dxfId="47" priority="1" stopIfTrue="1">
      <formula>$A193&lt;&gt;""</formula>
    </cfRule>
  </conditionalFormatting>
  <conditionalFormatting sqref="F123:H123">
    <cfRule type="expression" dxfId="46" priority="236" stopIfTrue="1">
      <formula>$A123&lt;&gt;""</formula>
    </cfRule>
  </conditionalFormatting>
  <conditionalFormatting sqref="F126:H126">
    <cfRule type="expression" dxfId="45" priority="234" stopIfTrue="1">
      <formula>$A126&lt;&gt;""</formula>
    </cfRule>
  </conditionalFormatting>
  <conditionalFormatting sqref="F128:H128">
    <cfRule type="expression" dxfId="44" priority="233" stopIfTrue="1">
      <formula>$A128&lt;&gt;""</formula>
    </cfRule>
  </conditionalFormatting>
  <conditionalFormatting sqref="F131:H134">
    <cfRule type="expression" dxfId="43" priority="226" stopIfTrue="1">
      <formula>$A131&lt;&gt;""</formula>
    </cfRule>
  </conditionalFormatting>
  <conditionalFormatting sqref="F145:H150">
    <cfRule type="expression" dxfId="42" priority="143" stopIfTrue="1">
      <formula>$A145&lt;&gt;""</formula>
    </cfRule>
  </conditionalFormatting>
  <conditionalFormatting sqref="F198:H199">
    <cfRule type="expression" dxfId="41" priority="355" stopIfTrue="1">
      <formula>$A198&lt;&gt;""</formula>
    </cfRule>
  </conditionalFormatting>
  <conditionalFormatting sqref="F472:H473">
    <cfRule type="expression" dxfId="40" priority="376" stopIfTrue="1">
      <formula>$A472&lt;&gt;""</formula>
    </cfRule>
  </conditionalFormatting>
  <conditionalFormatting sqref="F476:H477">
    <cfRule type="expression" dxfId="39" priority="466" stopIfTrue="1">
      <formula>$A476&lt;&gt;""</formula>
    </cfRule>
  </conditionalFormatting>
  <conditionalFormatting sqref="F484:H486 H487:H489">
    <cfRule type="expression" dxfId="38" priority="408" stopIfTrue="1">
      <formula>$A484&lt;&gt;""</formula>
    </cfRule>
  </conditionalFormatting>
  <conditionalFormatting sqref="F1131:H1131">
    <cfRule type="expression" dxfId="37" priority="517" stopIfTrue="1">
      <formula>$A1131&lt;&gt;""</formula>
    </cfRule>
  </conditionalFormatting>
  <conditionalFormatting sqref="F1255:H1260">
    <cfRule type="expression" dxfId="36" priority="359" stopIfTrue="1">
      <formula>$A1255&lt;&gt;""</formula>
    </cfRule>
  </conditionalFormatting>
  <conditionalFormatting sqref="F107:I107">
    <cfRule type="expression" dxfId="35" priority="237" stopIfTrue="1">
      <formula>$A107&lt;&gt;""</formula>
    </cfRule>
  </conditionalFormatting>
  <conditionalFormatting sqref="F124:I125">
    <cfRule type="expression" dxfId="34" priority="235" stopIfTrue="1">
      <formula>$A124&lt;&gt;""</formula>
    </cfRule>
  </conditionalFormatting>
  <conditionalFormatting sqref="F137:I138">
    <cfRule type="expression" dxfId="33" priority="219" stopIfTrue="1">
      <formula>$A137&lt;&gt;""</formula>
    </cfRule>
  </conditionalFormatting>
  <conditionalFormatting sqref="F247:I247">
    <cfRule type="expression" dxfId="32" priority="387" stopIfTrue="1">
      <formula>$A247&lt;&gt;""</formula>
    </cfRule>
  </conditionalFormatting>
  <conditionalFormatting sqref="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1" priority="527" stopIfTrue="1">
      <formula>$A229&lt;&gt;""</formula>
    </cfRule>
  </conditionalFormatting>
  <conditionalFormatting sqref="G130:H130">
    <cfRule type="expression" dxfId="30" priority="230" stopIfTrue="1">
      <formula>$A130&lt;&gt;""</formula>
    </cfRule>
  </conditionalFormatting>
  <conditionalFormatting sqref="G135:H136">
    <cfRule type="expression" dxfId="29" priority="221" stopIfTrue="1">
      <formula>$A135&lt;&gt;""</formula>
    </cfRule>
  </conditionalFormatting>
  <conditionalFormatting sqref="G139:H140">
    <cfRule type="expression" dxfId="28" priority="215" stopIfTrue="1">
      <formula>$A139&lt;&gt;""</formula>
    </cfRule>
  </conditionalFormatting>
  <conditionalFormatting sqref="G144:H144">
    <cfRule type="expression" dxfId="27" priority="213" stopIfTrue="1">
      <formula>$A144&lt;&gt;""</formula>
    </cfRule>
  </conditionalFormatting>
  <conditionalFormatting sqref="H197">
    <cfRule type="expression" dxfId="26" priority="356" stopIfTrue="1">
      <formula>$A197&lt;&gt;""</formula>
    </cfRule>
  </conditionalFormatting>
  <conditionalFormatting sqref="H200:H228">
    <cfRule type="expression" dxfId="25" priority="246" stopIfTrue="1">
      <formula>$A200&lt;&gt;""</formula>
    </cfRule>
  </conditionalFormatting>
  <conditionalFormatting sqref="H474:H475">
    <cfRule type="expression" dxfId="24" priority="380" stopIfTrue="1">
      <formula>$A474&lt;&gt;""</formula>
    </cfRule>
  </conditionalFormatting>
  <conditionalFormatting sqref="H1132:H1136">
    <cfRule type="expression" dxfId="23" priority="418" stopIfTrue="1">
      <formula>$A1132&lt;&gt;""</formula>
    </cfRule>
  </conditionalFormatting>
  <conditionalFormatting sqref="H1254">
    <cfRule type="expression" dxfId="22" priority="429" stopIfTrue="1">
      <formula>$A1254&lt;&gt;""</formula>
    </cfRule>
  </conditionalFormatting>
  <conditionalFormatting sqref="H1293:H1301">
    <cfRule type="expression" dxfId="21" priority="397" stopIfTrue="1">
      <formula>$A1293&lt;&gt;""</formula>
    </cfRule>
  </conditionalFormatting>
  <conditionalFormatting sqref="H1303:H1326">
    <cfRule type="expression" dxfId="20" priority="276" stopIfTrue="1">
      <formula>$A1303&lt;&gt;""</formula>
    </cfRule>
  </conditionalFormatting>
  <conditionalFormatting sqref="H1365:H1367">
    <cfRule type="expression" dxfId="19" priority="495" stopIfTrue="1">
      <formula>$A1365&lt;&gt;""</formula>
    </cfRule>
  </conditionalFormatting>
  <conditionalFormatting sqref="H1369:H1379">
    <cfRule type="expression" dxfId="18" priority="256" stopIfTrue="1">
      <formula>$A1369&lt;&gt;""</formula>
    </cfRule>
  </conditionalFormatting>
  <conditionalFormatting sqref="H1412">
    <cfRule type="expression" dxfId="17" priority="392" stopIfTrue="1">
      <formula>$A1412&lt;&gt;""</formula>
    </cfRule>
  </conditionalFormatting>
  <conditionalFormatting sqref="H1453:H1458">
    <cfRule type="expression" dxfId="16" priority="462" stopIfTrue="1">
      <formula>$A1453&lt;&gt;""</formula>
    </cfRule>
  </conditionalFormatting>
  <conditionalFormatting sqref="H243:I246">
    <cfRule type="expression" dxfId="15" priority="486" stopIfTrue="1">
      <formula>$A243&lt;&gt;""</formula>
    </cfRule>
  </conditionalFormatting>
  <conditionalFormatting sqref="H248:I248">
    <cfRule type="expression" dxfId="14" priority="362" stopIfTrue="1">
      <formula>$A248&lt;&gt;""</formula>
    </cfRule>
  </conditionalFormatting>
  <conditionalFormatting sqref="H689:I689">
    <cfRule type="expression" dxfId="13" priority="303" stopIfTrue="1">
      <formula>$A689&lt;&gt;""</formula>
    </cfRule>
  </conditionalFormatting>
  <conditionalFormatting sqref="H1138:I1148">
    <cfRule type="expression" dxfId="12" priority="287" stopIfTrue="1">
      <formula>$A1138&lt;&gt;""</formula>
    </cfRule>
  </conditionalFormatting>
  <conditionalFormatting sqref="H1152:I1152">
    <cfRule type="expression" dxfId="11" priority="313" stopIfTrue="1">
      <formula>$A1152&lt;&gt;""</formula>
    </cfRule>
  </conditionalFormatting>
  <conditionalFormatting sqref="H1110:J1110">
    <cfRule type="expression" dxfId="10" priority="369" stopIfTrue="1">
      <formula>$A1110&lt;&gt;""</formula>
    </cfRule>
  </conditionalFormatting>
  <conditionalFormatting sqref="H1360:J1363">
    <cfRule type="expression" dxfId="9" priority="292" stopIfTrue="1">
      <formula>$A1360&lt;&gt;""</formula>
    </cfRule>
  </conditionalFormatting>
  <conditionalFormatting sqref="H1393:J1404">
    <cfRule type="expression" dxfId="8" priority="251" stopIfTrue="1">
      <formula>$A1393&lt;&gt;""</formula>
    </cfRule>
  </conditionalFormatting>
  <conditionalFormatting sqref="I146:I147">
    <cfRule type="expression" dxfId="7" priority="211" stopIfTrue="1">
      <formula>$A146&lt;&gt;""</formula>
    </cfRule>
  </conditionalFormatting>
  <conditionalFormatting sqref="I472:I496">
    <cfRule type="expression" dxfId="6" priority="377" stopIfTrue="1">
      <formula>$A472&lt;&gt;""</formula>
    </cfRule>
  </conditionalFormatting>
  <conditionalFormatting sqref="I1369:I1385">
    <cfRule type="expression" dxfId="5" priority="319" stopIfTrue="1">
      <formula>$A1369&lt;&gt;""</formula>
    </cfRule>
  </conditionalFormatting>
  <conditionalFormatting sqref="I197:J228 B197:E241">
    <cfRule type="expression" dxfId="4" priority="483" stopIfTrue="1">
      <formula>$A197&lt;&gt;""</formula>
    </cfRule>
  </conditionalFormatting>
  <conditionalFormatting sqref="I1290:J1359">
    <cfRule type="expression" dxfId="3" priority="399" stopIfTrue="1">
      <formula>$A1290&lt;&gt;""</formula>
    </cfRule>
  </conditionalFormatting>
  <conditionalFormatting sqref="I1410:J1447">
    <cfRule type="expression" dxfId="2" priority="394" stopIfTrue="1">
      <formula>$A1410&lt;&gt;""</formula>
    </cfRule>
  </conditionalFormatting>
  <conditionalFormatting sqref="I1451:J1458">
    <cfRule type="expression" dxfId="1" priority="492" stopIfTrue="1">
      <formula>$A1451&lt;&gt;""</formula>
    </cfRule>
  </conditionalFormatting>
  <conditionalFormatting sqref="J1137:J1157">
    <cfRule type="expression" dxfId="0" priority="519" stopIfTrue="1">
      <formula>$A1137&lt;&gt;""</formula>
    </cfRule>
  </conditionalFormatting>
  <dataValidations count="5">
    <dataValidation type="date" allowBlank="1" showInputMessage="1" showErrorMessage="1" sqref="D102:E102 D106:E106 D5001:E65536" xr:uid="{00000000-0002-0000-0400-000000000000}">
      <formula1>42370</formula1>
      <formula2>42735</formula2>
    </dataValidation>
    <dataValidation type="list" allowBlank="1" sqref="F107:F149 F151:F5000" xr:uid="{00000000-0002-0000-0400-000001000000}">
      <formula1>$F$96:$F$99</formula1>
    </dataValidation>
    <dataValidation type="list" allowBlank="1" showInputMessage="1" showErrorMessage="1" sqref="A107:A149 A151:A5000" xr:uid="{00000000-0002-0000-0400-000002000000}">
      <formula1>OFFSET($A$1,0,0,$B$3,1)</formula1>
    </dataValidation>
    <dataValidation allowBlank="1" sqref="G107:G149 G151:G5000" xr:uid="{00000000-0002-0000-0400-000003000000}"/>
    <dataValidation type="list" allowBlank="1" showInputMessage="1" showErrorMessage="1" errorTitle="Chyba !" error="zadajte (vyberte zo zoznamu) platný analytický kód podľa nápovedy k bunke I104" sqref="J107:J149 J151: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76200</xdr:colOff>
                    <xdr:row>101</xdr:row>
                    <xdr:rowOff>0</xdr:rowOff>
                  </from>
                  <to>
                    <xdr:col>6</xdr:col>
                    <xdr:colOff>0</xdr:colOff>
                    <xdr:row>102</xdr:row>
                    <xdr:rowOff>63500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148"/>
  <sheetViews>
    <sheetView workbookViewId="0">
      <pane ySplit="1" topLeftCell="A94" activePane="bottomLeft" state="frozen"/>
      <selection activeCell="I2" sqref="I2:L73"/>
      <selection pane="bottomLeft" activeCell="A128" sqref="A128"/>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ht="12" x14ac:dyDescent="0.15">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ht="12" x14ac:dyDescent="0.15">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ht="12" x14ac:dyDescent="0.15">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ht="12" x14ac:dyDescent="0.15">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ht="12" x14ac:dyDescent="0.15">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ht="12" x14ac:dyDescent="0.15">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ht="12" x14ac:dyDescent="0.15">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ht="12" x14ac:dyDescent="0.15">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ht="12" x14ac:dyDescent="0.15">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ht="12" x14ac:dyDescent="0.15">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ht="12" x14ac:dyDescent="0.15">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ht="12" x14ac:dyDescent="0.15">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ht="12" x14ac:dyDescent="0.15">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ht="12" x14ac:dyDescent="0.15">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ht="12" x14ac:dyDescent="0.15">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ht="12" x14ac:dyDescent="0.15">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ht="12" x14ac:dyDescent="0.15">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ht="12" x14ac:dyDescent="0.15">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ht="12" x14ac:dyDescent="0.15">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ht="12" x14ac:dyDescent="0.15">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ht="12" x14ac:dyDescent="0.15">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ht="12" x14ac:dyDescent="0.15">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6" x14ac:dyDescent="0.15">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ht="12" x14ac:dyDescent="0.15">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ht="12" x14ac:dyDescent="0.15">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ht="12" x14ac:dyDescent="0.15">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ht="12" x14ac:dyDescent="0.15">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ht="12" x14ac:dyDescent="0.15">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12" x14ac:dyDescent="0.15">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ht="12" x14ac:dyDescent="0.15">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ht="12" x14ac:dyDescent="0.15">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ht="12" x14ac:dyDescent="0.15">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ht="12" x14ac:dyDescent="0.15">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12" x14ac:dyDescent="0.15">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ht="12" x14ac:dyDescent="0.15">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ht="12" x14ac:dyDescent="0.15">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ht="12" x14ac:dyDescent="0.15">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ht="12" x14ac:dyDescent="0.15">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12" x14ac:dyDescent="0.15">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ht="12" x14ac:dyDescent="0.15">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ht="12" x14ac:dyDescent="0.15">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ht="12" x14ac:dyDescent="0.15">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ht="12" x14ac:dyDescent="0.15">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ht="12" x14ac:dyDescent="0.15">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ht="12" x14ac:dyDescent="0.15">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ht="12" x14ac:dyDescent="0.15">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ht="12" x14ac:dyDescent="0.15">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ht="12" x14ac:dyDescent="0.15">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ht="12" x14ac:dyDescent="0.15">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ht="12" x14ac:dyDescent="0.15">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ht="12" x14ac:dyDescent="0.15">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ht="12" x14ac:dyDescent="0.15">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ht="12" x14ac:dyDescent="0.15">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ht="12" x14ac:dyDescent="0.15">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12" x14ac:dyDescent="0.15">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ht="12" x14ac:dyDescent="0.15">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ht="12" x14ac:dyDescent="0.15">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ht="12" x14ac:dyDescent="0.15">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ht="12" x14ac:dyDescent="0.15">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ht="12" x14ac:dyDescent="0.15">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ht="12" x14ac:dyDescent="0.15">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ht="12" x14ac:dyDescent="0.15">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ht="12" x14ac:dyDescent="0.15">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ht="12" x14ac:dyDescent="0.15">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ht="12" x14ac:dyDescent="0.15">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ht="12" x14ac:dyDescent="0.15">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ht="12" x14ac:dyDescent="0.15">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ht="12" x14ac:dyDescent="0.15">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ht="12" x14ac:dyDescent="0.15">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ht="12" x14ac:dyDescent="0.15">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15">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15">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15">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15">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15">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15">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15">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15">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15">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15">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15">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15">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15">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15">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15">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15">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15">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15">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15">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15">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15">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15">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15">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15">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15">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15">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15">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15">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15">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15">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15">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15">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15">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15">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15">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15">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15">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15">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15">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15">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15">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15">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15">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15">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15">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15">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15">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15">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15">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15">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15">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15">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15">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15">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15">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15">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15">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15">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15">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15">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15">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15">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15">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15">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15">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15">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15">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15">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15">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15">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15">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15">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15">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15">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15">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15">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15">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12" x14ac:dyDescent="0.15">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ht="12" x14ac:dyDescent="0.15">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ht="12" x14ac:dyDescent="0.15">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15">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15">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ht="12" x14ac:dyDescent="0.15">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ht="12" x14ac:dyDescent="0.15">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15">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ht="12" x14ac:dyDescent="0.15">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15">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15">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15">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15">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ht="12" x14ac:dyDescent="0.15">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ht="12" x14ac:dyDescent="0.15">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ht="12" x14ac:dyDescent="0.15">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15">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ht="12" x14ac:dyDescent="0.15">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4" x14ac:dyDescent="0.15">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15">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12" x14ac:dyDescent="0.15">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15">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12" x14ac:dyDescent="0.15">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15">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ht="12" x14ac:dyDescent="0.15">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15">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ht="12" x14ac:dyDescent="0.15">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15">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ht="12" x14ac:dyDescent="0.15">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15">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4" x14ac:dyDescent="0.15">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15">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12" x14ac:dyDescent="0.15">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ht="12" x14ac:dyDescent="0.15">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ht="12" x14ac:dyDescent="0.15">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ht="12" x14ac:dyDescent="0.15">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15">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12" x14ac:dyDescent="0.15">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15">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ht="12" x14ac:dyDescent="0.15">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ht="12" x14ac:dyDescent="0.15">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ht="12" x14ac:dyDescent="0.15">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15">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15">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ht="12" x14ac:dyDescent="0.15">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15">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ht="12" x14ac:dyDescent="0.15">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15">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15">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15">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15">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15">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15">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ht="12" x14ac:dyDescent="0.15">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15">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15">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15">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15">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15">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12" x14ac:dyDescent="0.15">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15">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15">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15">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15">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15">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15">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15">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15">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ht="12" x14ac:dyDescent="0.15">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ht="12" x14ac:dyDescent="0.15">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ht="12" x14ac:dyDescent="0.15">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15">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15">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15">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ht="12" x14ac:dyDescent="0.15">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15">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12" x14ac:dyDescent="0.15">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15">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15">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15">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15">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15">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15">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ht="12" x14ac:dyDescent="0.15">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15">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15">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15">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15">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15">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ht="12" x14ac:dyDescent="0.15">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15">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ht="12" x14ac:dyDescent="0.15">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ht="12" x14ac:dyDescent="0.15">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ht="12" x14ac:dyDescent="0.15">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ht="12" x14ac:dyDescent="0.15">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15">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15">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ht="12" x14ac:dyDescent="0.15">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ht="12" x14ac:dyDescent="0.15">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15">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15">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15">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15">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15">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15">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15">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15">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15">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ht="12" x14ac:dyDescent="0.15">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ht="12" x14ac:dyDescent="0.15">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ht="12" x14ac:dyDescent="0.15">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15">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15">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ht="12" x14ac:dyDescent="0.15">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15">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ht="12" x14ac:dyDescent="0.15">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ht="12" x14ac:dyDescent="0.15">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15">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15">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15">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15">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15">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ht="12" x14ac:dyDescent="0.15">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ht="12" x14ac:dyDescent="0.15">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15">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ht="12" x14ac:dyDescent="0.15">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15">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ht="12" x14ac:dyDescent="0.15">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15">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15">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ht="12" x14ac:dyDescent="0.15">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15">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ht="12" x14ac:dyDescent="0.15">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15">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15">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ht="12" x14ac:dyDescent="0.15">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15">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15">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15">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ht="12" x14ac:dyDescent="0.15">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12" x14ac:dyDescent="0.15">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ht="12" x14ac:dyDescent="0.15">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15">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ht="12" x14ac:dyDescent="0.15">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ht="12" x14ac:dyDescent="0.15">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ht="12" x14ac:dyDescent="0.15">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15">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ht="12" x14ac:dyDescent="0.15">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15">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15">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15">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15">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15">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ht="12" x14ac:dyDescent="0.15">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15">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15">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15">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15">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15">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ht="12" x14ac:dyDescent="0.15">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15">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15">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12" x14ac:dyDescent="0.15">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ht="12" x14ac:dyDescent="0.15">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15">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ht="12" x14ac:dyDescent="0.15">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15">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15">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15">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15">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15">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ht="12" x14ac:dyDescent="0.15">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ht="12" x14ac:dyDescent="0.15">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15">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15">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15">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ht="12" x14ac:dyDescent="0.15">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ht="12" x14ac:dyDescent="0.15">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15">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ht="12" x14ac:dyDescent="0.15">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15">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15">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15">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15">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15">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15">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15">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15">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15">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ht="12" x14ac:dyDescent="0.15">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15">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12" x14ac:dyDescent="0.15">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15">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ht="12" x14ac:dyDescent="0.15">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15">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15">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15">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15">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ht="12" x14ac:dyDescent="0.15">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4" x14ac:dyDescent="0.15">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4" x14ac:dyDescent="0.15">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4" x14ac:dyDescent="0.15">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4" x14ac:dyDescent="0.15">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ht="12" x14ac:dyDescent="0.15">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ht="12" x14ac:dyDescent="0.15">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ht="12" x14ac:dyDescent="0.15">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ht="12" x14ac:dyDescent="0.15">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ht="12" x14ac:dyDescent="0.15">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4" x14ac:dyDescent="0.15">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4" x14ac:dyDescent="0.15">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4" x14ac:dyDescent="0.15">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4" x14ac:dyDescent="0.15">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ht="12" x14ac:dyDescent="0.15">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24" x14ac:dyDescent="0.15">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ht="12" x14ac:dyDescent="0.15">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ht="12" x14ac:dyDescent="0.15">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ht="12" x14ac:dyDescent="0.15">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ht="12" x14ac:dyDescent="0.15">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15">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ht="12" x14ac:dyDescent="0.15">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15">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ht="12" x14ac:dyDescent="0.15">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ht="12" x14ac:dyDescent="0.15">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ht="12" x14ac:dyDescent="0.15">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15">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15">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15">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15">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15">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15">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ht="12" x14ac:dyDescent="0.15">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15">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15">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15">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ht="12" x14ac:dyDescent="0.15">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ht="12" x14ac:dyDescent="0.15">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15">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15">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15">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15">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ht="12" x14ac:dyDescent="0.15">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15">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15">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15">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15">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15">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ht="12" x14ac:dyDescent="0.15">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15">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15">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15">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15">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15">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ht="12" x14ac:dyDescent="0.15">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15">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ht="12" x14ac:dyDescent="0.15">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15">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15">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15">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15">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ht="12" x14ac:dyDescent="0.15">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15">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ht="12" x14ac:dyDescent="0.15">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15">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15">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15">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15">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15">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12" x14ac:dyDescent="0.15">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15">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ht="12" x14ac:dyDescent="0.15">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15">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15">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15">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15">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15">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15">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15">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15">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15">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15">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ht="12" x14ac:dyDescent="0.15">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15">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15">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15">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15">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15">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15">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15">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15">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15">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ht="12" x14ac:dyDescent="0.15">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15">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ht="12" x14ac:dyDescent="0.15">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15">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ht="12" x14ac:dyDescent="0.15">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15">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15">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15">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15">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15">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ht="12" x14ac:dyDescent="0.15">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ht="12" x14ac:dyDescent="0.15">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15">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15">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15">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ht="12" x14ac:dyDescent="0.15">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ht="12" x14ac:dyDescent="0.15">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15">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15">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12" x14ac:dyDescent="0.15">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ht="12" x14ac:dyDescent="0.15">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ht="12" x14ac:dyDescent="0.15">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15">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15">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15">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15">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15">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15">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ht="12" x14ac:dyDescent="0.15">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15">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15">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15">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15">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15">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ht="12" x14ac:dyDescent="0.15">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15">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12" x14ac:dyDescent="0.15">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ht="12" x14ac:dyDescent="0.15">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15">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15">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ht="12" x14ac:dyDescent="0.15">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15">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15">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15">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15">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15">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15">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ht="12" x14ac:dyDescent="0.15">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ht="12" x14ac:dyDescent="0.15">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ht="12" x14ac:dyDescent="0.15">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15">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15">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15">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15">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15">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15">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15">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ht="12" x14ac:dyDescent="0.15">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15">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15">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ht="12" x14ac:dyDescent="0.15">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15">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15">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ht="12" x14ac:dyDescent="0.15">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15">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ht="12" x14ac:dyDescent="0.15">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ht="12" x14ac:dyDescent="0.15">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15">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15">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15">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ht="12" x14ac:dyDescent="0.15">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ht="12" x14ac:dyDescent="0.15">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15">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ht="12" x14ac:dyDescent="0.15">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ht="12" x14ac:dyDescent="0.15">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15">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ht="12" x14ac:dyDescent="0.15">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ht="12" x14ac:dyDescent="0.15">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15">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15">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15">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15">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15">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ht="12" x14ac:dyDescent="0.15">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15">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ht="12" x14ac:dyDescent="0.15">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ht="12" x14ac:dyDescent="0.15">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ht="12" x14ac:dyDescent="0.15">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15">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15">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ht="12" x14ac:dyDescent="0.15">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15">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4" x14ac:dyDescent="0.15">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15">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15">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ht="12" x14ac:dyDescent="0.15">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15">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15">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ht="12" x14ac:dyDescent="0.15">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15">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ht="12" x14ac:dyDescent="0.15">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12" x14ac:dyDescent="0.15">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15">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15">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ht="12" x14ac:dyDescent="0.15">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15">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ht="12" x14ac:dyDescent="0.15">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15">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15">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15">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ht="12" x14ac:dyDescent="0.15">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ht="12" x14ac:dyDescent="0.15">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15">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ht="12" x14ac:dyDescent="0.15">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ht="12" x14ac:dyDescent="0.15">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ht="12" x14ac:dyDescent="0.15">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15">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15">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15">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15">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15">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15">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15">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15">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15">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15">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15">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15">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15">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15">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15">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15">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15">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15">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15">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15">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15">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15">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15">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15">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15">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15">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15">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15">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15">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15">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15">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15">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15">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15">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15">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15">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15">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15">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15">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15">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15">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15">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15">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15">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15">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15">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15">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15">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15">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15">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15">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15">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15">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15">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15">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15">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15">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15">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15">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15">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15">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15">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15">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15">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15">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15">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15">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15">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15">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15">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15">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15">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15">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15">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15">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15">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15">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15">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15">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15">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15">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15">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15">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15">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15">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15">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15">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15">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15">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15">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15">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15">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15">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15">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15">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15">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15">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15">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15">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15">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15">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15">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15">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15">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15">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15">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15">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15">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15">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15">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15">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15">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15">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15">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15">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15">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15">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15">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15">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15">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15">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15">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15">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15">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15">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15">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15">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15">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15">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15">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15">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15">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15">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15">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15">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15">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15">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15">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15">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15">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15">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15">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15">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15">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15">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15">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15">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15">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15">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15">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15">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15">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15">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15">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15">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15">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15">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15">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15">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15">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15">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15">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15">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15">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15">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15">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15">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15">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15">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15">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15">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15">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15">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15">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15">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15">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15">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15">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15">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15">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15">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15">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15">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15">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15">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15">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15">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15">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15">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15">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15">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15">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15">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15">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15">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15">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15">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15">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15">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15">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15">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15">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15">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15">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15">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15">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15">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15">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15">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15">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15">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15">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15">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15">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15">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15">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15">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15">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15">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15">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15">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15">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15">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15">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15">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15">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15">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15">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15">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15">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15">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15">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15">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15">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15">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15">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15">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15">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15">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15">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15">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15">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15">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15">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15">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15">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15">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15">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15">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15">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15">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15">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15">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15">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15">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15">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15">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15">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15">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15">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15">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15">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15">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15">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15">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15">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15">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15">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15">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15">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15">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15">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15">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15">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15">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15">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15">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15">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15">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15">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15">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15">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15">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15">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15">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15">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15">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15">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15">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15">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15">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15">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15">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15">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15">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15">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15">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15">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15">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15">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15">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15">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15">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15">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15">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15">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15">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15">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15">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15">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15">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15">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15">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15">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15">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15">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15">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15">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15">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15">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15">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15">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15">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15">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15">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15">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15">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15">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15">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15">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15">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15">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15">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15">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15">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15">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15">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15">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15">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15">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15">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15">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15">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15">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15">
      <c r="C768" s="196"/>
      <c r="G768" s="185"/>
      <c r="H768" s="185"/>
    </row>
    <row r="769" spans="3:8" x14ac:dyDescent="0.15">
      <c r="C769" s="196"/>
      <c r="G769" s="185"/>
      <c r="H769" s="185"/>
    </row>
    <row r="770" spans="3:8" x14ac:dyDescent="0.15">
      <c r="G770" s="185"/>
      <c r="H770" s="185"/>
    </row>
    <row r="771" spans="3:8" x14ac:dyDescent="0.15">
      <c r="G771" s="185"/>
      <c r="H771" s="185"/>
    </row>
    <row r="772" spans="3:8" x14ac:dyDescent="0.15">
      <c r="G772" s="185"/>
      <c r="H772" s="185"/>
    </row>
    <row r="773" spans="3:8" x14ac:dyDescent="0.15">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1036</v>
      </c>
      <c r="B1" s="2"/>
      <c r="C1" s="2" t="s">
        <v>336</v>
      </c>
      <c r="D1" s="2" t="s">
        <v>1203</v>
      </c>
      <c r="E1" s="2" t="s">
        <v>1204</v>
      </c>
      <c r="F1" s="2" t="s">
        <v>315</v>
      </c>
      <c r="G1" s="2" t="s">
        <v>1205</v>
      </c>
      <c r="H1" s="2"/>
      <c r="I1" s="2" t="s">
        <v>315</v>
      </c>
      <c r="J1" s="2" t="s">
        <v>1206</v>
      </c>
      <c r="K1" s="2"/>
      <c r="L1" s="2"/>
      <c r="M1" s="2"/>
      <c r="N1" s="2"/>
    </row>
    <row r="2" spans="1:14" x14ac:dyDescent="0.15">
      <c r="A2" t="s">
        <v>1207</v>
      </c>
      <c r="C2" t="s">
        <v>339</v>
      </c>
      <c r="D2" t="s">
        <v>1208</v>
      </c>
      <c r="E2">
        <v>1</v>
      </c>
      <c r="F2" t="s">
        <v>319</v>
      </c>
      <c r="G2" t="s">
        <v>1209</v>
      </c>
      <c r="I2" t="s">
        <v>317</v>
      </c>
      <c r="J2" t="s">
        <v>1210</v>
      </c>
    </row>
    <row r="3" spans="1:14" x14ac:dyDescent="0.15">
      <c r="A3" t="s">
        <v>1042</v>
      </c>
      <c r="C3" t="s">
        <v>341</v>
      </c>
      <c r="D3" t="s">
        <v>1211</v>
      </c>
      <c r="E3">
        <v>1</v>
      </c>
      <c r="F3" t="s">
        <v>319</v>
      </c>
      <c r="G3" t="s">
        <v>1209</v>
      </c>
      <c r="I3" t="s">
        <v>319</v>
      </c>
      <c r="J3" t="s">
        <v>320</v>
      </c>
    </row>
    <row r="4" spans="1:14" x14ac:dyDescent="0.15">
      <c r="A4" t="s">
        <v>1107</v>
      </c>
      <c r="C4" t="s">
        <v>343</v>
      </c>
      <c r="D4" t="s">
        <v>1212</v>
      </c>
      <c r="E4">
        <v>1</v>
      </c>
      <c r="F4" t="s">
        <v>319</v>
      </c>
      <c r="G4" t="s">
        <v>1209</v>
      </c>
      <c r="I4" t="s">
        <v>321</v>
      </c>
      <c r="J4" t="s">
        <v>322</v>
      </c>
    </row>
    <row r="5" spans="1:14" x14ac:dyDescent="0.15">
      <c r="A5" t="s">
        <v>1062</v>
      </c>
      <c r="C5" t="s">
        <v>345</v>
      </c>
      <c r="D5" t="s">
        <v>1213</v>
      </c>
      <c r="E5">
        <v>1</v>
      </c>
      <c r="F5" t="s">
        <v>319</v>
      </c>
      <c r="G5" t="s">
        <v>1209</v>
      </c>
      <c r="I5" t="s">
        <v>323</v>
      </c>
      <c r="J5" t="s">
        <v>324</v>
      </c>
    </row>
    <row r="6" spans="1:14" x14ac:dyDescent="0.15">
      <c r="A6" t="s">
        <v>1214</v>
      </c>
      <c r="C6" t="s">
        <v>347</v>
      </c>
      <c r="D6" t="s">
        <v>1215</v>
      </c>
      <c r="E6">
        <v>1</v>
      </c>
      <c r="F6" t="s">
        <v>319</v>
      </c>
      <c r="G6" t="s">
        <v>1209</v>
      </c>
      <c r="I6" t="s">
        <v>325</v>
      </c>
      <c r="J6" t="s">
        <v>1216</v>
      </c>
    </row>
    <row r="7" spans="1:14" x14ac:dyDescent="0.15">
      <c r="A7" t="s">
        <v>1217</v>
      </c>
      <c r="C7" t="s">
        <v>349</v>
      </c>
      <c r="D7" t="s">
        <v>1218</v>
      </c>
      <c r="E7">
        <v>2</v>
      </c>
      <c r="F7" t="s">
        <v>321</v>
      </c>
      <c r="G7" t="s">
        <v>1219</v>
      </c>
    </row>
    <row r="8" spans="1:14" x14ac:dyDescent="0.15">
      <c r="A8" t="s">
        <v>1071</v>
      </c>
      <c r="C8" t="s">
        <v>351</v>
      </c>
      <c r="D8" t="s">
        <v>1220</v>
      </c>
      <c r="E8">
        <v>3</v>
      </c>
      <c r="F8" t="s">
        <v>321</v>
      </c>
      <c r="G8" t="s">
        <v>1221</v>
      </c>
    </row>
    <row r="9" spans="1:14" x14ac:dyDescent="0.15">
      <c r="A9" t="s">
        <v>1222</v>
      </c>
      <c r="C9" t="s">
        <v>353</v>
      </c>
      <c r="D9" t="s">
        <v>1223</v>
      </c>
      <c r="E9">
        <v>3</v>
      </c>
      <c r="F9" t="s">
        <v>321</v>
      </c>
      <c r="G9" t="s">
        <v>1224</v>
      </c>
    </row>
    <row r="10" spans="1:14" x14ac:dyDescent="0.15">
      <c r="A10" t="s">
        <v>1146</v>
      </c>
      <c r="C10" t="s">
        <v>355</v>
      </c>
      <c r="D10" t="s">
        <v>1225</v>
      </c>
      <c r="E10">
        <v>4</v>
      </c>
      <c r="F10" t="s">
        <v>321</v>
      </c>
      <c r="G10" t="s">
        <v>1226</v>
      </c>
    </row>
    <row r="11" spans="1:14" x14ac:dyDescent="0.15">
      <c r="A11" t="s">
        <v>1148</v>
      </c>
      <c r="C11" t="s">
        <v>356</v>
      </c>
      <c r="D11" t="s">
        <v>1227</v>
      </c>
      <c r="E11">
        <v>4</v>
      </c>
      <c r="F11" t="s">
        <v>317</v>
      </c>
      <c r="G11" t="s">
        <v>1226</v>
      </c>
    </row>
    <row r="12" spans="1:14" x14ac:dyDescent="0.15">
      <c r="A12" t="s">
        <v>1109</v>
      </c>
      <c r="C12" t="s">
        <v>358</v>
      </c>
      <c r="D12" t="s">
        <v>1228</v>
      </c>
      <c r="E12">
        <v>4</v>
      </c>
      <c r="F12" t="s">
        <v>317</v>
      </c>
      <c r="G12" t="s">
        <v>1226</v>
      </c>
    </row>
    <row r="13" spans="1:14" x14ac:dyDescent="0.15">
      <c r="A13" t="s">
        <v>1150</v>
      </c>
      <c r="C13" t="s">
        <v>360</v>
      </c>
      <c r="D13" t="s">
        <v>1229</v>
      </c>
      <c r="E13">
        <v>4</v>
      </c>
      <c r="F13" t="s">
        <v>325</v>
      </c>
      <c r="G13" t="s">
        <v>1226</v>
      </c>
    </row>
    <row r="14" spans="1:14" x14ac:dyDescent="0.15">
      <c r="A14" t="s">
        <v>1044</v>
      </c>
      <c r="C14" t="s">
        <v>362</v>
      </c>
      <c r="D14" t="s">
        <v>1230</v>
      </c>
      <c r="E14">
        <v>4</v>
      </c>
      <c r="F14" t="s">
        <v>321</v>
      </c>
      <c r="G14" t="s">
        <v>1226</v>
      </c>
    </row>
    <row r="15" spans="1:14" x14ac:dyDescent="0.15">
      <c r="A15" t="s">
        <v>1046</v>
      </c>
      <c r="C15" t="s">
        <v>364</v>
      </c>
    </row>
    <row r="16" spans="1:14" x14ac:dyDescent="0.15">
      <c r="A16" t="s">
        <v>1111</v>
      </c>
      <c r="C16" t="s">
        <v>365</v>
      </c>
    </row>
    <row r="17" spans="1:3" x14ac:dyDescent="0.15">
      <c r="A17" t="s">
        <v>1073</v>
      </c>
      <c r="C17" t="s">
        <v>366</v>
      </c>
    </row>
    <row r="18" spans="1:3" x14ac:dyDescent="0.15">
      <c r="A18" t="s">
        <v>1113</v>
      </c>
      <c r="C18" t="s">
        <v>367</v>
      </c>
    </row>
    <row r="19" spans="1:3" x14ac:dyDescent="0.15">
      <c r="A19" t="s">
        <v>1115</v>
      </c>
      <c r="C19" t="s">
        <v>368</v>
      </c>
    </row>
    <row r="20" spans="1:3" x14ac:dyDescent="0.15">
      <c r="A20" t="s">
        <v>1152</v>
      </c>
      <c r="C20" t="s">
        <v>1231</v>
      </c>
    </row>
    <row r="21" spans="1:3" x14ac:dyDescent="0.15">
      <c r="A21" t="s">
        <v>1232</v>
      </c>
      <c r="C21" t="s">
        <v>1233</v>
      </c>
    </row>
    <row r="22" spans="1:3" x14ac:dyDescent="0.15">
      <c r="A22" t="s">
        <v>1234</v>
      </c>
      <c r="C22" t="s">
        <v>1235</v>
      </c>
    </row>
    <row r="23" spans="1:3" x14ac:dyDescent="0.15">
      <c r="A23" t="s">
        <v>1154</v>
      </c>
      <c r="C23" t="s">
        <v>1236</v>
      </c>
    </row>
    <row r="24" spans="1:3" x14ac:dyDescent="0.15">
      <c r="A24" t="s">
        <v>1237</v>
      </c>
      <c r="C24" t="s">
        <v>1238</v>
      </c>
    </row>
    <row r="25" spans="1:3" x14ac:dyDescent="0.15">
      <c r="A25" t="s">
        <v>1156</v>
      </c>
      <c r="C25" t="s">
        <v>1239</v>
      </c>
    </row>
    <row r="26" spans="1:3" x14ac:dyDescent="0.15">
      <c r="A26" t="s">
        <v>1117</v>
      </c>
      <c r="C26" t="s">
        <v>1240</v>
      </c>
    </row>
    <row r="27" spans="1:3" x14ac:dyDescent="0.15">
      <c r="A27" t="s">
        <v>1058</v>
      </c>
      <c r="C27" t="s">
        <v>1241</v>
      </c>
    </row>
    <row r="28" spans="1:3" x14ac:dyDescent="0.15">
      <c r="A28" t="s">
        <v>1077</v>
      </c>
    </row>
    <row r="29" spans="1:3" x14ac:dyDescent="0.15">
      <c r="A29" t="s">
        <v>1079</v>
      </c>
    </row>
    <row r="30" spans="1:3" x14ac:dyDescent="0.15">
      <c r="A30" t="s">
        <v>1158</v>
      </c>
    </row>
    <row r="31" spans="1:3" x14ac:dyDescent="0.15">
      <c r="A31" t="s">
        <v>1119</v>
      </c>
    </row>
    <row r="32" spans="1:3" x14ac:dyDescent="0.15">
      <c r="A32" t="s">
        <v>1160</v>
      </c>
    </row>
    <row r="33" spans="1:1" x14ac:dyDescent="0.15">
      <c r="A33" t="s">
        <v>1083</v>
      </c>
    </row>
    <row r="34" spans="1:1" x14ac:dyDescent="0.15">
      <c r="A34" t="s">
        <v>1162</v>
      </c>
    </row>
    <row r="35" spans="1:1" x14ac:dyDescent="0.15">
      <c r="A35" t="s">
        <v>1182</v>
      </c>
    </row>
    <row r="36" spans="1:1" x14ac:dyDescent="0.15">
      <c r="A36" t="s">
        <v>1085</v>
      </c>
    </row>
    <row r="37" spans="1:1" x14ac:dyDescent="0.15">
      <c r="A37" t="s">
        <v>1164</v>
      </c>
    </row>
    <row r="38" spans="1:1" x14ac:dyDescent="0.15">
      <c r="A38" t="s">
        <v>1242</v>
      </c>
    </row>
    <row r="39" spans="1:1" x14ac:dyDescent="0.15">
      <c r="A39" t="s">
        <v>1166</v>
      </c>
    </row>
    <row r="40" spans="1:1" x14ac:dyDescent="0.15">
      <c r="A40" t="s">
        <v>1200</v>
      </c>
    </row>
    <row r="41" spans="1:1" x14ac:dyDescent="0.15">
      <c r="A41" t="s">
        <v>1060</v>
      </c>
    </row>
    <row r="42" spans="1:1" x14ac:dyDescent="0.15">
      <c r="A42" t="s">
        <v>1123</v>
      </c>
    </row>
    <row r="43" spans="1:1" x14ac:dyDescent="0.15">
      <c r="A43" t="s">
        <v>1243</v>
      </c>
    </row>
    <row r="44" spans="1:1" x14ac:dyDescent="0.15">
      <c r="A44" t="s">
        <v>1244</v>
      </c>
    </row>
    <row r="45" spans="1:1" x14ac:dyDescent="0.15">
      <c r="A45" t="s">
        <v>1245</v>
      </c>
    </row>
    <row r="46" spans="1:1" x14ac:dyDescent="0.15">
      <c r="A46" t="s">
        <v>1168</v>
      </c>
    </row>
    <row r="47" spans="1:1" x14ac:dyDescent="0.15">
      <c r="A47" t="s">
        <v>1087</v>
      </c>
    </row>
    <row r="48" spans="1:1" x14ac:dyDescent="0.15">
      <c r="A48" t="s">
        <v>1127</v>
      </c>
    </row>
    <row r="49" spans="1:1" x14ac:dyDescent="0.15">
      <c r="A49" t="s">
        <v>1125</v>
      </c>
    </row>
    <row r="50" spans="1:1" x14ac:dyDescent="0.15">
      <c r="A50" t="s">
        <v>1202</v>
      </c>
    </row>
    <row r="51" spans="1:1" x14ac:dyDescent="0.15">
      <c r="A51" t="s">
        <v>1170</v>
      </c>
    </row>
    <row r="52" spans="1:1" x14ac:dyDescent="0.15">
      <c r="A52" t="s">
        <v>1089</v>
      </c>
    </row>
    <row r="53" spans="1:1" x14ac:dyDescent="0.15">
      <c r="A53" t="s">
        <v>1246</v>
      </c>
    </row>
    <row r="54" spans="1:1" x14ac:dyDescent="0.15">
      <c r="A54" t="s">
        <v>1172</v>
      </c>
    </row>
    <row r="55" spans="1:1" x14ac:dyDescent="0.15">
      <c r="A55" t="s">
        <v>1247</v>
      </c>
    </row>
    <row r="56" spans="1:1" x14ac:dyDescent="0.15">
      <c r="A56" t="s">
        <v>1093</v>
      </c>
    </row>
    <row r="57" spans="1:1" x14ac:dyDescent="0.15">
      <c r="A57" t="s">
        <v>1248</v>
      </c>
    </row>
    <row r="58" spans="1:1" x14ac:dyDescent="0.15">
      <c r="A58" t="s">
        <v>1198</v>
      </c>
    </row>
    <row r="59" spans="1:1" x14ac:dyDescent="0.15">
      <c r="A59" t="s">
        <v>1249</v>
      </c>
    </row>
    <row r="60" spans="1:1" x14ac:dyDescent="0.15">
      <c r="A60" t="s">
        <v>1174</v>
      </c>
    </row>
    <row r="61" spans="1:1" x14ac:dyDescent="0.15">
      <c r="A61" t="s">
        <v>1250</v>
      </c>
    </row>
    <row r="62" spans="1:1" x14ac:dyDescent="0.15">
      <c r="A62" t="s">
        <v>1176</v>
      </c>
    </row>
    <row r="63" spans="1:1" x14ac:dyDescent="0.15">
      <c r="A63" t="s">
        <v>1251</v>
      </c>
    </row>
    <row r="64" spans="1:1" x14ac:dyDescent="0.15">
      <c r="A64" t="s">
        <v>1095</v>
      </c>
    </row>
    <row r="65" spans="1:1" x14ac:dyDescent="0.15">
      <c r="A65" t="s">
        <v>1178</v>
      </c>
    </row>
    <row r="66" spans="1:1" x14ac:dyDescent="0.15">
      <c r="A66" t="s">
        <v>1130</v>
      </c>
    </row>
    <row r="67" spans="1:1" x14ac:dyDescent="0.15">
      <c r="A67" t="s">
        <v>1252</v>
      </c>
    </row>
    <row r="68" spans="1:1" x14ac:dyDescent="0.15">
      <c r="A68" t="s">
        <v>1180</v>
      </c>
    </row>
    <row r="69" spans="1:1" x14ac:dyDescent="0.15">
      <c r="A69" t="s">
        <v>1253</v>
      </c>
    </row>
    <row r="70" spans="1:1" x14ac:dyDescent="0.15">
      <c r="A70" t="s">
        <v>1254</v>
      </c>
    </row>
    <row r="71" spans="1:1" x14ac:dyDescent="0.15">
      <c r="A71" t="s">
        <v>1054</v>
      </c>
    </row>
    <row r="72" spans="1:1" x14ac:dyDescent="0.15">
      <c r="A72" t="s">
        <v>1097</v>
      </c>
    </row>
    <row r="73" spans="1:1" x14ac:dyDescent="0.15">
      <c r="A73" t="s">
        <v>1255</v>
      </c>
    </row>
    <row r="74" spans="1:1" x14ac:dyDescent="0.15">
      <c r="A74" t="s">
        <v>1099</v>
      </c>
    </row>
    <row r="75" spans="1:1" x14ac:dyDescent="0.15">
      <c r="A75" t="s">
        <v>1101</v>
      </c>
    </row>
    <row r="76" spans="1:1" x14ac:dyDescent="0.15">
      <c r="A76" t="s">
        <v>1132</v>
      </c>
    </row>
    <row r="77" spans="1:1" x14ac:dyDescent="0.15">
      <c r="A77" t="s">
        <v>1134</v>
      </c>
    </row>
    <row r="78" spans="1:1" x14ac:dyDescent="0.15">
      <c r="A78" t="s">
        <v>1256</v>
      </c>
    </row>
    <row r="79" spans="1:1" x14ac:dyDescent="0.15">
      <c r="A79" t="s">
        <v>1257</v>
      </c>
    </row>
    <row r="80" spans="1:1" x14ac:dyDescent="0.15">
      <c r="A80" t="s">
        <v>1136</v>
      </c>
    </row>
    <row r="81" spans="1:1" x14ac:dyDescent="0.15">
      <c r="A81" t="s">
        <v>1138</v>
      </c>
    </row>
    <row r="82" spans="1:1" x14ac:dyDescent="0.15">
      <c r="A82" t="s">
        <v>1196</v>
      </c>
    </row>
    <row r="83" spans="1:1" x14ac:dyDescent="0.15">
      <c r="A83" t="s">
        <v>1258</v>
      </c>
    </row>
    <row r="84" spans="1:1" x14ac:dyDescent="0.15">
      <c r="A84" t="s">
        <v>1184</v>
      </c>
    </row>
    <row r="85" spans="1:1" x14ac:dyDescent="0.15">
      <c r="A85" t="s">
        <v>1056</v>
      </c>
    </row>
    <row r="86" spans="1:1" x14ac:dyDescent="0.15">
      <c r="A86" t="s">
        <v>1067</v>
      </c>
    </row>
    <row r="87" spans="1:1" x14ac:dyDescent="0.15">
      <c r="A87" t="s">
        <v>1186</v>
      </c>
    </row>
    <row r="88" spans="1:1" x14ac:dyDescent="0.15">
      <c r="A88" t="s">
        <v>1140</v>
      </c>
    </row>
    <row r="89" spans="1:1" x14ac:dyDescent="0.15">
      <c r="A89" t="s">
        <v>1091</v>
      </c>
    </row>
    <row r="90" spans="1:1" x14ac:dyDescent="0.15">
      <c r="A90" t="s">
        <v>1103</v>
      </c>
    </row>
    <row r="91" spans="1:1" x14ac:dyDescent="0.15">
      <c r="A91" t="s">
        <v>1142</v>
      </c>
    </row>
    <row r="92" spans="1:1" x14ac:dyDescent="0.15">
      <c r="A92" t="s">
        <v>1188</v>
      </c>
    </row>
    <row r="93" spans="1:1" x14ac:dyDescent="0.15">
      <c r="A93" t="s">
        <v>1259</v>
      </c>
    </row>
    <row r="94" spans="1:1" x14ac:dyDescent="0.15">
      <c r="A94" t="s">
        <v>1190</v>
      </c>
    </row>
    <row r="95" spans="1:1" x14ac:dyDescent="0.15">
      <c r="A95" t="s">
        <v>1105</v>
      </c>
    </row>
    <row r="96" spans="1:1" x14ac:dyDescent="0.15">
      <c r="A96" t="s">
        <v>1192</v>
      </c>
    </row>
    <row r="97" spans="1:1" x14ac:dyDescent="0.15">
      <c r="A97" t="s">
        <v>1048</v>
      </c>
    </row>
    <row r="98" spans="1:1" x14ac:dyDescent="0.1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68" t="str">
        <f>Spolu!C3&amp;", "&amp;Spolu!C6</f>
        <v>Slovenský biliardový zväz, Olympijské námestie 14290/1, Bratislava, 831 04</v>
      </c>
      <c r="B1" s="368"/>
      <c r="C1" s="368"/>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69" t="s">
        <v>1260</v>
      </c>
      <c r="F3" s="370"/>
      <c r="N3" s="137" t="str">
        <f t="shared" si="0"/>
        <v>c - príspevok Slovenskému paralympijskému výboru</v>
      </c>
      <c r="O3" s="137" t="s">
        <v>343</v>
      </c>
      <c r="P3" s="137" t="s">
        <v>344</v>
      </c>
    </row>
    <row r="4" spans="1:16" ht="45.75" customHeight="1" x14ac:dyDescent="0.15">
      <c r="E4" s="370"/>
      <c r="F4" s="370"/>
      <c r="N4" s="137" t="str">
        <f t="shared" si="0"/>
        <v>d - príspevok športovcom top tímu</v>
      </c>
      <c r="O4" s="137" t="s">
        <v>345</v>
      </c>
      <c r="P4" s="137" t="s">
        <v>346</v>
      </c>
    </row>
    <row r="5" spans="1:16" ht="30.75" customHeight="1" x14ac:dyDescent="0.15">
      <c r="C5" s="138" t="s">
        <v>1261</v>
      </c>
      <c r="N5" s="137" t="str">
        <f t="shared" si="0"/>
        <v>e - rozvoj športov, ktoré nie sú uznanými podľa zákona č. 440/2015 Z. z.</v>
      </c>
      <c r="O5" s="137" t="s">
        <v>347</v>
      </c>
      <c r="P5" s="137" t="s">
        <v>352</v>
      </c>
    </row>
    <row r="6" spans="1:16" ht="34" x14ac:dyDescent="0.15">
      <c r="C6" s="138" t="s">
        <v>1262</v>
      </c>
      <c r="E6" s="140" t="s">
        <v>1263</v>
      </c>
      <c r="F6" s="149"/>
      <c r="N6" s="137" t="str">
        <f t="shared" si="0"/>
        <v>f - organizovanie významných a tradičných športových podujatí na území SR v roku 2020</v>
      </c>
      <c r="O6" s="137" t="s">
        <v>349</v>
      </c>
      <c r="P6" s="137" t="s">
        <v>1264</v>
      </c>
    </row>
    <row r="7" spans="1:16" ht="17" x14ac:dyDescent="0.15">
      <c r="C7" s="138" t="s">
        <v>1265</v>
      </c>
      <c r="E7" s="140" t="s">
        <v>1266</v>
      </c>
      <c r="F7" s="150"/>
      <c r="N7" s="137" t="str">
        <f t="shared" si="0"/>
        <v>g - projekty školského, univerzitného športu a športu pre všetkých</v>
      </c>
      <c r="O7" s="137" t="s">
        <v>351</v>
      </c>
      <c r="P7" s="137" t="s">
        <v>1267</v>
      </c>
    </row>
    <row r="8" spans="1:16" ht="17" x14ac:dyDescent="0.15">
      <c r="C8" s="138" t="s">
        <v>1685</v>
      </c>
      <c r="E8" s="140" t="s">
        <v>1268</v>
      </c>
      <c r="F8" s="151"/>
      <c r="N8" s="137" t="str">
        <f t="shared" si="0"/>
        <v>h - podpora a rozvoj turistických a cykloturistických trás</v>
      </c>
      <c r="O8" s="137" t="s">
        <v>353</v>
      </c>
      <c r="P8" s="137" t="s">
        <v>354</v>
      </c>
    </row>
    <row r="9" spans="1:16" x14ac:dyDescent="0.1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15">
      <c r="N10" s="137" t="str">
        <f t="shared" si="0"/>
        <v>j - projekty pre popularizáciu pohybových aktivít detí, mládeže a seniorov</v>
      </c>
      <c r="O10" s="137" t="s">
        <v>356</v>
      </c>
      <c r="P10" s="137" t="s">
        <v>1271</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1273</v>
      </c>
    </row>
    <row r="14" spans="1:16" ht="45" customHeight="1" x14ac:dyDescent="0.1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 customHeight="1" thickBot="1" x14ac:dyDescent="0.2">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1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15">
      <c r="A17" s="139" t="s">
        <v>1281</v>
      </c>
      <c r="B17" s="254" t="s">
        <v>1282</v>
      </c>
      <c r="C17" s="194"/>
      <c r="E17" s="147"/>
      <c r="F17" s="284"/>
      <c r="N17" s="137" t="str">
        <f t="shared" si="0"/>
        <v xml:space="preserve">q - </v>
      </c>
      <c r="O17" s="137" t="s">
        <v>367</v>
      </c>
    </row>
    <row r="18" spans="1:16" x14ac:dyDescent="0.15">
      <c r="B18" s="193" t="s">
        <v>1283</v>
      </c>
      <c r="C18" s="142" t="str">
        <f>Spolu!C4</f>
        <v>31753825</v>
      </c>
      <c r="E18" s="147" t="s">
        <v>1284</v>
      </c>
      <c r="F18" s="284">
        <v>421947749446</v>
      </c>
      <c r="N18" s="137" t="str">
        <f t="shared" si="0"/>
        <v xml:space="preserve">r - </v>
      </c>
      <c r="O18" s="137" t="s">
        <v>368</v>
      </c>
    </row>
    <row r="19" spans="1:16" x14ac:dyDescent="0.15">
      <c r="E19" s="147" t="s">
        <v>1285</v>
      </c>
      <c r="F19" s="284">
        <v>421947749756</v>
      </c>
    </row>
    <row r="20" spans="1:16" ht="17" thickBot="1" x14ac:dyDescent="0.2">
      <c r="A20" s="139" t="s">
        <v>392</v>
      </c>
      <c r="B20" s="143">
        <f>F6</f>
        <v>0</v>
      </c>
      <c r="E20" s="208"/>
      <c r="F20" s="285"/>
    </row>
    <row r="21" spans="1:16" ht="189" customHeight="1" x14ac:dyDescent="0.15">
      <c r="B21" s="211"/>
      <c r="C21" s="144"/>
    </row>
    <row r="22" spans="1:16" ht="39.75" customHeight="1" x14ac:dyDescent="0.15">
      <c r="B22" s="367" t="s">
        <v>1286</v>
      </c>
      <c r="C22" s="367"/>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1287</v>
      </c>
    </row>
    <row r="29" spans="1:16" x14ac:dyDescent="0.15">
      <c r="N29" s="137" t="s">
        <v>1288</v>
      </c>
    </row>
    <row r="30" spans="1:16" x14ac:dyDescent="0.1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Ingrid Sindlerova</cp:lastModifiedBy>
  <cp:revision/>
  <cp:lastPrinted>2025-01-23T13:30:36Z</cp:lastPrinted>
  <dcterms:created xsi:type="dcterms:W3CDTF">2017-02-20T06:20:12Z</dcterms:created>
  <dcterms:modified xsi:type="dcterms:W3CDTF">2026-04-14T08:28:35Z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