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codeName="Tento_zošit" defaultThemeVersion="124226"/>
  <mc:AlternateContent xmlns:mc="http://schemas.openxmlformats.org/markup-compatibility/2006">
    <mc:Choice Requires="x15">
      <x15ac:absPath xmlns:x15ac="http://schemas.microsoft.com/office/spreadsheetml/2010/11/ac" url="/Volumes/NO NAME/"/>
    </mc:Choice>
  </mc:AlternateContent>
  <xr:revisionPtr revIDLastSave="0" documentId="13_ncr:1_{96575E49-0413-E84A-976C-808543D2C5F6}" xr6:coauthVersionLast="47" xr6:coauthVersionMax="47" xr10:uidLastSave="{00000000-0000-0000-0000-000000000000}"/>
  <bookViews>
    <workbookView xWindow="-5120" yWindow="-24000" windowWidth="38400" windowHeight="24000"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N22" i="1"/>
  <c r="L23" i="1"/>
  <c r="L24" i="1"/>
  <c r="L25" i="1"/>
  <c r="L26" i="1"/>
  <c r="N26" i="1"/>
  <c r="L27" i="1"/>
  <c r="L28" i="1"/>
  <c r="L29" i="1"/>
  <c r="L30" i="1"/>
  <c r="L31" i="1"/>
  <c r="L32" i="1"/>
  <c r="L33" i="1"/>
  <c r="L34" i="1"/>
  <c r="L35" i="1"/>
  <c r="L36" i="1"/>
  <c r="L37" i="1"/>
  <c r="N37" i="1"/>
  <c r="L38" i="1"/>
  <c r="L39" i="1"/>
  <c r="L40" i="1"/>
  <c r="L41" i="1"/>
  <c r="L42" i="1"/>
  <c r="N42" i="1"/>
  <c r="L43" i="1"/>
  <c r="L44" i="1"/>
  <c r="L45" i="1"/>
  <c r="L46" i="1"/>
  <c r="N46" i="1"/>
  <c r="L47" i="1"/>
  <c r="L48" i="1"/>
  <c r="L49" i="1"/>
  <c r="L50" i="1"/>
  <c r="N50" i="1"/>
  <c r="L51" i="1"/>
  <c r="L52" i="1"/>
  <c r="L53" i="1"/>
  <c r="L54" i="1"/>
  <c r="L55" i="1"/>
  <c r="L56" i="1"/>
  <c r="L57" i="1"/>
  <c r="N57" i="1"/>
  <c r="L58" i="1"/>
  <c r="L59" i="1"/>
  <c r="L60" i="1"/>
  <c r="L61" i="1"/>
  <c r="N61" i="1"/>
  <c r="L62" i="1"/>
  <c r="L63" i="1"/>
  <c r="L64" i="1"/>
  <c r="L65" i="1"/>
  <c r="L66" i="1"/>
  <c r="N66" i="1"/>
  <c r="L67" i="1"/>
  <c r="L68" i="1"/>
  <c r="L69" i="1"/>
  <c r="L70" i="1"/>
  <c r="N70" i="1"/>
  <c r="L71" i="1"/>
  <c r="L72" i="1"/>
  <c r="L73" i="1"/>
  <c r="L74" i="1"/>
  <c r="N74" i="1"/>
  <c r="L75" i="1"/>
  <c r="L76" i="1"/>
  <c r="L77" i="1"/>
  <c r="L78" i="1"/>
  <c r="L79" i="1"/>
  <c r="L80" i="1"/>
  <c r="N80" i="1"/>
  <c r="L81" i="1"/>
  <c r="N81" i="1"/>
  <c r="L82" i="1"/>
  <c r="L83" i="1"/>
  <c r="L84" i="1"/>
  <c r="L85" i="1"/>
  <c r="N85" i="1"/>
  <c r="L86" i="1"/>
  <c r="L87" i="1"/>
  <c r="L88" i="1"/>
  <c r="L89" i="1"/>
  <c r="L90" i="1"/>
  <c r="N90" i="1"/>
  <c r="L91" i="1"/>
  <c r="L92" i="1"/>
  <c r="L93" i="1"/>
  <c r="L94" i="1"/>
  <c r="N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J22" i="1"/>
  <c r="I23" i="1"/>
  <c r="N23" i="1" s="1"/>
  <c r="J23" i="1"/>
  <c r="I24" i="1"/>
  <c r="N24" i="1" s="1"/>
  <c r="J24" i="1"/>
  <c r="I25" i="1"/>
  <c r="N25" i="1" s="1"/>
  <c r="J25" i="1"/>
  <c r="I26" i="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J37" i="1"/>
  <c r="I38" i="1"/>
  <c r="N38" i="1" s="1"/>
  <c r="J38" i="1"/>
  <c r="I39" i="1"/>
  <c r="N39" i="1" s="1"/>
  <c r="J39" i="1"/>
  <c r="I40" i="1"/>
  <c r="N40" i="1" s="1"/>
  <c r="J40" i="1"/>
  <c r="I41" i="1"/>
  <c r="N41" i="1" s="1"/>
  <c r="J41" i="1"/>
  <c r="I42" i="1"/>
  <c r="J42" i="1"/>
  <c r="I43" i="1"/>
  <c r="N43" i="1" s="1"/>
  <c r="J43" i="1"/>
  <c r="I44" i="1"/>
  <c r="N44" i="1" s="1"/>
  <c r="J44" i="1"/>
  <c r="I45" i="1"/>
  <c r="N45" i="1" s="1"/>
  <c r="J45" i="1"/>
  <c r="I46" i="1"/>
  <c r="J46" i="1"/>
  <c r="I47" i="1"/>
  <c r="N47" i="1" s="1"/>
  <c r="J47" i="1"/>
  <c r="I48" i="1"/>
  <c r="N48" i="1" s="1"/>
  <c r="J48" i="1"/>
  <c r="I49" i="1"/>
  <c r="N49" i="1" s="1"/>
  <c r="J49" i="1"/>
  <c r="I50" i="1"/>
  <c r="J50" i="1"/>
  <c r="I51" i="1"/>
  <c r="N51" i="1" s="1"/>
  <c r="J51" i="1"/>
  <c r="I52" i="1"/>
  <c r="N52" i="1" s="1"/>
  <c r="J52" i="1"/>
  <c r="I53" i="1"/>
  <c r="N53" i="1" s="1"/>
  <c r="J53" i="1"/>
  <c r="I54" i="1"/>
  <c r="N54" i="1" s="1"/>
  <c r="J54" i="1"/>
  <c r="I55" i="1"/>
  <c r="N55" i="1" s="1"/>
  <c r="J55" i="1"/>
  <c r="I56" i="1"/>
  <c r="N56" i="1" s="1"/>
  <c r="J56" i="1"/>
  <c r="I57" i="1"/>
  <c r="J57" i="1"/>
  <c r="I58" i="1"/>
  <c r="N58" i="1" s="1"/>
  <c r="J58" i="1"/>
  <c r="I59" i="1"/>
  <c r="N59" i="1" s="1"/>
  <c r="J59" i="1"/>
  <c r="I60" i="1"/>
  <c r="N60" i="1" s="1"/>
  <c r="J60" i="1"/>
  <c r="I61" i="1"/>
  <c r="J61" i="1"/>
  <c r="I62" i="1"/>
  <c r="N62" i="1" s="1"/>
  <c r="J62" i="1"/>
  <c r="I63" i="1"/>
  <c r="N63" i="1" s="1"/>
  <c r="J63" i="1"/>
  <c r="I64" i="1"/>
  <c r="N64" i="1" s="1"/>
  <c r="J64" i="1"/>
  <c r="I65" i="1"/>
  <c r="N65" i="1" s="1"/>
  <c r="J65" i="1"/>
  <c r="I66" i="1"/>
  <c r="J66" i="1"/>
  <c r="I67" i="1"/>
  <c r="N67" i="1" s="1"/>
  <c r="J67" i="1"/>
  <c r="I68" i="1"/>
  <c r="N68" i="1" s="1"/>
  <c r="J68" i="1"/>
  <c r="I69" i="1"/>
  <c r="N69" i="1" s="1"/>
  <c r="J69" i="1"/>
  <c r="I70" i="1"/>
  <c r="J70" i="1"/>
  <c r="I71" i="1"/>
  <c r="N71" i="1" s="1"/>
  <c r="J71" i="1"/>
  <c r="I72" i="1"/>
  <c r="N72" i="1" s="1"/>
  <c r="J72" i="1"/>
  <c r="I73" i="1"/>
  <c r="N73" i="1" s="1"/>
  <c r="J73" i="1"/>
  <c r="I74" i="1"/>
  <c r="J74" i="1"/>
  <c r="I75" i="1"/>
  <c r="N75" i="1" s="1"/>
  <c r="J75" i="1"/>
  <c r="I76" i="1"/>
  <c r="N76" i="1" s="1"/>
  <c r="J76" i="1"/>
  <c r="I77" i="1"/>
  <c r="N77" i="1" s="1"/>
  <c r="J77" i="1"/>
  <c r="I78" i="1"/>
  <c r="N78" i="1" s="1"/>
  <c r="J78" i="1"/>
  <c r="I79" i="1"/>
  <c r="N79" i="1" s="1"/>
  <c r="J79" i="1"/>
  <c r="I80" i="1"/>
  <c r="J80" i="1"/>
  <c r="I81" i="1"/>
  <c r="J81" i="1"/>
  <c r="I82" i="1"/>
  <c r="N82" i="1" s="1"/>
  <c r="J82" i="1"/>
  <c r="I83" i="1"/>
  <c r="N83" i="1" s="1"/>
  <c r="J83" i="1"/>
  <c r="I84" i="1"/>
  <c r="N84" i="1" s="1"/>
  <c r="J84" i="1"/>
  <c r="I85" i="1"/>
  <c r="J85" i="1"/>
  <c r="I86" i="1"/>
  <c r="N86" i="1" s="1"/>
  <c r="J86" i="1"/>
  <c r="I87" i="1"/>
  <c r="N87" i="1" s="1"/>
  <c r="J87" i="1"/>
  <c r="I88" i="1"/>
  <c r="N88" i="1" s="1"/>
  <c r="J88" i="1"/>
  <c r="I89" i="1"/>
  <c r="N89" i="1" s="1"/>
  <c r="J89" i="1"/>
  <c r="I90" i="1"/>
  <c r="J90" i="1"/>
  <c r="I91" i="1"/>
  <c r="N91" i="1" s="1"/>
  <c r="J91" i="1"/>
  <c r="I92" i="1"/>
  <c r="N92" i="1" s="1"/>
  <c r="J92" i="1"/>
  <c r="I93" i="1"/>
  <c r="N93" i="1" s="1"/>
  <c r="J93" i="1"/>
  <c r="I94" i="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N2" i="11" s="1"/>
  <c r="P3" i="11"/>
  <c r="P4" i="11"/>
  <c r="P5" i="11"/>
  <c r="P6" i="11"/>
  <c r="P7" i="11"/>
  <c r="P8" i="11"/>
  <c r="N8" i="11" s="1"/>
  <c r="P9" i="11"/>
  <c r="P10" i="11"/>
  <c r="P11" i="11"/>
  <c r="P12" i="11"/>
  <c r="N12" i="11" s="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3" i="11"/>
  <c r="N4" i="11"/>
  <c r="N5" i="11"/>
  <c r="N6" i="11"/>
  <c r="N7"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M17"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K46" i="4"/>
  <c r="M47" i="4"/>
  <c r="C65" i="9"/>
  <c r="L65" i="9"/>
  <c r="C13" i="6"/>
  <c r="C10" i="6"/>
  <c r="K40" i="9"/>
  <c r="L41" i="9"/>
  <c r="L43" i="9"/>
  <c r="L46" i="9" s="1"/>
  <c r="K45" i="9"/>
  <c r="B43" i="9" s="1"/>
  <c r="M13" i="4"/>
  <c r="K12" i="4"/>
  <c r="J12" i="4" s="1"/>
  <c r="C11" i="6"/>
  <c r="L63" i="9" l="1"/>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sharedStrings.xml><?xml version="1.0" encoding="utf-8"?>
<sst xmlns="http://schemas.openxmlformats.org/spreadsheetml/2006/main" count="2999" uniqueCount="1675">
  <si>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</si>
  <si>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</si>
  <si>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</si>
  <si>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</si>
  <si>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</si>
  <si>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</si>
  <si>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</si>
  <si>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</si>
  <si>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</si>
  <si>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</si>
  <si>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</si>
  <si>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</si>
  <si>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</si>
  <si>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</si>
  <si>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</si>
  <si>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</si>
  <si>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</si>
  <si>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</si>
  <si>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</si>
  <si>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</si>
  <si>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</si>
  <si>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</si>
  <si>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</si>
  <si>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</si>
  <si>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</si>
  <si>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</si>
  <si>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</si>
  <si>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</si>
  <si>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</si>
  <si>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</si>
  <si>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</si>
  <si>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</si>
  <si>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</si>
  <si>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</si>
  <si>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</si>
  <si>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</si>
  <si>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</si>
  <si>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</si>
  <si>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</si>
  <si>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</si>
  <si>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</si>
  <si>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</si>
  <si>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</si>
  <si>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</si>
  <si>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</si>
  <si>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</si>
  <si>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</si>
  <si>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</si>
  <si>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</si>
  <si>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</si>
  <si>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</si>
  <si>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</si>
  <si>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</si>
  <si>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</si>
  <si>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</si>
  <si>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</si>
  <si>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</si>
  <si>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</si>
  <si>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</si>
  <si>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</si>
  <si>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</si>
  <si>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</si>
  <si>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</si>
  <si>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</si>
  <si>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</si>
  <si>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</si>
  <si>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</si>
  <si>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</si>
  <si>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</si>
  <si>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</si>
  <si>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</si>
  <si>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</si>
  <si>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</si>
  <si>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</si>
  <si>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</si>
  <si>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</si>
  <si>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</si>
  <si>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</si>
  <si>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</si>
  <si>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</si>
  <si>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</si>
  <si>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</si>
  <si>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</si>
  <si>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</si>
  <si>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</si>
  <si>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</si>
  <si>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</si>
  <si>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</si>
  <si>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</si>
  <si>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</si>
  <si>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</si>
  <si>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</si>
  <si>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</si>
  <si>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</si>
  <si>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</si>
  <si>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</si>
  <si>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</si>
  <si>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</si>
  <si>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</si>
  <si>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</si>
  <si>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</si>
  <si>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</si>
  <si>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</si>
  <si>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</si>
  <si>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</si>
  <si>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</si>
  <si>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</si>
  <si>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</si>
  <si>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</si>
  <si>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</si>
  <si>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</si>
  <si>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</si>
  <si>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</si>
  <si>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</si>
  <si>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</si>
  <si>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</si>
  <si>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</si>
  <si>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</si>
  <si>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</si>
  <si>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</si>
  <si>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</si>
  <si>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</si>
  <si>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</si>
  <si>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</si>
  <si>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</si>
  <si>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</si>
  <si>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</si>
  <si>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</si>
  <si>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</si>
  <si>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</si>
  <si>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</si>
  <si>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</si>
  <si>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</si>
  <si>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</si>
  <si>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</si>
  <si>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</si>
  <si>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</si>
  <si>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</si>
  <si>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</si>
  <si>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</si>
  <si>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</si>
  <si>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</si>
  <si>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</si>
  <si>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</si>
  <si>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</si>
  <si>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</si>
  <si>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</si>
  <si>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</si>
  <si>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</si>
  <si>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</si>
  <si>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</si>
  <si>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</si>
  <si>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</si>
  <si>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</si>
  <si>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</si>
  <si>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</si>
  <si>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</si>
  <si>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</si>
  <si>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</si>
  <si>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</si>
  <si>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</si>
  <si>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</si>
  <si>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</si>
  <si>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</si>
  <si>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</si>
  <si>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</si>
  <si>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</si>
  <si>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</si>
  <si>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</si>
  <si>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</si>
  <si>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</si>
  <si>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</si>
  <si>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</si>
  <si>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</si>
  <si>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</si>
  <si>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</si>
  <si>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</si>
  <si>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</si>
  <si>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</si>
  <si>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</si>
  <si>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</si>
  <si>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</si>
  <si>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</si>
  <si>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</si>
  <si>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</si>
  <si>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</si>
  <si>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</si>
  <si>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</si>
  <si>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</si>
  <si>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</si>
  <si>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</si>
  <si>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</si>
  <si>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</si>
  <si>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</si>
  <si>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</si>
  <si>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</si>
  <si>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</si>
  <si>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</si>
  <si>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</si>
  <si>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</si>
  <si>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</si>
  <si>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</si>
  <si>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</si>
  <si>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</si>
  <si>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</si>
  <si>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</si>
  <si>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</si>
  <si>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</si>
  <si>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</si>
  <si>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</si>
  <si>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</si>
  <si>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</si>
  <si>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</si>
  <si>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</si>
  <si>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</si>
  <si>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</si>
  <si>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</si>
  <si>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</si>
  <si>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</si>
  <si>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</si>
  <si>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</si>
  <si>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</si>
  <si>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</si>
  <si>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</si>
  <si>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</si>
  <si>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</si>
  <si>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</si>
  <si>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</si>
  <si>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</si>
  <si>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</si>
  <si>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</si>
  <si>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</si>
  <si>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</si>
  <si>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</si>
  <si>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</si>
  <si>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</si>
  <si>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</si>
  <si>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</si>
  <si>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</si>
  <si>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</si>
  <si>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</si>
  <si>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</si>
  <si>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</si>
  <si>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</si>
  <si>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</si>
  <si>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</si>
  <si>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</si>
  <si>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</si>
  <si>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</si>
  <si>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</si>
  <si>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</si>
  <si>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</si>
  <si>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</si>
  <si>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</si>
  <si>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</si>
  <si>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</si>
  <si>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</si>
  <si>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</si>
  <si>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</si>
  <si>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</si>
  <si>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</si>
  <si>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</si>
  <si>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</si>
  <si>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</si>
  <si>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</si>
  <si>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</si>
  <si>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</si>
  <si>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</si>
  <si>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</si>
  <si>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</si>
  <si>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</si>
  <si>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</si>
  <si>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</si>
  <si>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</si>
  <si>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</si>
  <si>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</si>
  <si>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</si>
  <si>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</si>
  <si>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</si>
  <si>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</si>
  <si>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</si>
  <si>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</si>
  <si>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</si>
  <si>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</si>
  <si>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</si>
  <si>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</si>
  <si>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</si>
  <si>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</si>
  <si>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</si>
  <si>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</si>
  <si>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</si>
  <si>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</si>
  <si>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</si>
  <si>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</si>
  <si>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</si>
  <si>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</si>
  <si>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</si>
  <si>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</si>
  <si>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</si>
  <si>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</si>
  <si>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</si>
  <si>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</si>
  <si>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</si>
  <si>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</si>
  <si>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</si>
  <si>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</si>
  <si>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</si>
  <si>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</si>
  <si>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</si>
  <si>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</si>
  <si>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</si>
  <si>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</si>
  <si>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</si>
  <si>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</si>
  <si>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</si>
  <si>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</si>
  <si>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</si>
  <si>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</si>
  <si>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</si>
  <si>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</si>
  <si>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</si>
  <si>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</si>
  <si>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</si>
  <si>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</si>
  <si>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</si>
  <si>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</si>
  <si>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</si>
  <si>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</si>
  <si>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</si>
  <si>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</si>
  <si>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</si>
  <si>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</si>
  <si>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</si>
  <si>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</si>
  <si>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</si>
  <si>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</si>
  <si>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</si>
  <si>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</si>
  <si>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</si>
  <si>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</si>
  <si>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</si>
  <si>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</si>
  <si>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</si>
  <si>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</si>
  <si>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</si>
  <si>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</si>
  <si>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</si>
  <si>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</si>
  <si>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</si>
  <si>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</si>
  <si>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</si>
  <si>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</si>
  <si>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</si>
  <si>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</si>
  <si>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</si>
  <si>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</si>
  <si>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</si>
  <si>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</si>
  <si>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</si>
  <si>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</si>
  <si>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</si>
  <si>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</si>
  <si>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</si>
  <si>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</si>
  <si>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</si>
  <si>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</si>
  <si>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</si>
  <si>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</si>
  <si>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</si>
  <si>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</si>
  <si>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</si>
  <si>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</si>
  <si>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</si>
  <si>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</si>
  <si>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</si>
  <si>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</si>
  <si>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</si>
  <si>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</si>
  <si>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</si>
  <si>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</si>
  <si>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</si>
  <si>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</si>
  <si>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</si>
  <si>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</si>
  <si>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</si>
  <si>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</si>
  <si>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</si>
  <si>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</si>
  <si>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</si>
  <si>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</si>
  <si>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</si>
  <si>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</si>
  <si>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</si>
  <si>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</si>
  <si>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</si>
  <si>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</si>
  <si>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</si>
  <si>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</si>
  <si>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</si>
  <si>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</si>
  <si>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</si>
  <si>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</si>
  <si>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</si>
  <si>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</si>
  <si>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</si>
  <si>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</si>
  <si>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</si>
  <si>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</si>
  <si>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</si>
  <si>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</si>
  <si>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</si>
  <si>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</si>
  <si>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</si>
  <si>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</si>
  <si>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</si>
  <si>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</si>
  <si>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</si>
  <si>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</si>
  <si>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</si>
  <si>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</si>
  <si>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</si>
  <si>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</si>
  <si>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</si>
  <si>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</si>
  <si>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</si>
  <si>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</si>
  <si>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</si>
  <si>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</si>
  <si>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</si>
  <si>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</si>
  <si>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</si>
  <si>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</si>
  <si>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</si>
  <si>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</si>
  <si>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</si>
  <si>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</si>
  <si>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</si>
  <si>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</si>
  <si>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</si>
  <si>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</si>
  <si>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</si>
  <si>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</si>
  <si>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</si>
  <si>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</si>
  <si>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</si>
  <si>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</si>
  <si>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</si>
  <si>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</si>
  <si>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</si>
  <si>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</si>
  <si>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</si>
  <si>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</si>
  <si>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</si>
  <si>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</si>
  <si>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</si>
  <si>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</si>
  <si>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</si>
  <si>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</si>
  <si>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</si>
  <si>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</si>
  <si>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</si>
  <si>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</si>
  <si>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</si>
  <si>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</si>
  <si>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</si>
  <si>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</si>
  <si>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</si>
  <si>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</si>
  <si>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</si>
  <si>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</si>
  <si>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</si>
  <si>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</si>
  <si>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</si>
  <si>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</si>
  <si>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</si>
  <si>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</si>
  <si>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</si>
  <si>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</si>
  <si>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</si>
  <si>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</si>
  <si>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</si>
  <si>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</si>
  <si>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</si>
  <si>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</si>
  <si>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</si>
  <si>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</si>
  <si>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</si>
  <si>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</si>
  <si>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</si>
  <si>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</si>
  <si>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</si>
  <si>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</si>
  <si>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</si>
  <si>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</si>
  <si>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</si>
  <si>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</si>
  <si>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</si>
  <si>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</si>
  <si>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</si>
  <si>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</si>
  <si>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</si>
  <si>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</si>
  <si>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</si>
  <si>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</si>
  <si>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</si>
  <si>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</si>
  <si>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</si>
  <si>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</si>
  <si>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</si>
  <si>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</si>
  <si>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</si>
  <si>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</si>
  <si>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</si>
  <si>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</si>
  <si>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</si>
  <si>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</si>
  <si>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</si>
  <si>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</si>
  <si>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</si>
  <si>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</si>
  <si>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</si>
  <si>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</si>
  <si>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</si>
  <si>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</si>
  <si>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</si>
  <si>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</si>
  <si>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</si>
  <si>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</si>
  <si>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</si>
  <si>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</si>
  <si>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</si>
  <si>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</si>
  <si>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</si>
  <si>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</si>
  <si>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</si>
  <si>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</si>
  <si>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</si>
  <si>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</si>
  <si>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</si>
  <si>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</si>
  <si>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</si>
  <si>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</si>
  <si>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</si>
  <si>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</si>
  <si>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</si>
  <si>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</si>
  <si>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</si>
  <si>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</si>
  <si>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</si>
  <si>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</si>
  <si>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</si>
  <si>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</si>
  <si>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</si>
  <si>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</si>
  <si>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</si>
  <si>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</si>
  <si>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</si>
  <si>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</si>
  <si>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</si>
  <si>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</si>
  <si>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</si>
  <si>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</si>
  <si>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</si>
  <si>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</si>
  <si>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</si>
  <si>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</si>
  <si>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</si>
  <si>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</si>
  <si>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</si>
  <si>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</si>
  <si>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</si>
  <si>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</si>
  <si>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</si>
  <si>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</si>
  <si>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</si>
  <si>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</si>
  <si>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</si>
  <si>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</si>
  <si>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</si>
  <si>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</si>
  <si>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</si>
  <si>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</si>
  <si>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</si>
  <si>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</si>
  <si>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</si>
  <si>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</si>
  <si>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</si>
  <si>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</si>
  <si>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</si>
  <si>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</si>
  <si>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</si>
  <si>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</si>
  <si>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</si>
  <si>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</si>
  <si>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</si>
  <si>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</si>
  <si>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</si>
  <si>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</si>
  <si>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</si>
  <si>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</si>
  <si>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</si>
  <si>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</si>
  <si>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</si>
  <si>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</si>
  <si>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</si>
  <si>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</si>
  <si>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</si>
  <si>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</si>
  <si>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</si>
  <si>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</si>
  <si>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</si>
  <si>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</si>
  <si>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</si>
  <si>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</si>
  <si>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</si>
  <si>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</si>
  <si>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</si>
  <si>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</si>
  <si>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</si>
  <si>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</si>
  <si>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</si>
  <si>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</si>
  <si>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</si>
  <si>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</si>
  <si>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</si>
  <si>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</si>
  <si>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</si>
  <si>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</si>
  <si>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</si>
  <si>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</si>
  <si>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</si>
  <si>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</si>
  <si>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</si>
  <si>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</si>
  <si>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</si>
  <si>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</si>
  <si>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</si>
  <si>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</si>
  <si>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</si>
  <si>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</si>
  <si>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</si>
  <si>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</si>
  <si>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</si>
  <si>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</si>
  <si>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</si>
  <si>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</si>
  <si>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</si>
  <si>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</si>
  <si>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</si>
  <si>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</si>
  <si>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</si>
  <si>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</si>
  <si>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</si>
  <si>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</si>
  <si>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</si>
  <si>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</si>
  <si>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</si>
  <si>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</si>
  <si>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</si>
  <si>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</si>
  <si>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</si>
  <si>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</si>
  <si>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</si>
  <si>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</si>
  <si>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</si>
  <si>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</si>
  <si>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</si>
  <si>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</si>
  <si>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</si>
  <si>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</si>
  <si>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</si>
  <si>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</si>
  <si>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</si>
  <si>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</si>
  <si>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</si>
  <si>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</si>
  <si>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</si>
  <si>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</si>
  <si>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</si>
  <si>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</si>
  <si>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</si>
  <si>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</si>
  <si>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</si>
  <si>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</si>
  <si>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</si>
  <si>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</si>
  <si>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</si>
  <si>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</si>
  <si>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</si>
  <si>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</si>
  <si>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</si>
  <si>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</si>
  <si>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</si>
  <si>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</si>
  <si>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</si>
  <si>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</si>
  <si>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</si>
  <si>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</si>
  <si>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</si>
  <si>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</si>
  <si>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</si>
  <si>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</si>
  <si>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</si>
  <si>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</si>
  <si>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</si>
  <si>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</si>
  <si>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</si>
  <si>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</si>
  <si>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</si>
  <si>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</si>
  <si>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</si>
  <si>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</si>
  <si>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</si>
  <si>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</si>
  <si>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</si>
  <si>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</si>
  <si>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</si>
  <si>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</si>
  <si>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</si>
  <si>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</si>
  <si>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</si>
  <si>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</si>
  <si>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</si>
  <si>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</si>
  <si>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</si>
  <si>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</si>
  <si>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</si>
  <si>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</si>
  <si>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</si>
  <si>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</si>
  <si>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</si>
  <si>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</si>
  <si>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</si>
  <si>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</si>
  <si>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</si>
  <si>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</si>
  <si>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</si>
  <si>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</si>
  <si>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</si>
  <si>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</si>
  <si>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</si>
  <si>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</si>
  <si>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</si>
  <si>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</si>
  <si>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</si>
  <si>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</si>
  <si>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</si>
  <si>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</si>
  <si>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</si>
  <si>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</si>
  <si>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</si>
  <si>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</si>
  <si>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</si>
  <si>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</si>
  <si>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</si>
  <si>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</si>
  <si>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</si>
  <si>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</si>
  <si>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</si>
  <si>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</si>
  <si>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</si>
  <si>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</si>
  <si>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</si>
  <si>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</si>
  <si>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</si>
  <si>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</si>
  <si>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</si>
  <si>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</si>
  <si>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</si>
  <si>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</si>
  <si>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</si>
  <si>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</si>
  <si>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</si>
  <si>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</si>
  <si>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</si>
  <si>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</si>
  <si>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</si>
  <si>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</si>
  <si>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</si>
  <si>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</si>
  <si>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</si>
  <si>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</si>
  <si>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</si>
  <si>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</si>
  <si>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</si>
  <si>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</si>
  <si>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</si>
  <si>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</si>
  <si>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</si>
  <si>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</si>
  <si>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</si>
  <si>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</si>
  <si>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</si>
  <si>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</si>
  <si>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</si>
  <si>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</si>
  <si>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</si>
  <si>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</si>
  <si>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</si>
  <si>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</si>
  <si>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</si>
  <si>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</si>
  <si>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</si>
  <si>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</si>
  <si>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</si>
  <si>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</si>
  <si>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</si>
  <si>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</si>
  <si>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</si>
  <si>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</si>
  <si>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</si>
  <si>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</si>
  <si>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</si>
  <si>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</si>
  <si>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</si>
  <si>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</si>
  <si>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</si>
  <si>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</si>
  <si>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</si>
  <si>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</si>
  <si>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</si>
  <si>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</si>
  <si>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</si>
  <si>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</si>
  <si>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</si>
  <si>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</si>
  <si>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</si>
  <si>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</si>
  <si>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</si>
  <si>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</si>
  <si>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</si>
  <si>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</si>
  <si>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</si>
  <si>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</si>
  <si>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</si>
  <si>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</si>
  <si>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</si>
  <si>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</si>
  <si>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</si>
  <si>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</si>
  <si>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</si>
  <si>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</si>
  <si>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</si>
  <si>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</si>
  <si>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</si>
  <si>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</si>
  <si>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</si>
  <si>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</si>
  <si>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</si>
  <si>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</si>
  <si>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</si>
  <si>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</si>
  <si>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</si>
  <si>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</si>
  <si>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</si>
  <si>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</si>
  <si>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</si>
  <si>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</si>
  <si>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</si>
  <si>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</si>
  <si>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</si>
  <si>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</si>
  <si>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</si>
  <si>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</si>
  <si>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</si>
  <si>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</si>
  <si>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</si>
  <si>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</si>
  <si>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</si>
  <si>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</si>
  <si>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</si>
  <si>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</si>
  <si>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</si>
  <si>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</si>
  <si>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</si>
  <si>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</si>
  <si>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</si>
  <si>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</si>
  <si>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</si>
  <si>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</si>
  <si>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</si>
  <si>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</si>
  <si>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</si>
  <si>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</si>
  <si>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</si>
  <si>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</si>
  <si>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</si>
  <si>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</si>
  <si>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</si>
  <si>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</si>
  <si>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</si>
  <si>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</si>
  <si>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</si>
  <si>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</si>
  <si>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</si>
  <si>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</si>
  <si>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</si>
  <si>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</si>
  <si>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</si>
  <si>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</si>
  <si>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</si>
  <si>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</si>
  <si>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</si>
  <si>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</si>
  <si>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</si>
  <si>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</si>
  <si>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</si>
  <si>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</si>
  <si>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</si>
  <si>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</si>
  <si>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</si>
  <si>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</si>
  <si>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</si>
  <si>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</si>
  <si>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</si>
  <si>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</si>
  <si>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</si>
  <si>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</si>
  <si>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</si>
  <si>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</si>
  <si>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</si>
  <si>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</si>
  <si>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</si>
  <si>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</si>
  <si>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</si>
  <si>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</si>
  <si>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</si>
  <si>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</si>
  <si>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</si>
  <si>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</si>
  <si>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</si>
  <si>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</si>
  <si>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</si>
  <si>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</si>
  <si>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</si>
  <si>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</si>
  <si>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</si>
  <si>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</si>
  <si>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</si>
  <si>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</si>
  <si>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</si>
  <si>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</si>
  <si>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</si>
  <si>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</si>
  <si>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</si>
  <si>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</si>
  <si>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</si>
  <si>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</si>
  <si>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</si>
  <si>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</si>
  <si>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</si>
  <si>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</si>
  <si>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</si>
  <si>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</si>
  <si>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</si>
  <si>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</si>
  <si>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</si>
  <si>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</si>
  <si>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</si>
  <si>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</si>
  <si>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</si>
  <si>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</si>
  <si>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</si>
  <si>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</si>
  <si>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</si>
  <si>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</si>
  <si>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</si>
  <si>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</si>
  <si>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</si>
  <si>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</si>
  <si>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</si>
  <si>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</si>
  <si>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</si>
  <si>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</si>
  <si>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</si>
  <si>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</si>
  <si>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</si>
  <si>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</si>
  <si>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</si>
  <si>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</si>
  <si>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</si>
  <si>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</si>
  <si>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</si>
  <si>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</si>
  <si>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</si>
  <si>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</si>
  <si>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</si>
  <si>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</si>
  <si>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</si>
  <si>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</si>
  <si>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</si>
  <si>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</si>
  <si>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</si>
  <si>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</si>
  <si>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</si>
  <si>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</si>
  <si>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</si>
  <si>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</si>
  <si>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</si>
  <si>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</si>
  <si>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</si>
  <si>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</si>
  <si>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</si>
  <si>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</si>
  <si>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</si>
  <si>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</si>
  <si>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</si>
  <si>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</si>
  <si>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</si>
  <si>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</si>
  <si>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</si>
  <si>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</si>
  <si>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</si>
  <si>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</si>
  <si>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</si>
  <si>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</si>
  <si>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</si>
  <si>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</si>
  <si>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</si>
  <si>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</si>
  <si>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</si>
  <si>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</si>
  <si>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</si>
  <si>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</si>
  <si>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</si>
  <si>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</si>
  <si>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</si>
  <si>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</si>
  <si>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</si>
  <si>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</si>
  <si>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</si>
  <si>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</si>
  <si>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</si>
  <si>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</si>
  <si>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</si>
  <si>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</si>
  <si>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</si>
  <si>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</si>
  <si>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</si>
  <si>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</si>
  <si>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</si>
  <si>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</si>
  <si>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</si>
  <si>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</si>
  <si>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</si>
  <si>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</si>
  <si>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</si>
  <si>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</si>
  <si>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</si>
  <si>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</si>
  <si>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</si>
  <si>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</si>
  <si>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</si>
  <si>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</si>
  <si>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</si>
  <si>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</si>
  <si>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</si>
  <si>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</si>
  <si>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</si>
  <si>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</si>
  <si>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</si>
  <si>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</si>
  <si>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</si>
  <si>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</si>
  <si>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</si>
  <si>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</si>
  <si>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</si>
  <si>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</si>
  <si>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</si>
  <si>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</si>
  <si>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</si>
  <si>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</si>
  <si>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</si>
  <si>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</si>
  <si>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</si>
  <si>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</si>
  <si>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</si>
  <si>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</si>
  <si>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</si>
  <si>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</si>
  <si>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</si>
  <si>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</si>
  <si>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</si>
  <si>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</si>
  <si>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</si>
  <si>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</si>
  <si>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</si>
  <si>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</si>
  <si>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</si>
  <si>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</si>
  <si>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</si>
  <si>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</si>
  <si>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</si>
  <si>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</si>
  <si>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</si>
  <si>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</si>
  <si>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</si>
  <si>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</si>
  <si>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</si>
  <si>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</si>
  <si>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</si>
  <si>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</si>
  <si>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</si>
  <si>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</si>
  <si>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</si>
  <si>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</si>
  <si>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</si>
  <si>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</si>
  <si>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</si>
  <si>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</si>
  <si>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</si>
  <si>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</si>
  <si>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</si>
  <si>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</si>
  <si>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</si>
  <si>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</si>
  <si>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</si>
  <si>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</si>
  <si>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</si>
  <si>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</si>
  <si>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</si>
  <si>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</si>
  <si>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</si>
  <si>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</si>
  <si>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</si>
  <si>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</si>
  <si>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</si>
  <si>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</si>
  <si>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</si>
  <si>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</si>
  <si>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</si>
  <si>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</si>
  <si>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</si>
  <si>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</si>
  <si>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</si>
  <si>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</si>
  <si>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</si>
  <si>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</si>
  <si>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</si>
  <si>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</si>
  <si>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</si>
  <si>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</si>
  <si>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</si>
  <si>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</si>
  <si>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</si>
  <si>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</si>
  <si>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</si>
  <si>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</si>
  <si>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</si>
  <si>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</si>
  <si>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</si>
  <si>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</si>
  <si>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</si>
  <si>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</si>
  <si>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</si>
  <si>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</si>
  <si>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</si>
  <si>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</si>
  <si>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</si>
  <si>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</si>
  <si>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</si>
  <si>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</si>
  <si>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</si>
  <si>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</si>
  <si>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</si>
  <si>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</si>
  <si>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</si>
  <si>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</si>
  <si>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</si>
  <si>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</si>
  <si>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</si>
  <si>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</si>
  <si>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</si>
  <si>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</si>
  <si>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</si>
  <si>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</si>
  <si>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</si>
  <si>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</si>
  <si>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</si>
  <si>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</si>
  <si>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</si>
  <si>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</si>
  <si>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</si>
  <si>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</si>
  <si>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</si>
  <si>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</si>
  <si>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</si>
  <si>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</si>
  <si>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</si>
  <si>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</si>
  <si>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</si>
  <si>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</si>
  <si>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</si>
  <si>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</si>
  <si>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</si>
  <si>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</si>
  <si>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</si>
  <si>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</si>
  <si>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</si>
  <si>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</si>
  <si>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</si>
  <si>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</si>
  <si>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</si>
  <si>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</si>
  <si>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</si>
  <si>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</si>
  <si>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</si>
  <si>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</si>
  <si>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</si>
  <si>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</si>
  <si>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</si>
  <si>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</si>
  <si>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</si>
  <si>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</si>
  <si>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</si>
  <si>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</si>
  <si>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</si>
  <si>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</si>
  <si>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</si>
  <si>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</si>
  <si>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</si>
  <si>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</si>
  <si>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</si>
  <si>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</si>
  <si>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</si>
  <si>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</si>
  <si>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</si>
  <si>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</si>
  <si>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</si>
  <si>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</si>
  <si>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</si>
  <si>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</si>
  <si>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</si>
  <si>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</si>
  <si>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</si>
  <si>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</si>
  <si>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</si>
  <si>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</si>
  <si>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</si>
  <si>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</si>
  <si>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</si>
  <si>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</si>
  <si>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</si>
  <si>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</si>
  <si>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</si>
  <si>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</si>
  <si>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</si>
  <si>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</si>
  <si>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</si>
  <si>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</si>
  <si>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</si>
  <si>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</si>
  <si>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</si>
  <si>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</si>
  <si>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</si>
  <si>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</si>
  <si>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</si>
  <si>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</si>
  <si>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</si>
  <si>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</si>
  <si>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</si>
  <si>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</si>
  <si>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</si>
  <si>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</si>
  <si>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</si>
  <si>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</si>
  <si>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</si>
  <si>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</si>
  <si>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</si>
  <si>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</si>
  <si>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</si>
  <si>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</si>
  <si>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</si>
  <si>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</si>
  <si>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</si>
  <si>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</si>
  <si>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</si>
  <si>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</si>
  <si>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</si>
  <si>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</si>
  <si>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</si>
  <si>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</si>
  <si>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</si>
  <si>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</si>
  <si>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</si>
  <si>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</si>
  <si>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</si>
  <si>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</si>
  <si>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</si>
  <si>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</si>
  <si>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</si>
  <si>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</si>
  <si>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</si>
  <si>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</si>
  <si>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</si>
  <si>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</si>
  <si>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</si>
  <si>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</si>
  <si>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</si>
  <si>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</si>
  <si>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</si>
  <si>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</si>
  <si>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</si>
  <si>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</si>
  <si>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</si>
  <si>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</si>
  <si>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</si>
  <si>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</si>
  <si>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</si>
  <si>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</si>
  <si>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</si>
  <si>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</si>
  <si>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</si>
  <si>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</si>
  <si>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</si>
  <si>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</si>
  <si>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</si>
  <si>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</si>
  <si>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</si>
  <si>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</si>
  <si>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</si>
  <si>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</si>
  <si>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</si>
  <si>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</si>
  <si>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</si>
  <si>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</si>
  <si>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</si>
  <si>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</si>
  <si>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</si>
  <si>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</si>
  <si>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</si>
  <si>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</si>
  <si>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</si>
  <si>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</si>
  <si>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</si>
  <si>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</si>
  <si>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</si>
  <si>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</si>
  <si>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</si>
  <si>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</si>
  <si>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</si>
  <si>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</si>
  <si>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</si>
  <si>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</si>
  <si>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</si>
  <si>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</si>
  <si>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</si>
  <si>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</si>
  <si>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</si>
  <si>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</si>
  <si>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</si>
  <si>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</si>
  <si>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</si>
  <si>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</si>
  <si>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</si>
  <si>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</si>
  <si>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</si>
  <si>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</si>
  <si>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</si>
  <si>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</si>
  <si>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</si>
  <si>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</si>
  <si>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</si>
  <si>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</si>
  <si>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</si>
  <si>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</si>
  <si>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</si>
  <si>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</si>
  <si>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</si>
  <si>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</si>
  <si>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</si>
  <si>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</si>
  <si>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</si>
  <si>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</si>
  <si>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</si>
  <si>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</si>
  <si>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</si>
  <si>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</si>
  <si>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</si>
  <si>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</si>
  <si>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</si>
  <si>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</si>
  <si>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</si>
  <si>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</si>
  <si>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</si>
  <si>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</si>
  <si>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</si>
  <si>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</si>
  <si>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</si>
  <si>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</si>
  <si>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</si>
  <si>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</si>
  <si>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</si>
  <si>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</si>
  <si>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</si>
  <si>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</si>
  <si>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</si>
  <si>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</si>
  <si>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</si>
  <si>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</si>
  <si>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</si>
  <si>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</si>
  <si>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</si>
  <si>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</si>
  <si>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</si>
  <si>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</si>
  <si>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</si>
  <si>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</si>
  <si>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</si>
  <si>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</si>
  <si>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</si>
  <si>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</si>
  <si>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</si>
  <si>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</si>
  <si>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</si>
  <si>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</si>
  <si>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</si>
  <si>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</si>
  <si>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</si>
  <si>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</si>
  <si>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</si>
  <si>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</si>
  <si>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</si>
  <si>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</si>
  <si>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</si>
  <si>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</si>
  <si>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</si>
  <si>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</si>
  <si>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</si>
  <si>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</si>
  <si>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</si>
  <si>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</si>
  <si>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</si>
  <si>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</si>
  <si>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</si>
  <si>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</si>
  <si>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</si>
  <si>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</si>
  <si>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</si>
  <si>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</si>
  <si>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</si>
  <si>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</si>
  <si>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</si>
  <si>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</si>
  <si>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</si>
  <si>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</si>
  <si>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</si>
  <si>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</si>
  <si>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</si>
  <si>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</si>
  <si>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</si>
  <si>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</si>
  <si>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</si>
  <si>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</si>
  <si>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</si>
  <si>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</si>
  <si>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</si>
  <si>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</si>
  <si>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</si>
  <si>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</si>
  <si>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</si>
  <si>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</si>
  <si>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</si>
  <si>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</si>
  <si>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</si>
  <si>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</si>
  <si>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</si>
  <si>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</si>
  <si>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</si>
  <si>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</si>
  <si>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</si>
  <si>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</si>
  <si>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</si>
  <si>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</si>
  <si>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</si>
  <si>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</si>
  <si>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</si>
  <si>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</si>
  <si>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</si>
  <si>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</si>
  <si>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</si>
  <si>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</si>
  <si>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</si>
  <si>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</si>
  <si>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</si>
  <si>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</si>
  <si>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</si>
  <si>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</si>
  <si>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</si>
  <si>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</si>
  <si>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</si>
  <si>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</si>
  <si>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</si>
  <si>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</si>
  <si>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</si>
  <si>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</si>
  <si>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</si>
  <si>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</si>
  <si>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</si>
  <si>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</si>
  <si>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</si>
  <si>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</si>
  <si>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</si>
  <si>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</si>
  <si>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</si>
  <si>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</si>
  <si>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biliard - bežné transfery</t>
  </si>
  <si>
    <t>0000000009</t>
  </si>
  <si>
    <t>Bankové služby VÚB</t>
  </si>
  <si>
    <t>0000000525</t>
  </si>
  <si>
    <t>0000632025</t>
  </si>
  <si>
    <t>0000000236</t>
  </si>
  <si>
    <t>0000000625</t>
  </si>
  <si>
    <t>0000000204</t>
  </si>
  <si>
    <t>0070250026</t>
  </si>
  <si>
    <t>1000021825</t>
  </si>
  <si>
    <t>0000000277</t>
  </si>
  <si>
    <t>0001152025</t>
  </si>
  <si>
    <t>0070250056</t>
  </si>
  <si>
    <t>0002025006</t>
  </si>
  <si>
    <t>0000002501</t>
  </si>
  <si>
    <t>0020250004</t>
  </si>
  <si>
    <t>0000012025</t>
  </si>
  <si>
    <t>0000022025</t>
  </si>
  <si>
    <t>0070250088</t>
  </si>
  <si>
    <t>0000092025</t>
  </si>
  <si>
    <t>0000032025</t>
  </si>
  <si>
    <t>0000082025</t>
  </si>
  <si>
    <t>0000042025</t>
  </si>
  <si>
    <t>0000072025</t>
  </si>
  <si>
    <t>0000062025</t>
  </si>
  <si>
    <t>0000052025</t>
  </si>
  <si>
    <t>0000102025</t>
  </si>
  <si>
    <t>0000122025</t>
  </si>
  <si>
    <t>0000132025</t>
  </si>
  <si>
    <t>0000112025</t>
  </si>
  <si>
    <t>0000142025</t>
  </si>
  <si>
    <t>0000662025</t>
  </si>
  <si>
    <t>1000061925</t>
  </si>
  <si>
    <t>0020250003</t>
  </si>
  <si>
    <t>0070250120</t>
  </si>
  <si>
    <t>0002832025</t>
  </si>
  <si>
    <t>0002882025</t>
  </si>
  <si>
    <t>0070250152</t>
  </si>
  <si>
    <t>0020251007</t>
  </si>
  <si>
    <t>0000000355</t>
  </si>
  <si>
    <t>0000182025</t>
  </si>
  <si>
    <t>0202510012</t>
  </si>
  <si>
    <t>0000202025</t>
  </si>
  <si>
    <t>0000162025</t>
  </si>
  <si>
    <t>0000192025</t>
  </si>
  <si>
    <t>0000152025</t>
  </si>
  <si>
    <t>0000172025</t>
  </si>
  <si>
    <t>0000212025</t>
  </si>
  <si>
    <t>31320155</t>
  </si>
  <si>
    <t>FP001</t>
  </si>
  <si>
    <t>Štartovné ME Snooker 2025
Hráči U21 - Martin Oriňák, Michal Frank</t>
  </si>
  <si>
    <t>European Billiards and Snooker Ltd.</t>
  </si>
  <si>
    <t>08542735</t>
  </si>
  <si>
    <t>FP002</t>
  </si>
  <si>
    <t>Členské - East European Billiard Council</t>
  </si>
  <si>
    <t>PL9591948846</t>
  </si>
  <si>
    <t>East European Billiard Council</t>
  </si>
  <si>
    <t>FP003</t>
  </si>
  <si>
    <t>Členské - EPBF</t>
  </si>
  <si>
    <t>40190010</t>
  </si>
  <si>
    <t>European Pocket Billiard Federation</t>
  </si>
  <si>
    <t>Štartovné ME Snooker 2025
Hráči - Martin Kollár</t>
  </si>
  <si>
    <t>FP004</t>
  </si>
  <si>
    <t>FP005</t>
  </si>
  <si>
    <t>Členské - European Billiards and Snooker Association</t>
  </si>
  <si>
    <t>PT516089420</t>
  </si>
  <si>
    <t>European Billiards and Snooker Association</t>
  </si>
  <si>
    <t>FP006</t>
  </si>
  <si>
    <t>Dom športu - doručovateľský servis</t>
  </si>
  <si>
    <t>35862289</t>
  </si>
  <si>
    <t>DOM ŠPORTU, s.r.o.</t>
  </si>
  <si>
    <t>FP007</t>
  </si>
  <si>
    <t>Victory sport - ocenenia</t>
  </si>
  <si>
    <t>35774282</t>
  </si>
  <si>
    <t>Victory sport, spol. s r.o.</t>
  </si>
  <si>
    <t>FP008</t>
  </si>
  <si>
    <t>Štartovné ME Pool
Hráči U23 - Kristián Mrva
Hráči - Emília Bystrianska, Jaroslav Polách, Daniel Lang, Balázs Koles
Tím - muži Slovensko</t>
  </si>
  <si>
    <t>FP009</t>
  </si>
  <si>
    <t>Štartovné Dynamic Best of the East, Praha
Hráči U18 - Jaroslav Polách Jr., Marko Malina, Timothei Furko, Dean Lisík, Adam Škulec, Márk Szabo
Hráči - Jaroslav Polách, Balázs Koles, Jozef Vágai, Zdenko Lisík, Martin Pastula, Kristián Mrva</t>
  </si>
  <si>
    <t>FP010</t>
  </si>
  <si>
    <t>FP011</t>
  </si>
  <si>
    <t>Ubytovanie ME Pool
Hráči U23 - Kristián Mrva
Hráči - Emília Bystrianska, Jaroslav Polách, Daniel Lang, Balázs Koles</t>
  </si>
  <si>
    <t>FP012</t>
  </si>
  <si>
    <t>Prenájom priestorov - turnaje SBiZ</t>
  </si>
  <si>
    <t>POINT CLUB, s.r.o.</t>
  </si>
  <si>
    <t>44970528</t>
  </si>
  <si>
    <t>FP013</t>
  </si>
  <si>
    <t>Preprava hráčov - BA - Viedeň letisko</t>
  </si>
  <si>
    <t>Comforttransfer s.r.o.</t>
  </si>
  <si>
    <t>50067311</t>
  </si>
  <si>
    <t>FP014</t>
  </si>
  <si>
    <t>FP015</t>
  </si>
  <si>
    <t>Biliardová výbava</t>
  </si>
  <si>
    <t>Mak Marketing - Marcin Krzeminski</t>
  </si>
  <si>
    <t>PL9590914880</t>
  </si>
  <si>
    <t>FP016</t>
  </si>
  <si>
    <t>FP017</t>
  </si>
  <si>
    <t>53209915</t>
  </si>
  <si>
    <t>Športový klub - Oko Senica</t>
  </si>
  <si>
    <t>FP018</t>
  </si>
  <si>
    <t>Aliste s.r.o.</t>
  </si>
  <si>
    <t>47666749</t>
  </si>
  <si>
    <t>FP019</t>
  </si>
  <si>
    <t>FP020</t>
  </si>
  <si>
    <t>Štartovné EEBC JC, Bratislava
Hráči U17 - 17x</t>
  </si>
  <si>
    <t>FP021</t>
  </si>
  <si>
    <t>Štartovné Dynamic Best of the East, Batumi
Hráči U18 - Timothei Furko, Márk Szabo
Hráči - Jakub Koniar, Balázs Koles, Kristián Mrva, Martin Pastula</t>
  </si>
  <si>
    <t>FP022</t>
  </si>
  <si>
    <t>FP023</t>
  </si>
  <si>
    <t>Štartovné ME Pool - juniori
Hráči U17 - Adam Škulec, Samuel Szunyog
Hráči U15 - Marko Malina, Timothei Furko, Márk Szabo, Jaroslav Polách Jr.
Tímy - Slovensko U15, Slovensko U17</t>
  </si>
  <si>
    <t>Ubytovanie ME Pool - juniori
Hráči U17 - Adam Škulec, Samuel Szunyog
Hráči U15 - Marko Malina, Timothei Furko, Márk Szabo, Jaroslav Polách Jr.</t>
  </si>
  <si>
    <t>FP024</t>
  </si>
  <si>
    <t>FP025</t>
  </si>
  <si>
    <t>Galaxia VR s.r.o.</t>
  </si>
  <si>
    <t>21984423</t>
  </si>
  <si>
    <t>CP001</t>
  </si>
  <si>
    <t>Peter Krupčík</t>
  </si>
  <si>
    <t>CP002</t>
  </si>
  <si>
    <t xml:space="preserve">Pracovná cesta
Názov: Junior Cup
Miesto: Trenčín
Dátum: 28.2.2025
Spôsob dopravy: auto
Počet osôb: 4 (hráči - Samuel Szunyog ml., Natália Szunyog, Adam Škulec, doprovod - Samuel Szunyog)
</t>
  </si>
  <si>
    <t>Samuel Szunyog</t>
  </si>
  <si>
    <t>CP009</t>
  </si>
  <si>
    <t>Zdenko Lisík</t>
  </si>
  <si>
    <t>CP003</t>
  </si>
  <si>
    <t>Jaroslav Polách</t>
  </si>
  <si>
    <t>CP008</t>
  </si>
  <si>
    <t xml:space="preserve">Ubytovanie hráčov Best of the East Praha
Hráči: Martin Pastula, Adam Škulec, Kristián Mrva, Marko Malina, Timothei Furko
</t>
  </si>
  <si>
    <t>Martin Pastula</t>
  </si>
  <si>
    <t>CP004</t>
  </si>
  <si>
    <t>CP007</t>
  </si>
  <si>
    <t xml:space="preserve">Pracovná cesta
Názov: Best of the East
Miesto: Oradea, Rumunsko
Dátum: 14.3.2025 - 16.3.2025
Spôsob dopravy: auto
Počet osôb: 1 (hráč - Jaroslav Polách)
</t>
  </si>
  <si>
    <t>CP006</t>
  </si>
  <si>
    <t>CP005</t>
  </si>
  <si>
    <t>Pracovná cesta
Názov: Federal CUp
Miesto: Brno, Česko
Dátum: 28.2.2025 - 2.3.2025
Spôsob dopravy: auto
Počet osôb: 4 (hráči - Jaroslav Polách, Jakub Koniar, Kristián Mrva, Balázs Koles)</t>
  </si>
  <si>
    <t>Pracovná cesta
Názov: Best of the East
Miesto: Oradea, Rumunsko
Dátum: 14.2.2025 - 16.2.2025
Spôsob dopravy: auto
Počet osôb: 5 (hráči - Zsolt Domján, Timothei Furko, Marko Malina, Márk Szabo, doprovod - Lukáš Kováč)</t>
  </si>
  <si>
    <t>Zsolt Domján</t>
  </si>
  <si>
    <t>Pracovná cesta
Názov: Eurotour
Miesto: Treviso, Taliansko
Dátum: 5.2.2025 - 6.2.2025
Spôsob dopravy: auto
Počet osôb: 1 (hráč - Jaroslav Polách)</t>
  </si>
  <si>
    <t>Pracovná cesta
Názov: Best of the East
Miesto: Praha, Česko
Dátum: 14.3. 2025 - 16.3. 2025
Spôsob dopravy: vlak
Počet osôb: 2 (hráči -Dean Lisík, Zdenko Lisík)</t>
  </si>
  <si>
    <t>Pracovná cesta
Názov: Medzinárodný juniorský turnaj
Miesto: Wels, Rakúsko
Dátum: 15.2.2025
Spôsob dopravy: auto
Počet osôb: 5 (hráči - Kevin Kutálek, Martin Vadina, Matúš Petrák, Patrik Ferko, doprovod - Peter Krupčík)</t>
  </si>
  <si>
    <t>CP010</t>
  </si>
  <si>
    <t>Pracovná cesta
Názov: ME Snooker
Miesto: Antalya, Turecko
Dátum: 12.3.2025 - 21.3.2025
Spôsob dopravy: letecky + auto
Počet osôb: 3 (hráči - Martin Oriňák, Michal Frank, doprovod - Adrián Oriňák)</t>
  </si>
  <si>
    <t>Adrián Oriňák</t>
  </si>
  <si>
    <t>CP012</t>
  </si>
  <si>
    <t>CP013</t>
  </si>
  <si>
    <t>CP011</t>
  </si>
  <si>
    <t>CP014</t>
  </si>
  <si>
    <t>Ubytovanie a štartovné Besto of the East, Rumunsko</t>
  </si>
  <si>
    <t>Pracovná cesta
Názov: Federal Cup
Miesto: Brno, Česko
Dátum: 28.2.2025 - 2.3.2025
Spôsob dopravy: vlak
Počet osôb: 1 (hráči - Daniel Lang)</t>
  </si>
  <si>
    <t>Daniel Lang</t>
  </si>
  <si>
    <t>Pracovná cesta
Názov: ME Snooker
Miesto: Antalya, Turecko
Dátum: 16.3.2025 - 21.3.2025
Spôsob dopravy: letecky + autobus
Počet osôb: 2 (hráči - Martin Kollár, doporov - Lýdia Kollár)</t>
  </si>
  <si>
    <t>Martin Kollár</t>
  </si>
  <si>
    <t>Pracovná cesta
Názov: Junior Cup
Miesto: Senica
Dátum: 4.4.2025 - 5.4.2025
Spôsob dopravy: auto
Počet osôb: 3 (hráči - Samuel Szunyog ml., Natália Szunyog, doprovod - Samuel Szunyog)</t>
  </si>
  <si>
    <t>CP018</t>
  </si>
  <si>
    <t>Štartovné Eurotour, Estónsko</t>
  </si>
  <si>
    <t>CP021</t>
  </si>
  <si>
    <t>Pracovná cesta
Názov: EEBC Junior Cup
Miesto: Bratislava
Dátum: 17.5.2025 - 18.5.2025
Spôsob dopravy: auto
Počet osôb: 5 (hráči - Timothei Furko, Matúš Petrák, Martin Vadina, Marko Malina, doprovod - Peter Krupčík)</t>
  </si>
  <si>
    <t>CP017</t>
  </si>
  <si>
    <t>Kristián Mrva</t>
  </si>
  <si>
    <t>CP015</t>
  </si>
  <si>
    <t>Štartovné a ubytovanie Best of the East, Rumunsko</t>
  </si>
  <si>
    <t>Jakub Koniar</t>
  </si>
  <si>
    <t>CP019</t>
  </si>
  <si>
    <t>Emília Bystrianska</t>
  </si>
  <si>
    <t>CP016</t>
  </si>
  <si>
    <t>CP020</t>
  </si>
  <si>
    <t>Pracovná cesta
Názov: EEBC Junior Cup
Miesto: Bratislava
Dátum: 16.5.2025 - 18.5.2025
Spôsob dopravy: vlak
Počet osôb: 7 (hráči - Samuel Szunyog ml., Natália Szunyog ml., Adam Škulec, Dean Lisík, Adam Kováč, doprovod - Samuel Szunyog, Natália Szunyog)</t>
  </si>
  <si>
    <t>Všeobecná úverová banka, a.s.</t>
  </si>
  <si>
    <t>CP023</t>
  </si>
  <si>
    <t>0000232025</t>
  </si>
  <si>
    <t>Pracovná cesta
Názov: Best of the East
Miesto: Batumi, Gruzínsko
Dátum: 5.6.2025 - 9.6.2025
Spôsob dopravy: auto + letecky
Počet osôb: 3 (hráči - Martin Pastula, Kristián Mrva, Balázs Koles) čiastočná refundácia zo sumy 921, 78eur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</si>
</sst>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trike/>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35" fillId="0" borderId="0" applyNumberFormat="0" applyFill="0" applyBorder="0" applyAlignment="0" applyProtection="0"/>
    <xf numFmtId="0" fontId="36" fillId="0" borderId="0" applyBorder="0" applyProtection="0"/>
    <xf numFmtId="0" fontId="7" fillId="0" borderId="0"/>
    <xf numFmtId="0" fontId="37" fillId="0" borderId="0"/>
    <xf numFmtId="0" fontId="37" fillId="0" borderId="0"/>
    <xf numFmtId="0" fontId="37" fillId="0" borderId="0"/>
    <xf numFmtId="0" fontId="37" fillId="0" borderId="0"/>
    <xf numFmtId="0" fontId="38" fillId="0" borderId="0"/>
    <xf numFmtId="0" fontId="7" fillId="0" borderId="0"/>
    <xf numFmtId="0" fontId="39" fillId="0" borderId="0"/>
    <xf numFmtId="0" fontId="39" fillId="0" borderId="0"/>
    <xf numFmtId="0" fontId="7" fillId="0" borderId="0"/>
    <xf numFmtId="0" fontId="39" fillId="0" borderId="0"/>
    <xf numFmtId="0" fontId="39" fillId="0" borderId="0"/>
    <xf numFmtId="0" fontId="40" fillId="0" borderId="0"/>
    <xf numFmtId="0" fontId="7" fillId="0" borderId="0"/>
    <xf numFmtId="0" fontId="34" fillId="0" borderId="0"/>
    <xf numFmtId="0" fontId="39" fillId="0" borderId="0"/>
    <xf numFmtId="0" fontId="7" fillId="0" borderId="0"/>
    <xf numFmtId="0" fontId="39" fillId="0" borderId="0"/>
    <xf numFmtId="0" fontId="39" fillId="0" borderId="0"/>
    <xf numFmtId="0" fontId="7" fillId="0" borderId="0"/>
    <xf numFmtId="0" fontId="38" fillId="0" borderId="0"/>
    <xf numFmtId="0" fontId="41" fillId="0" borderId="0"/>
    <xf numFmtId="0" fontId="16" fillId="0" borderId="0"/>
    <xf numFmtId="0" fontId="42" fillId="0" borderId="0"/>
    <xf numFmtId="0" fontId="43" fillId="0" borderId="0"/>
    <xf numFmtId="0" fontId="39" fillId="0" borderId="0"/>
    <xf numFmtId="0" fontId="39" fillId="0" borderId="0"/>
    <xf numFmtId="0" fontId="39" fillId="0" borderId="0"/>
  </cellStyleXfs>
  <cellXfs count="379">
    <xf numFmtId="0" fontId="0" fillId="0" borderId="0" xfId="0"/>
    <xf numFmtId="0" fontId="44" fillId="0" borderId="0" xfId="0" applyFont="1"/>
    <xf numFmtId="0" fontId="44" fillId="4" borderId="0" xfId="0" applyFont="1" applyFill="1"/>
    <xf numFmtId="0" fontId="46" fillId="0" borderId="0" xfId="0" applyFont="1" applyAlignment="1">
      <alignment vertical="top"/>
    </xf>
    <xf numFmtId="0" fontId="46" fillId="0" borderId="0" xfId="0" applyFont="1" applyAlignment="1">
      <alignment horizontal="center" vertical="center"/>
    </xf>
    <xf numFmtId="0" fontId="46"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7"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8"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7"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7"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9"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9" fillId="3" borderId="0" xfId="0" applyFont="1" applyFill="1" applyAlignment="1">
      <alignment horizontal="right" vertical="center"/>
    </xf>
    <xf numFmtId="0" fontId="50" fillId="3" borderId="0" xfId="0" applyFont="1" applyFill="1" applyAlignment="1">
      <alignment horizontal="center"/>
    </xf>
    <xf numFmtId="4" fontId="50" fillId="3" borderId="0" xfId="0" applyNumberFormat="1" applyFont="1" applyFill="1" applyAlignment="1">
      <alignment horizontal="center"/>
    </xf>
    <xf numFmtId="3" fontId="50" fillId="3" borderId="0" xfId="0" applyNumberFormat="1" applyFont="1" applyFill="1" applyAlignment="1">
      <alignment horizontal="center"/>
    </xf>
    <xf numFmtId="0" fontId="50" fillId="3" borderId="0" xfId="0" applyFont="1" applyFill="1"/>
    <xf numFmtId="0" fontId="51" fillId="3" borderId="0" xfId="0" applyFont="1" applyFill="1"/>
    <xf numFmtId="0" fontId="45" fillId="3" borderId="0" xfId="0" applyFont="1" applyFill="1"/>
    <xf numFmtId="4" fontId="51" fillId="3" borderId="0" xfId="0" applyNumberFormat="1" applyFont="1" applyFill="1"/>
    <xf numFmtId="0" fontId="52" fillId="3" borderId="0" xfId="0" applyFont="1" applyFill="1" applyProtection="1">
      <protection locked="0"/>
    </xf>
    <xf numFmtId="0" fontId="53" fillId="3" borderId="0" xfId="0" applyFont="1" applyFill="1" applyProtection="1">
      <protection locked="0"/>
    </xf>
    <xf numFmtId="0" fontId="54" fillId="3" borderId="0" xfId="0" applyFont="1" applyFill="1"/>
    <xf numFmtId="0" fontId="53" fillId="3" borderId="0" xfId="0" applyFont="1" applyFill="1"/>
    <xf numFmtId="0" fontId="52" fillId="3" borderId="0" xfId="0" applyFont="1" applyFill="1"/>
    <xf numFmtId="0" fontId="55" fillId="3" borderId="0" xfId="0" applyFont="1" applyFill="1"/>
    <xf numFmtId="0" fontId="47" fillId="3" borderId="0" xfId="0" applyFont="1" applyFill="1"/>
    <xf numFmtId="0" fontId="52" fillId="3" borderId="2" xfId="0" applyFont="1" applyFill="1" applyBorder="1" applyProtection="1">
      <protection locked="0"/>
    </xf>
    <xf numFmtId="0" fontId="52" fillId="3" borderId="3" xfId="0" applyFont="1" applyFill="1" applyBorder="1" applyProtection="1">
      <protection locked="0"/>
    </xf>
    <xf numFmtId="0" fontId="52" fillId="3" borderId="4" xfId="0" applyFont="1" applyFill="1" applyBorder="1" applyProtection="1">
      <protection locked="0"/>
    </xf>
    <xf numFmtId="0" fontId="52" fillId="3" borderId="5" xfId="0" applyFont="1" applyFill="1" applyBorder="1" applyProtection="1">
      <protection locked="0"/>
    </xf>
    <xf numFmtId="0" fontId="52" fillId="3" borderId="6" xfId="0" applyFont="1" applyFill="1" applyBorder="1" applyProtection="1">
      <protection locked="0"/>
    </xf>
    <xf numFmtId="0" fontId="52" fillId="3" borderId="7" xfId="0" applyFont="1" applyFill="1" applyBorder="1" applyProtection="1">
      <protection locked="0"/>
    </xf>
    <xf numFmtId="0" fontId="52" fillId="3" borderId="8" xfId="0" applyFont="1" applyFill="1" applyBorder="1" applyProtection="1">
      <protection locked="0"/>
    </xf>
    <xf numFmtId="0" fontId="52" fillId="9" borderId="8" xfId="0" applyFont="1" applyFill="1" applyBorder="1" applyProtection="1">
      <protection locked="0"/>
    </xf>
    <xf numFmtId="0" fontId="52" fillId="10" borderId="5" xfId="0" applyFont="1" applyFill="1" applyBorder="1" applyProtection="1">
      <protection locked="0"/>
    </xf>
    <xf numFmtId="0" fontId="52" fillId="10" borderId="6" xfId="0" applyFont="1" applyFill="1" applyBorder="1" applyProtection="1">
      <protection locked="0"/>
    </xf>
    <xf numFmtId="0" fontId="52" fillId="10" borderId="7" xfId="0" applyFont="1" applyFill="1" applyBorder="1" applyProtection="1">
      <protection locked="0"/>
    </xf>
    <xf numFmtId="0" fontId="52" fillId="10" borderId="8" xfId="0" applyFont="1" applyFill="1" applyBorder="1" applyProtection="1">
      <protection locked="0"/>
    </xf>
    <xf numFmtId="0" fontId="52" fillId="3" borderId="9" xfId="0" applyFont="1" applyFill="1" applyBorder="1" applyProtection="1">
      <protection locked="0"/>
    </xf>
    <xf numFmtId="0" fontId="52" fillId="3" borderId="10" xfId="0" applyFont="1" applyFill="1" applyBorder="1" applyProtection="1">
      <protection locked="0"/>
    </xf>
    <xf numFmtId="0" fontId="52" fillId="10" borderId="11" xfId="0" applyFont="1" applyFill="1" applyBorder="1" applyProtection="1">
      <protection locked="0"/>
    </xf>
    <xf numFmtId="0" fontId="52" fillId="10" borderId="10" xfId="0" applyFont="1" applyFill="1" applyBorder="1" applyProtection="1">
      <protection locked="0"/>
    </xf>
    <xf numFmtId="0" fontId="52"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1" fillId="3" borderId="0" xfId="0" applyFont="1" applyFill="1" applyAlignment="1">
      <alignment horizontal="left"/>
    </xf>
    <xf numFmtId="0" fontId="1" fillId="3" borderId="1" xfId="0" applyFont="1" applyFill="1" applyBorder="1" applyAlignment="1">
      <alignment horizontal="left" vertical="top" wrapText="1"/>
    </xf>
    <xf numFmtId="0" fontId="51"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6" fillId="5" borderId="0" xfId="0" applyFont="1" applyFill="1" applyAlignment="1">
      <alignment vertical="top"/>
    </xf>
    <xf numFmtId="0" fontId="56"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6" fillId="5" borderId="0" xfId="0" applyFont="1" applyFill="1" applyAlignment="1">
      <alignment vertical="top" wrapText="1"/>
    </xf>
    <xf numFmtId="0" fontId="44"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6" fillId="5" borderId="16" xfId="0" applyFont="1" applyFill="1" applyBorder="1" applyAlignment="1">
      <alignment vertical="top"/>
    </xf>
    <xf numFmtId="0" fontId="56" fillId="5" borderId="17" xfId="0" applyFont="1" applyFill="1" applyBorder="1" applyAlignment="1">
      <alignment vertical="top"/>
    </xf>
    <xf numFmtId="0" fontId="56" fillId="5" borderId="18" xfId="0" applyFont="1" applyFill="1" applyBorder="1" applyAlignment="1">
      <alignment vertical="top"/>
    </xf>
    <xf numFmtId="0" fontId="56"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1"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7" fillId="13" borderId="1" xfId="17" applyNumberFormat="1" applyFont="1" applyFill="1" applyBorder="1" applyAlignment="1">
      <alignment horizontal="center" vertical="center" wrapText="1"/>
    </xf>
    <xf numFmtId="49" fontId="46" fillId="5" borderId="1" xfId="17" applyNumberFormat="1" applyFont="1" applyFill="1" applyBorder="1" applyAlignment="1">
      <alignment vertical="top"/>
    </xf>
    <xf numFmtId="0" fontId="46" fillId="0" borderId="1" xfId="0" applyFont="1" applyBorder="1" applyAlignment="1">
      <alignment vertical="top"/>
    </xf>
    <xf numFmtId="0" fontId="57" fillId="13" borderId="1" xfId="17" applyFont="1" applyFill="1" applyBorder="1" applyAlignment="1">
      <alignment horizontal="center" vertical="center" wrapText="1"/>
    </xf>
    <xf numFmtId="0" fontId="46" fillId="5" borderId="1" xfId="17" applyFont="1" applyFill="1" applyBorder="1" applyAlignment="1">
      <alignment vertical="top"/>
    </xf>
    <xf numFmtId="3" fontId="57" fillId="13" borderId="1" xfId="17" applyNumberFormat="1" applyFont="1" applyFill="1" applyBorder="1" applyAlignment="1">
      <alignment horizontal="center" vertical="center" wrapText="1"/>
    </xf>
    <xf numFmtId="9" fontId="57" fillId="13" borderId="1" xfId="17" applyNumberFormat="1" applyFont="1" applyFill="1" applyBorder="1" applyAlignment="1">
      <alignment horizontal="center" vertical="center" wrapText="1"/>
    </xf>
    <xf numFmtId="3" fontId="46" fillId="5" borderId="1" xfId="17" applyNumberFormat="1" applyFont="1" applyFill="1" applyBorder="1" applyAlignment="1">
      <alignment vertical="top"/>
    </xf>
    <xf numFmtId="9" fontId="46"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8" fillId="3" borderId="0" xfId="0" applyFont="1" applyFill="1"/>
    <xf numFmtId="0" fontId="59"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6" fillId="5" borderId="1" xfId="17" applyNumberFormat="1" applyFont="1" applyFill="1" applyBorder="1"/>
    <xf numFmtId="49" fontId="46" fillId="5" borderId="0" xfId="17" applyNumberFormat="1" applyFont="1" applyFill="1"/>
    <xf numFmtId="0" fontId="46" fillId="5" borderId="0" xfId="17" applyFont="1" applyFill="1"/>
    <xf numFmtId="0" fontId="46" fillId="5" borderId="1" xfId="17" applyFont="1" applyFill="1" applyBorder="1"/>
    <xf numFmtId="3" fontId="46" fillId="0" borderId="1" xfId="17" applyNumberFormat="1" applyFont="1" applyBorder="1"/>
    <xf numFmtId="3" fontId="46" fillId="5" borderId="1" xfId="17" applyNumberFormat="1" applyFont="1" applyFill="1" applyBorder="1"/>
    <xf numFmtId="3" fontId="46" fillId="5" borderId="0" xfId="17" applyNumberFormat="1" applyFont="1" applyFill="1"/>
    <xf numFmtId="9" fontId="46" fillId="5" borderId="0" xfId="17" applyNumberFormat="1" applyFont="1" applyFill="1"/>
    <xf numFmtId="0" fontId="46" fillId="5" borderId="1" xfId="17" applyFont="1" applyFill="1" applyBorder="1" applyAlignment="1">
      <alignment vertical="top" wrapText="1"/>
    </xf>
    <xf numFmtId="3" fontId="46" fillId="0" borderId="1" xfId="0" applyNumberFormat="1" applyFont="1" applyBorder="1"/>
    <xf numFmtId="49" fontId="46" fillId="0" borderId="1" xfId="0" applyNumberFormat="1" applyFont="1" applyBorder="1" applyAlignment="1">
      <alignment vertical="top"/>
    </xf>
    <xf numFmtId="0" fontId="44" fillId="5" borderId="0" xfId="0" applyFont="1" applyFill="1" applyAlignment="1">
      <alignment horizontal="right" vertical="top"/>
    </xf>
    <xf numFmtId="0" fontId="44" fillId="5" borderId="0" xfId="0" applyFont="1" applyFill="1" applyAlignment="1">
      <alignment horizontal="left" vertical="top"/>
    </xf>
    <xf numFmtId="0" fontId="20" fillId="5" borderId="1" xfId="0" applyFont="1" applyFill="1" applyBorder="1" applyAlignment="1">
      <alignment vertical="top" wrapText="1"/>
    </xf>
    <xf numFmtId="0" fontId="46" fillId="5" borderId="1" xfId="17" applyFont="1" applyFill="1" applyBorder="1" applyAlignment="1">
      <alignment wrapText="1"/>
    </xf>
    <xf numFmtId="0" fontId="46"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6"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6"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6" fillId="5" borderId="20" xfId="0" applyFont="1" applyFill="1" applyBorder="1" applyAlignment="1">
      <alignment vertical="top"/>
    </xf>
    <xf numFmtId="0" fontId="56" fillId="5" borderId="21" xfId="0" applyFont="1" applyFill="1" applyBorder="1" applyAlignment="1">
      <alignment vertical="top"/>
    </xf>
    <xf numFmtId="0" fontId="56" fillId="5" borderId="22" xfId="0" applyFont="1" applyFill="1" applyBorder="1" applyAlignment="1">
      <alignment vertical="top"/>
    </xf>
    <xf numFmtId="0" fontId="56"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1" fillId="3" borderId="0" xfId="0" applyFont="1" applyFill="1" applyAlignment="1">
      <alignment horizontal="right"/>
    </xf>
    <xf numFmtId="4" fontId="51" fillId="3" borderId="0" xfId="0" applyNumberFormat="1" applyFont="1" applyFill="1" applyAlignment="1">
      <alignment horizontal="right"/>
    </xf>
    <xf numFmtId="3" fontId="51" fillId="3" borderId="0" xfId="0" applyNumberFormat="1" applyFont="1" applyFill="1" applyAlignment="1">
      <alignment horizontal="center"/>
    </xf>
    <xf numFmtId="4" fontId="47"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0"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6" fillId="5" borderId="1" xfId="17" applyNumberFormat="1" applyFont="1" applyFill="1" applyBorder="1"/>
    <xf numFmtId="0" fontId="51" fillId="5" borderId="13" xfId="0" applyFont="1" applyFill="1" applyBorder="1" applyProtection="1">
      <protection locked="0"/>
    </xf>
    <xf numFmtId="0" fontId="61" fillId="9" borderId="25" xfId="0" applyFont="1" applyFill="1" applyBorder="1" applyAlignment="1" applyProtection="1">
      <alignment horizontal="center"/>
      <protection locked="0"/>
    </xf>
    <xf numFmtId="9" fontId="51" fillId="5" borderId="26" xfId="0" applyNumberFormat="1" applyFont="1" applyFill="1" applyBorder="1" applyAlignment="1" applyProtection="1">
      <alignment horizontal="center"/>
      <protection locked="0"/>
    </xf>
    <xf numFmtId="0" fontId="51" fillId="5" borderId="1" xfId="0" applyFont="1" applyFill="1" applyBorder="1" applyAlignment="1" applyProtection="1">
      <alignment horizontal="center"/>
      <protection locked="0"/>
    </xf>
    <xf numFmtId="0" fontId="51" fillId="5" borderId="1" xfId="0" applyFont="1" applyFill="1" applyBorder="1" applyProtection="1">
      <protection locked="0"/>
    </xf>
    <xf numFmtId="4" fontId="51" fillId="5" borderId="1" xfId="0" applyNumberFormat="1" applyFont="1" applyFill="1" applyBorder="1" applyProtection="1">
      <protection locked="0"/>
    </xf>
    <xf numFmtId="0" fontId="61" fillId="9" borderId="27" xfId="0" applyFont="1" applyFill="1" applyBorder="1" applyAlignment="1" applyProtection="1">
      <alignment horizontal="center"/>
      <protection locked="0"/>
    </xf>
    <xf numFmtId="0" fontId="61" fillId="9" borderId="28" xfId="0" applyFont="1" applyFill="1" applyBorder="1" applyAlignment="1" applyProtection="1">
      <alignment horizontal="center"/>
      <protection locked="0"/>
    </xf>
    <xf numFmtId="0" fontId="61" fillId="5" borderId="3" xfId="0" applyFont="1" applyFill="1" applyBorder="1" applyProtection="1">
      <protection locked="0"/>
    </xf>
    <xf numFmtId="9" fontId="51" fillId="5" borderId="1" xfId="0" applyNumberFormat="1" applyFont="1" applyFill="1" applyBorder="1" applyAlignment="1" applyProtection="1">
      <alignment horizontal="center"/>
      <protection locked="0"/>
    </xf>
    <xf numFmtId="0" fontId="51" fillId="3" borderId="0" xfId="0" applyFont="1" applyFill="1" applyProtection="1">
      <protection locked="0"/>
    </xf>
    <xf numFmtId="0" fontId="51" fillId="5" borderId="0" xfId="0" applyFont="1" applyFill="1" applyAlignment="1" applyProtection="1">
      <alignment horizontal="center"/>
      <protection locked="0"/>
    </xf>
    <xf numFmtId="4" fontId="51" fillId="3" borderId="0" xfId="0" applyNumberFormat="1" applyFont="1" applyFill="1" applyProtection="1">
      <protection locked="0"/>
    </xf>
    <xf numFmtId="0" fontId="51" fillId="3" borderId="1" xfId="0" applyFont="1" applyFill="1" applyBorder="1" applyProtection="1">
      <protection locked="0"/>
    </xf>
    <xf numFmtId="3" fontId="51" fillId="5" borderId="0" xfId="0" applyNumberFormat="1" applyFont="1" applyFill="1" applyAlignment="1" applyProtection="1">
      <alignment horizontal="center"/>
      <protection locked="0"/>
    </xf>
    <xf numFmtId="0" fontId="51" fillId="3" borderId="1" xfId="0" applyFont="1" applyFill="1" applyBorder="1" applyAlignment="1" applyProtection="1">
      <alignment vertical="top"/>
      <protection locked="0"/>
    </xf>
    <xf numFmtId="0" fontId="51" fillId="3" borderId="0" xfId="0" applyFont="1" applyFill="1" applyAlignment="1" applyProtection="1">
      <alignment vertical="top"/>
      <protection locked="0"/>
    </xf>
    <xf numFmtId="0" fontId="51" fillId="3" borderId="0" xfId="0" applyFont="1" applyFill="1" applyAlignment="1" applyProtection="1">
      <alignment wrapText="1"/>
      <protection locked="0"/>
    </xf>
    <xf numFmtId="0" fontId="62" fillId="3" borderId="0" xfId="0" applyFont="1" applyFill="1" applyAlignment="1">
      <alignment horizontal="right" vertical="center"/>
    </xf>
    <xf numFmtId="0" fontId="63" fillId="3" borderId="0" xfId="0" applyFont="1" applyFill="1" applyAlignment="1" applyProtection="1">
      <alignment horizontal="center"/>
      <protection locked="0"/>
    </xf>
    <xf numFmtId="0" fontId="63" fillId="3" borderId="0" xfId="0" applyFont="1" applyFill="1" applyAlignment="1">
      <alignment horizontal="center"/>
    </xf>
    <xf numFmtId="164" fontId="5" fillId="5" borderId="0" xfId="9" applyNumberFormat="1" applyFont="1" applyFill="1"/>
    <xf numFmtId="164" fontId="27"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5" fillId="5" borderId="0" xfId="9" applyFont="1" applyFill="1" applyAlignment="1">
      <alignment vertical="top"/>
    </xf>
    <xf numFmtId="0" fontId="12" fillId="5" borderId="0" xfId="9" applyFont="1" applyFill="1" applyAlignment="1">
      <alignment horizontal="center" vertical="top"/>
    </xf>
    <xf numFmtId="0" fontId="34"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5" fillId="5" borderId="0" xfId="9" applyFont="1" applyFill="1" applyAlignment="1">
      <alignment vertical="top" wrapText="1"/>
    </xf>
    <xf numFmtId="0" fontId="64"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5" fillId="3" borderId="0" xfId="0" applyFont="1" applyFill="1"/>
    <xf numFmtId="0" fontId="31"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6" fillId="5" borderId="0" xfId="9" applyFont="1" applyFill="1" applyAlignment="1">
      <alignment horizontal="justify" vertical="top"/>
    </xf>
    <xf numFmtId="0" fontId="7" fillId="0" borderId="0" xfId="9" applyAlignment="1">
      <alignment horizontal="justify" vertical="top"/>
    </xf>
    <xf numFmtId="0" fontId="33"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46" fillId="0" borderId="0" xfId="0" applyFont="1" applyAlignment="1">
      <alignment vertical="center"/>
    </xf>
    <xf numFmtId="0" fontId="1" fillId="0" borderId="0" xfId="22" applyFont="1" applyAlignment="1">
      <alignment vertical="top"/>
    </xf>
    <xf numFmtId="0" fontId="1" fillId="0" borderId="1" xfId="22" applyFont="1" applyBorder="1"/>
    <xf numFmtId="0" fontId="46"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6" fillId="5" borderId="19" xfId="0" applyNumberFormat="1" applyFont="1" applyFill="1" applyBorder="1" applyAlignment="1">
      <alignment vertical="top"/>
    </xf>
    <xf numFmtId="3" fontId="56" fillId="5" borderId="23" xfId="0" applyNumberFormat="1" applyFont="1" applyFill="1" applyBorder="1" applyAlignment="1">
      <alignment vertical="top"/>
    </xf>
    <xf numFmtId="1" fontId="56"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6" fillId="5" borderId="1" xfId="17" applyNumberFormat="1" applyFont="1" applyFill="1" applyBorder="1"/>
    <xf numFmtId="4" fontId="46" fillId="5" borderId="1" xfId="17" applyNumberFormat="1" applyFont="1" applyFill="1" applyBorder="1" applyAlignment="1">
      <alignment vertical="top"/>
    </xf>
    <xf numFmtId="4" fontId="46" fillId="0" borderId="1" xfId="17" applyNumberFormat="1" applyFont="1" applyBorder="1"/>
    <xf numFmtId="4" fontId="46" fillId="0" borderId="1" xfId="0" applyNumberFormat="1" applyFont="1" applyBorder="1"/>
    <xf numFmtId="0" fontId="76" fillId="5" borderId="0" xfId="9" applyFont="1" applyFill="1" applyAlignment="1">
      <alignment horizontal="justify" vertical="top"/>
    </xf>
    <xf numFmtId="0" fontId="75" fillId="5" borderId="0" xfId="9" applyFont="1" applyFill="1" applyAlignment="1">
      <alignment horizontal="justify" vertical="top"/>
    </xf>
    <xf numFmtId="4" fontId="77" fillId="2" borderId="1" xfId="0" applyNumberFormat="1" applyFont="1" applyFill="1" applyBorder="1" applyAlignment="1">
      <alignment horizontal="center" vertical="center" wrapText="1"/>
    </xf>
    <xf numFmtId="0" fontId="39"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9"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2" fillId="5" borderId="0" xfId="9" applyFont="1" applyFill="1" applyAlignment="1">
      <alignment horizontal="justify" vertical="top" wrapText="1"/>
    </xf>
    <xf numFmtId="0" fontId="79"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2"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6" fillId="0" borderId="1" xfId="0" applyFont="1" applyBorder="1" applyAlignment="1">
      <alignment horizontal="justify" vertical="center"/>
    </xf>
    <xf numFmtId="0" fontId="20"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7" fillId="8" borderId="0" xfId="0" applyNumberFormat="1" applyFont="1" applyFill="1" applyAlignment="1">
      <alignment horizontal="center"/>
    </xf>
    <xf numFmtId="164" fontId="67"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8" fillId="5" borderId="0" xfId="0" applyNumberFormat="1" applyFont="1" applyFill="1" applyAlignment="1">
      <alignment horizontal="left" vertical="top" wrapText="1"/>
    </xf>
    <xf numFmtId="0" fontId="68"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wrapText="1"/>
    </xf>
    <xf numFmtId="0" fontId="7" fillId="3" borderId="0" xfId="0" applyFont="1" applyFill="1" applyAlignment="1">
      <alignment vertical="top" wrapText="1"/>
    </xf>
    <xf numFmtId="0" fontId="69" fillId="4" borderId="33" xfId="0" applyFont="1" applyFill="1" applyBorder="1" applyAlignment="1">
      <alignment horizontal="center" vertical="center" wrapText="1"/>
    </xf>
    <xf numFmtId="0" fontId="69"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9" fillId="3" borderId="0" xfId="0" applyFont="1" applyFill="1" applyAlignment="1">
      <alignment horizontal="center" wrapText="1"/>
    </xf>
    <xf numFmtId="164" fontId="70" fillId="8" borderId="0" xfId="0" applyNumberFormat="1" applyFont="1" applyFill="1" applyAlignment="1">
      <alignment horizontal="center"/>
    </xf>
    <xf numFmtId="2" fontId="70" fillId="8" borderId="0" xfId="0" applyNumberFormat="1" applyFont="1" applyFill="1" applyAlignment="1">
      <alignment horizontal="center"/>
    </xf>
    <xf numFmtId="0" fontId="59" fillId="3" borderId="0" xfId="0" applyFont="1" applyFill="1" applyAlignment="1">
      <alignment horizontal="center"/>
    </xf>
    <xf numFmtId="0" fontId="71" fillId="15" borderId="13" xfId="0" applyFont="1" applyFill="1" applyBorder="1" applyAlignment="1">
      <alignment horizontal="center" vertical="center" wrapText="1"/>
    </xf>
    <xf numFmtId="0" fontId="71" fillId="15" borderId="29" xfId="0" applyFont="1" applyFill="1" applyBorder="1" applyAlignment="1">
      <alignment horizontal="center" vertical="center" wrapText="1"/>
    </xf>
    <xf numFmtId="0" fontId="71" fillId="15" borderId="26" xfId="0" applyFont="1" applyFill="1" applyBorder="1" applyAlignment="1">
      <alignment horizontal="center" vertical="center" wrapText="1"/>
    </xf>
    <xf numFmtId="0" fontId="0" fillId="5" borderId="0" xfId="0" applyFill="1" applyAlignment="1">
      <alignment horizontal="center" vertical="top" wrapText="1"/>
    </xf>
    <xf numFmtId="0" fontId="56" fillId="5" borderId="15" xfId="0" applyFont="1" applyFill="1" applyBorder="1" applyAlignment="1">
      <alignment horizontal="center" vertical="center" wrapText="1"/>
    </xf>
    <xf numFmtId="0" fontId="72" fillId="16" borderId="0" xfId="0" applyFont="1" applyFill="1" applyAlignment="1">
      <alignment horizontal="center" vertical="center" wrapText="1"/>
    </xf>
    <xf numFmtId="0" fontId="72" fillId="16" borderId="0" xfId="0" applyFont="1" applyFill="1" applyAlignment="1">
      <alignment horizontal="center" vertical="center"/>
    </xf>
    <xf numFmtId="0" fontId="73" fillId="5" borderId="0" xfId="0" applyFont="1" applyFill="1" applyAlignment="1">
      <alignment horizontal="center"/>
    </xf>
    <xf numFmtId="0" fontId="0" fillId="5" borderId="0" xfId="0" applyFill="1" applyAlignment="1">
      <alignment horizontal="justify" vertical="top" wrapText="1"/>
    </xf>
    <xf numFmtId="0" fontId="44" fillId="11" borderId="13" xfId="0" applyFont="1" applyFill="1" applyBorder="1" applyAlignment="1" applyProtection="1">
      <alignment horizontal="justify" vertical="top" wrapText="1"/>
      <protection locked="0"/>
    </xf>
    <xf numFmtId="0" fontId="44"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00000000-0005-0000-0000-000000000000}"/>
    <cellStyle name="Hypertextové prepojenie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10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15" fmlaLink="$B$102" fmlaRange="Adr!$B$2:$B$87" noThreeD="1" sel="35" val="2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101</xdr:row>
          <xdr:rowOff>0</xdr:rowOff>
        </xdr:from>
        <xdr:to>
          <xdr:col>6</xdr:col>
          <xdr:colOff>0</xdr:colOff>
          <xdr:row>102</xdr:row>
          <xdr:rowOff>63500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38D6E704-33F3-8F44-3044-E112C746C7B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6"/>
      <c r="D1" s="316"/>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26.25" customHeight="1" x14ac:dyDescent="0.15">
      <c r="A18" s="298" t="s">
        <v>7</v>
      </c>
      <c r="B18" s="257"/>
      <c r="C18" s="21"/>
    </row>
    <row r="19" spans="1:4" ht="30.5" customHeight="1" x14ac:dyDescent="0.15">
      <c r="A19" s="21"/>
      <c r="B19" s="257"/>
      <c r="C19" s="21"/>
    </row>
    <row r="20" spans="1:4" ht="26.25" customHeight="1" x14ac:dyDescent="0.15">
      <c r="A20" s="299" t="s">
        <v>8</v>
      </c>
      <c r="C20" s="21"/>
    </row>
    <row r="21" spans="1:4" ht="42" x14ac:dyDescent="0.15">
      <c r="A21" s="19" t="s">
        <v>9</v>
      </c>
      <c r="C21" s="317"/>
      <c r="D21" s="317"/>
    </row>
    <row r="22" spans="1:4" x14ac:dyDescent="0.15">
      <c r="C22" s="318"/>
      <c r="D22" s="317"/>
    </row>
    <row r="23" spans="1:4" ht="70" x14ac:dyDescent="0.15">
      <c r="A23" s="23" t="s">
        <v>1380</v>
      </c>
      <c r="C23" s="255"/>
      <c r="D23" s="256"/>
    </row>
    <row r="24" spans="1:4" ht="12.75" customHeight="1" x14ac:dyDescent="0.15">
      <c r="C24" s="314"/>
      <c r="D24" s="315"/>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5" customHeight="1" x14ac:dyDescent="0.15"/>
    <row r="33" spans="1:3" ht="15.75" customHeight="1" x14ac:dyDescent="0.15">
      <c r="A33" s="19" t="s">
        <v>1362</v>
      </c>
    </row>
    <row r="34" spans="1:3" ht="12.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5" customHeight="1" x14ac:dyDescent="0.15">
      <c r="A66" s="23" t="s">
        <v>20</v>
      </c>
    </row>
    <row r="68" spans="1:1" ht="18" x14ac:dyDescent="0.15">
      <c r="A68" s="258" t="s">
        <v>21</v>
      </c>
    </row>
    <row r="70" spans="1:1" ht="174.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69" t="str">
        <f>Spolu!C3&amp;", "&amp;Spolu!C6</f>
        <v>Slovenský biliardový zväz, Olympijské námestie 14290/1, Bratislava, 831 04</v>
      </c>
      <c r="B1" s="369"/>
      <c r="C1" s="369"/>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15">
      <c r="E4" s="371"/>
      <c r="F4" s="371"/>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25" customHeight="1" x14ac:dyDescent="0.1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25" customHeight="1" x14ac:dyDescent="0.15">
      <c r="A14" s="139" t="s">
        <v>1292</v>
      </c>
      <c r="B14" s="374" t="s">
        <v>1310</v>
      </c>
      <c r="C14" s="375"/>
      <c r="F14" s="313"/>
      <c r="N14" s="137" t="str">
        <f t="shared" si="0"/>
        <v xml:space="preserve">n - </v>
      </c>
      <c r="O14" s="137" t="s">
        <v>364</v>
      </c>
    </row>
    <row r="15" spans="1:16" ht="34.25" customHeight="1" x14ac:dyDescent="0.15">
      <c r="A15" s="139" t="s">
        <v>1311</v>
      </c>
      <c r="B15" s="374"/>
      <c r="C15" s="375"/>
      <c r="F15" s="377"/>
      <c r="N15" s="137" t="str">
        <f t="shared" si="0"/>
        <v xml:space="preserve">o - </v>
      </c>
      <c r="O15" s="137" t="s">
        <v>365</v>
      </c>
    </row>
    <row r="16" spans="1:16" x14ac:dyDescent="0.15">
      <c r="A16" s="139" t="s">
        <v>1295</v>
      </c>
      <c r="B16" s="142">
        <f>F8</f>
        <v>0</v>
      </c>
      <c r="C16" s="137"/>
      <c r="F16" s="377"/>
      <c r="N16" s="137" t="str">
        <f t="shared" si="0"/>
        <v xml:space="preserve">p - </v>
      </c>
      <c r="O16" s="137" t="s">
        <v>366</v>
      </c>
    </row>
    <row r="17" spans="1:16" ht="32" customHeight="1" x14ac:dyDescent="0.15">
      <c r="A17" s="139" t="s">
        <v>1298</v>
      </c>
      <c r="B17" s="142">
        <f>F9</f>
        <v>0</v>
      </c>
      <c r="C17" s="137"/>
      <c r="F17" s="377"/>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31753825</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6" t="s">
        <v>1303</v>
      </c>
      <c r="C24" s="376"/>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78" t="s">
        <v>1317</v>
      </c>
      <c r="B2" s="378"/>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35"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19" t="s">
        <v>57</v>
      </c>
      <c r="B1" s="319"/>
      <c r="C1" s="319"/>
      <c r="D1" s="319"/>
      <c r="E1" s="319"/>
      <c r="F1" s="319"/>
      <c r="G1" s="319"/>
      <c r="H1" s="319"/>
      <c r="I1" s="52"/>
      <c r="J1" s="37"/>
    </row>
    <row r="2" spans="1:11" ht="16" x14ac:dyDescent="0.2">
      <c r="A2" s="325" t="s">
        <v>58</v>
      </c>
      <c r="B2" s="325"/>
      <c r="C2" s="325"/>
      <c r="D2" s="325"/>
      <c r="E2" s="325"/>
      <c r="F2" s="325"/>
      <c r="G2" s="325"/>
      <c r="H2" s="323" t="str">
        <f>+Doklady!I100</f>
        <v>V2</v>
      </c>
      <c r="I2" s="323"/>
    </row>
    <row r="3" spans="1:11" ht="14" x14ac:dyDescent="0.15">
      <c r="A3" s="40"/>
      <c r="B3" s="40"/>
      <c r="C3" s="40"/>
      <c r="D3" s="40"/>
      <c r="E3" s="40"/>
      <c r="F3" s="40"/>
      <c r="G3" s="40"/>
      <c r="H3" s="324">
        <f>+Doklady!I101</f>
        <v>45887</v>
      </c>
      <c r="I3" s="324"/>
    </row>
    <row r="4" spans="1:11" ht="15.75" customHeight="1" x14ac:dyDescent="0.15">
      <c r="A4" s="41" t="s">
        <v>59</v>
      </c>
      <c r="B4" s="320" t="s">
        <v>60</v>
      </c>
      <c r="C4" s="321"/>
      <c r="D4" s="321"/>
      <c r="E4" s="322"/>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5" priority="2" stopIfTrue="1">
      <formula>$A78&lt;&gt;""</formula>
    </cfRule>
  </conditionalFormatting>
  <conditionalFormatting sqref="A8:I76 I78">
    <cfRule type="expression" dxfId="104" priority="7" stopIfTrue="1">
      <formula>$A8&lt;&gt;""</formula>
    </cfRule>
  </conditionalFormatting>
  <conditionalFormatting sqref="B78:H2888">
    <cfRule type="expression" dxfId="103" priority="3" stopIfTrue="1">
      <formula>$A78&lt;&gt;""</formula>
    </cfRule>
  </conditionalFormatting>
  <conditionalFormatting sqref="D2886:D2913">
    <cfRule type="expression" dxfId="102"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28" t="s">
        <v>311</v>
      </c>
      <c r="B1" s="329"/>
      <c r="C1" s="174">
        <v>45688</v>
      </c>
      <c r="D1" s="26"/>
      <c r="G1" s="252">
        <v>45688</v>
      </c>
    </row>
    <row r="2" spans="1:7" ht="14" x14ac:dyDescent="0.15">
      <c r="A2" s="28"/>
      <c r="B2" s="28"/>
      <c r="G2" s="252">
        <v>45716</v>
      </c>
    </row>
    <row r="3" spans="1:7" ht="14" x14ac:dyDescent="0.15">
      <c r="A3" s="30" t="s">
        <v>312</v>
      </c>
      <c r="B3" s="326" t="str">
        <f>INDEX(Adr!B:B,Doklady!B102+1)</f>
        <v>Slovenský biliardový zväz</v>
      </c>
      <c r="C3" s="326"/>
      <c r="D3" s="326"/>
      <c r="G3" s="252">
        <v>45747</v>
      </c>
    </row>
    <row r="4" spans="1:7" ht="14" x14ac:dyDescent="0.15">
      <c r="A4" s="30" t="s">
        <v>313</v>
      </c>
      <c r="B4" s="29" t="str">
        <f>RIGHT("0000"&amp;INDEX(Adr!A:A,Doklady!B102+1),8)</f>
        <v>31753825</v>
      </c>
      <c r="G4" s="252">
        <v>45777</v>
      </c>
    </row>
    <row r="5" spans="1:7" ht="14" x14ac:dyDescent="0.15">
      <c r="A5" s="30" t="s">
        <v>314</v>
      </c>
      <c r="B5" s="29" t="str">
        <f>INDEX(Adr!D:D,Doklady!B102+1)&amp;", "&amp;INDEX(Adr!E:E,Doklady!B102+1)</f>
        <v>Olympijské námestie 14290/1,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25534</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25534</v>
      </c>
      <c r="G15" s="252"/>
    </row>
    <row r="16" spans="1:7" ht="14" x14ac:dyDescent="0.15">
      <c r="G16" s="252"/>
    </row>
    <row r="17" spans="1:5" ht="72" customHeight="1" x14ac:dyDescent="0.15">
      <c r="A17" s="327" t="s">
        <v>328</v>
      </c>
      <c r="B17" s="327"/>
      <c r="C17" s="327"/>
      <c r="D17" s="327"/>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topLeftCell="A5" zoomScale="170" zoomScaleNormal="17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38" t="s">
        <v>1504</v>
      </c>
      <c r="B1" s="338"/>
      <c r="C1" s="338"/>
      <c r="D1" s="338"/>
      <c r="E1" s="338"/>
      <c r="F1" s="338"/>
      <c r="G1" s="338"/>
      <c r="H1" s="338"/>
      <c r="I1" s="338"/>
    </row>
    <row r="2" spans="1:26" ht="7.5" customHeight="1" x14ac:dyDescent="0.15">
      <c r="C2" s="8"/>
      <c r="D2" s="8"/>
      <c r="E2" s="8"/>
      <c r="F2" s="8"/>
      <c r="G2" s="8"/>
      <c r="H2" s="8"/>
      <c r="I2" s="8"/>
    </row>
    <row r="3" spans="1:26" s="9" customFormat="1" ht="26" customHeight="1" x14ac:dyDescent="0.15">
      <c r="B3" s="160" t="s">
        <v>59</v>
      </c>
      <c r="C3" s="339" t="str">
        <f>INDEX(Adr!B2:B87,Doklady!B102)</f>
        <v>Slovenský biliardový zväz</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31753825</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40" t="s">
        <v>333</v>
      </c>
      <c r="F9" s="341"/>
      <c r="J9" s="8"/>
      <c r="L9" s="118"/>
      <c r="M9" s="118"/>
      <c r="N9" s="118"/>
      <c r="O9" s="118"/>
      <c r="P9" s="118"/>
      <c r="Q9" s="118"/>
      <c r="R9" s="118"/>
      <c r="S9" s="118"/>
    </row>
    <row r="10" spans="1:26" ht="18" x14ac:dyDescent="0.2">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8" x14ac:dyDescent="0.2">
      <c r="A11" s="69" t="s">
        <v>319</v>
      </c>
      <c r="B11" s="70" t="s">
        <v>320</v>
      </c>
      <c r="C11" s="126">
        <f>SUMIF(FP!J:J,Doklady!$B$1&amp;A11,FP!D:D)</f>
        <v>25534</v>
      </c>
      <c r="D11" s="126">
        <f>+C11-E11</f>
        <v>25533.999999999993</v>
      </c>
      <c r="E11" s="342">
        <f>+I39-I42+I44-I47</f>
        <v>7.2759576141834259E-12</v>
      </c>
      <c r="F11" s="343"/>
      <c r="J11" s="176"/>
      <c r="L11" s="161" t="str">
        <f>L41</f>
        <v>a - biliard - bežné transfery</v>
      </c>
      <c r="M11" s="118"/>
      <c r="N11" s="118"/>
      <c r="O11" s="118"/>
      <c r="P11" s="118"/>
      <c r="Q11" s="118"/>
      <c r="R11" s="118"/>
      <c r="S11" s="118"/>
    </row>
    <row r="12" spans="1:26" ht="18" x14ac:dyDescent="0.2">
      <c r="A12" s="69" t="s">
        <v>321</v>
      </c>
      <c r="B12" s="70" t="s">
        <v>322</v>
      </c>
      <c r="C12" s="126">
        <f>SUMIF(FP!J:J,Doklady!$B$1&amp;A12,FP!D:D)</f>
        <v>0</v>
      </c>
      <c r="D12" s="126">
        <f>C12-E12</f>
        <v>0</v>
      </c>
      <c r="E12" s="331">
        <f>SUMIF(K:K,A12,I:I)</f>
        <v>0</v>
      </c>
      <c r="F12" s="332"/>
      <c r="J12" s="177"/>
      <c r="L12" s="161" t="str">
        <f>L42</f>
        <v>a - biliard - kapitálové transfery</v>
      </c>
      <c r="N12" s="118"/>
      <c r="O12" s="118"/>
      <c r="P12" s="118"/>
      <c r="Q12" s="118"/>
      <c r="R12" s="118"/>
      <c r="S12" s="118"/>
    </row>
    <row r="13" spans="1:26" ht="18" x14ac:dyDescent="0.2">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6" t="s">
        <v>339</v>
      </c>
      <c r="C17" s="346"/>
      <c r="D17" s="346"/>
      <c r="E17" s="346"/>
      <c r="F17" s="346"/>
      <c r="G17" s="346"/>
      <c r="H17" s="346"/>
      <c r="I17" s="73">
        <f>SUMIF(FP!I:I,Doklady!$B$1&amp;A17,FP!D:D)</f>
        <v>25534</v>
      </c>
      <c r="T17" s="86"/>
    </row>
    <row r="18" spans="1:20" x14ac:dyDescent="0.15">
      <c r="A18" s="135" t="s">
        <v>340</v>
      </c>
      <c r="B18" s="346" t="s">
        <v>341</v>
      </c>
      <c r="C18" s="346"/>
      <c r="D18" s="346"/>
      <c r="E18" s="346"/>
      <c r="F18" s="346"/>
      <c r="G18" s="346"/>
      <c r="H18" s="346"/>
      <c r="I18" s="73">
        <f>SUMIF(FP!I:I,Doklady!$B$1&amp;A18,FP!D:D)</f>
        <v>0</v>
      </c>
    </row>
    <row r="19" spans="1:20" ht="12" x14ac:dyDescent="0.15">
      <c r="A19" s="115" t="s">
        <v>342</v>
      </c>
      <c r="B19" s="346" t="s">
        <v>343</v>
      </c>
      <c r="C19" s="346"/>
      <c r="D19" s="346"/>
      <c r="E19" s="346"/>
      <c r="F19" s="346"/>
      <c r="G19" s="346"/>
      <c r="H19" s="346"/>
      <c r="I19" s="73">
        <f>SUMIF(FP!I:I,Doklady!$B$1&amp;A19,FP!D:D)</f>
        <v>0</v>
      </c>
    </row>
    <row r="20" spans="1:20" x14ac:dyDescent="0.15">
      <c r="A20" s="135" t="s">
        <v>344</v>
      </c>
      <c r="B20" s="335" t="s">
        <v>345</v>
      </c>
      <c r="C20" s="336"/>
      <c r="D20" s="336"/>
      <c r="E20" s="336"/>
      <c r="F20" s="336"/>
      <c r="G20" s="336"/>
      <c r="H20" s="337"/>
      <c r="I20" s="73">
        <f>SUMIF(FP!I:I,Doklady!$B$1&amp;A20,FP!D:D)</f>
        <v>0</v>
      </c>
      <c r="T20" s="86"/>
    </row>
    <row r="21" spans="1:20" ht="12" x14ac:dyDescent="0.15">
      <c r="A21" s="115" t="s">
        <v>346</v>
      </c>
      <c r="B21" s="335" t="s">
        <v>347</v>
      </c>
      <c r="C21" s="336"/>
      <c r="D21" s="336"/>
      <c r="E21" s="336"/>
      <c r="F21" s="336"/>
      <c r="G21" s="336"/>
      <c r="H21" s="337"/>
      <c r="I21" s="73">
        <f>SUMIF(FP!I:I,Doklady!$B$1&amp;A21,FP!D:D)</f>
        <v>0</v>
      </c>
      <c r="T21" s="86"/>
    </row>
    <row r="22" spans="1:20" x14ac:dyDescent="0.15">
      <c r="A22" s="135" t="s">
        <v>348</v>
      </c>
      <c r="B22" s="354" t="s">
        <v>349</v>
      </c>
      <c r="C22" s="355"/>
      <c r="D22" s="355"/>
      <c r="E22" s="355"/>
      <c r="F22" s="355"/>
      <c r="G22" s="355"/>
      <c r="H22" s="356"/>
      <c r="I22" s="73">
        <f>SUMIF(FP!I:I,Doklady!$B$1&amp;A22,FP!D:D)</f>
        <v>0</v>
      </c>
      <c r="T22" s="86"/>
    </row>
    <row r="23" spans="1:20" ht="12" x14ac:dyDescent="0.15">
      <c r="A23" s="115" t="s">
        <v>350</v>
      </c>
      <c r="B23" s="335" t="s">
        <v>351</v>
      </c>
      <c r="C23" s="336"/>
      <c r="D23" s="336"/>
      <c r="E23" s="336"/>
      <c r="F23" s="336"/>
      <c r="G23" s="336"/>
      <c r="H23" s="337"/>
      <c r="I23" s="73">
        <f>SUMIF(FP!I:I,Doklady!$B$1&amp;A23,FP!D:D)</f>
        <v>0</v>
      </c>
      <c r="T23" s="86"/>
    </row>
    <row r="24" spans="1:20" x14ac:dyDescent="0.15">
      <c r="A24" s="135" t="s">
        <v>352</v>
      </c>
      <c r="B24" s="335" t="s">
        <v>353</v>
      </c>
      <c r="C24" s="336"/>
      <c r="D24" s="336"/>
      <c r="E24" s="336"/>
      <c r="F24" s="336"/>
      <c r="G24" s="336"/>
      <c r="H24" s="337"/>
      <c r="I24" s="73">
        <f>SUMIF(FP!I:I,Doklady!$B$1&amp;A24,FP!D:D)</f>
        <v>0</v>
      </c>
      <c r="T24" s="86"/>
    </row>
    <row r="25" spans="1:20" ht="12" x14ac:dyDescent="0.15">
      <c r="A25" s="115" t="s">
        <v>354</v>
      </c>
      <c r="B25" s="347" t="s">
        <v>355</v>
      </c>
      <c r="C25" s="348"/>
      <c r="D25" s="348"/>
      <c r="E25" s="348"/>
      <c r="F25" s="348"/>
      <c r="G25" s="348"/>
      <c r="H25" s="349"/>
      <c r="I25" s="73">
        <f>SUMIF(FP!I:I,Doklady!$B$1&amp;A25,FP!D:D)</f>
        <v>0</v>
      </c>
      <c r="T25" s="86"/>
    </row>
    <row r="26" spans="1:20" x14ac:dyDescent="0.15">
      <c r="A26" s="135" t="s">
        <v>356</v>
      </c>
      <c r="B26" s="335" t="s">
        <v>357</v>
      </c>
      <c r="C26" s="336"/>
      <c r="D26" s="336"/>
      <c r="E26" s="336"/>
      <c r="F26" s="336"/>
      <c r="G26" s="336"/>
      <c r="H26" s="337"/>
      <c r="I26" s="73">
        <f>SUMIF(FP!I:I,Doklady!$B$1&amp;A26,FP!D:D)</f>
        <v>0</v>
      </c>
      <c r="T26" s="86"/>
    </row>
    <row r="27" spans="1:20" ht="12" x14ac:dyDescent="0.15">
      <c r="A27" s="115" t="s">
        <v>358</v>
      </c>
      <c r="B27" s="335" t="s">
        <v>359</v>
      </c>
      <c r="C27" s="336"/>
      <c r="D27" s="336"/>
      <c r="E27" s="336"/>
      <c r="F27" s="336"/>
      <c r="G27" s="336"/>
      <c r="H27" s="337"/>
      <c r="I27" s="73">
        <f>SUMIF(FP!I:I,Doklady!$B$1&amp;A27,FP!D:D)</f>
        <v>0</v>
      </c>
      <c r="T27" s="86"/>
    </row>
    <row r="28" spans="1:20" x14ac:dyDescent="0.15">
      <c r="A28" s="135" t="s">
        <v>360</v>
      </c>
      <c r="B28" s="335" t="s">
        <v>361</v>
      </c>
      <c r="C28" s="336"/>
      <c r="D28" s="336"/>
      <c r="E28" s="336"/>
      <c r="F28" s="336"/>
      <c r="G28" s="336"/>
      <c r="H28" s="337"/>
      <c r="I28" s="73">
        <f>SUMIF(FP!I:I,Doklady!$B$1&amp;A28,FP!D:D)</f>
        <v>0</v>
      </c>
      <c r="T28" s="86"/>
    </row>
    <row r="29" spans="1:20" ht="12" x14ac:dyDescent="0.15">
      <c r="A29" s="115" t="s">
        <v>362</v>
      </c>
      <c r="B29" s="335" t="s">
        <v>363</v>
      </c>
      <c r="C29" s="336"/>
      <c r="D29" s="336"/>
      <c r="E29" s="336"/>
      <c r="F29" s="336"/>
      <c r="G29" s="336"/>
      <c r="H29" s="337"/>
      <c r="I29" s="73">
        <f>SUMIF(FP!I:I,Doklady!$B$1&amp;A29,FP!D:D)</f>
        <v>0</v>
      </c>
      <c r="T29" s="86"/>
    </row>
    <row r="30" spans="1:20" hidden="1" x14ac:dyDescent="0.15">
      <c r="A30" s="135" t="s">
        <v>364</v>
      </c>
      <c r="B30" s="335"/>
      <c r="C30" s="336"/>
      <c r="D30" s="336"/>
      <c r="E30" s="336"/>
      <c r="F30" s="336"/>
      <c r="G30" s="336"/>
      <c r="H30" s="337"/>
      <c r="I30" s="73">
        <f>SUMIF(FP!I:I,Doklady!$B$1&amp;A30,FP!D:D)</f>
        <v>0</v>
      </c>
      <c r="T30" s="86"/>
    </row>
    <row r="31" spans="1:20" ht="12" hidden="1" x14ac:dyDescent="0.15">
      <c r="A31" s="115" t="s">
        <v>365</v>
      </c>
      <c r="B31" s="335"/>
      <c r="C31" s="336"/>
      <c r="D31" s="336"/>
      <c r="E31" s="336"/>
      <c r="F31" s="336"/>
      <c r="G31" s="336"/>
      <c r="H31" s="337"/>
      <c r="I31" s="73">
        <f>SUMIF(FP!I:I,Doklady!$B$1&amp;A31,FP!D:D)</f>
        <v>0</v>
      </c>
      <c r="T31" s="86"/>
    </row>
    <row r="32" spans="1:20" hidden="1" x14ac:dyDescent="0.15">
      <c r="A32" s="135" t="s">
        <v>366</v>
      </c>
      <c r="B32" s="357"/>
      <c r="C32" s="358"/>
      <c r="D32" s="358"/>
      <c r="E32" s="358"/>
      <c r="F32" s="358"/>
      <c r="G32" s="358"/>
      <c r="H32" s="359"/>
      <c r="I32" s="73">
        <f>SUMIF(FP!I:I,Doklady!$B$1&amp;A32,FP!D:D)</f>
        <v>0</v>
      </c>
      <c r="T32" s="86"/>
    </row>
    <row r="33" spans="1:21" ht="12" hidden="1" x14ac:dyDescent="0.15">
      <c r="A33" s="115" t="s">
        <v>367</v>
      </c>
      <c r="B33" s="357"/>
      <c r="C33" s="358"/>
      <c r="D33" s="358"/>
      <c r="E33" s="358"/>
      <c r="F33" s="358"/>
      <c r="G33" s="358"/>
      <c r="H33" s="359"/>
      <c r="I33" s="73">
        <f>SUMIF(FP!I:I,Doklady!$B$1&amp;A33,FP!D:D)</f>
        <v>0</v>
      </c>
      <c r="T33" s="86"/>
    </row>
    <row r="34" spans="1:21" hidden="1" x14ac:dyDescent="0.15">
      <c r="A34" s="135" t="s">
        <v>368</v>
      </c>
      <c r="B34" s="360"/>
      <c r="C34" s="360"/>
      <c r="D34" s="360"/>
      <c r="E34" s="360"/>
      <c r="F34" s="360"/>
      <c r="G34" s="360"/>
      <c r="H34" s="360"/>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biliard</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5106.8</v>
      </c>
      <c r="G39" s="78">
        <f>+MAX(I39-C39-D39-E39-F39-H39,0)</f>
        <v>20427.2</v>
      </c>
      <c r="H39" s="78">
        <f>+IFERROR(VLOOKUP(K40&amp;" - kapitálové transfery",B$53:C$90,2,0),0)</f>
        <v>0</v>
      </c>
      <c r="I39" s="73">
        <f>SUMIF(FP!K:K,K40,FP!D:D)</f>
        <v>25534</v>
      </c>
      <c r="L39" s="84">
        <f>COUNTIF(FP!N:N,Doklady!B1&amp;"aK")</f>
        <v>0</v>
      </c>
      <c r="T39" s="86"/>
    </row>
    <row r="40" spans="1:21" ht="12" x14ac:dyDescent="0.15">
      <c r="A40" s="115" t="s">
        <v>338</v>
      </c>
      <c r="B40" s="116" t="s">
        <v>377</v>
      </c>
      <c r="C40" s="78">
        <f>DSUM(Doklady!A103:J10000,"GGG",Spolu!L40:M42)</f>
        <v>0</v>
      </c>
      <c r="D40" s="78">
        <f>DSUM(Doklady!A103:J10000,"GGG",Spolu!N40:O42)</f>
        <v>0</v>
      </c>
      <c r="E40" s="78">
        <f>DSUM(Doklady!A103:J10000,"GGG",Spolu!P40:Q42)</f>
        <v>778.1</v>
      </c>
      <c r="F40" s="78">
        <f>DSUM(Doklady!A103:J10000,"GGG",Spolu!R40:S42)</f>
        <v>70.150000000000006</v>
      </c>
      <c r="G40" s="78">
        <f>DSUM(Doklady!A103:J10000,"GGG",Spolu!T40:U42)-H40</f>
        <v>24685.749999999993</v>
      </c>
      <c r="H40" s="78">
        <f>+IFERROR(VLOOKUP(K40&amp;" - kapitálové transfery",B$53:D$90,3,0),0)</f>
        <v>0</v>
      </c>
      <c r="I40" s="73">
        <f>+C40+D40+E40+F40+G40+H40</f>
        <v>25533.999999999993</v>
      </c>
      <c r="J40" s="218" t="str">
        <f>+K45</f>
        <v>.</v>
      </c>
      <c r="K40" s="218" t="str">
        <f>IF(L38&gt;0,INDEX(FP!K:K,Doklady!B2),".")</f>
        <v>biliard</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biliard - bežné transfery</v>
      </c>
      <c r="M41" s="120">
        <v>1</v>
      </c>
      <c r="N41" s="161" t="str">
        <f>+L41</f>
        <v>a - biliard - bežné transfery</v>
      </c>
      <c r="O41" s="120">
        <v>2</v>
      </c>
      <c r="P41" s="161" t="str">
        <f>+L41</f>
        <v>a - biliard - bežné transfery</v>
      </c>
      <c r="Q41" s="120">
        <v>3</v>
      </c>
      <c r="R41" s="161" t="str">
        <f>+L41</f>
        <v>a - biliard - bežné transfery</v>
      </c>
      <c r="S41" s="120">
        <v>4</v>
      </c>
      <c r="T41" s="161" t="str">
        <f>+L41</f>
        <v>a - biliard - bežné transfery</v>
      </c>
      <c r="U41" s="120">
        <v>5</v>
      </c>
    </row>
    <row r="42" spans="1:21" ht="10.5" customHeight="1" x14ac:dyDescent="0.15">
      <c r="A42" s="115" t="s">
        <v>338</v>
      </c>
      <c r="B42" s="116" t="s">
        <v>380</v>
      </c>
      <c r="C42" s="73">
        <f>+C40</f>
        <v>0</v>
      </c>
      <c r="D42" s="216">
        <f>+D40</f>
        <v>0</v>
      </c>
      <c r="E42" s="216">
        <f>+E40</f>
        <v>778.1</v>
      </c>
      <c r="F42" s="216">
        <f>+MIN(F39:F40)</f>
        <v>70.150000000000006</v>
      </c>
      <c r="G42" s="216">
        <f>+MIN(G39+MAX(F39-F40,0)-MAX(E40-E39,0)-MAX(D40-D39,0)-MAX(C40-C39,0),G40)</f>
        <v>24685.749999999993</v>
      </c>
      <c r="H42" s="216">
        <f>+MIN(H39:H40)</f>
        <v>0</v>
      </c>
      <c r="I42" s="73">
        <f>+C42+D42+E42+MIN(F39:F40)+G42+H42</f>
        <v>25533.999999999993</v>
      </c>
      <c r="J42" s="219">
        <f>+K47</f>
        <v>0</v>
      </c>
      <c r="K42" s="219">
        <f>+I42-H42</f>
        <v>25533.999999999993</v>
      </c>
      <c r="L42" s="161" t="str">
        <f>+SUBSTITUTE(L41,"bežné","kapitálové")</f>
        <v>a - biliard - kapitálové transfery</v>
      </c>
      <c r="M42" s="120">
        <v>1</v>
      </c>
      <c r="N42" s="161" t="str">
        <f>+L42</f>
        <v>a - biliard - kapitálové transfery</v>
      </c>
      <c r="O42" s="120">
        <v>2</v>
      </c>
      <c r="P42" s="161" t="str">
        <f>+L42</f>
        <v>a - biliard - kapitálové transfery</v>
      </c>
      <c r="Q42" s="120">
        <v>3</v>
      </c>
      <c r="R42" s="161" t="str">
        <f>+L42</f>
        <v>a - biliard - kapitálové transfery</v>
      </c>
      <c r="S42" s="120">
        <v>4</v>
      </c>
      <c r="T42" s="161" t="str">
        <f>+L42</f>
        <v>a - biliard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33"/>
      <c r="B50" s="334"/>
      <c r="C50" s="334"/>
      <c r="D50" s="334"/>
      <c r="E50" s="334"/>
      <c r="F50" s="334"/>
      <c r="G50" s="334"/>
      <c r="H50" s="334"/>
      <c r="I50" s="334"/>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biliard - bežné transfery</v>
      </c>
      <c r="C53" s="73">
        <f>IF(A53&lt;&gt;"",INDEX(FP!D:D,Doklady!B$2+(ROW()-53)),"")</f>
        <v>25534</v>
      </c>
      <c r="D53" s="73">
        <f>IF(A53&lt;&gt;"",Doklady!I1-Doklady!J1,"")</f>
        <v>25533.999999999993</v>
      </c>
      <c r="E53" s="73">
        <f>IF(A53&lt;&gt;"",MIN(D53,C53)*Doklady!C1/(1-Doklady!C1),"")</f>
        <v>0</v>
      </c>
      <c r="F53" s="71">
        <f>IF(A53&lt;&gt;"",Doklady!J1,"")</f>
        <v>0</v>
      </c>
      <c r="G53" s="73">
        <f>+IFERROR(HLOOKUP(IF(RIGHT(B53,15)="bežné transfery",LEFT(B53,LEN(B53)-18),0),$J$40:$K$42,3,0),MIN(C53,D53))</f>
        <v>25533.999999999993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25534</v>
      </c>
      <c r="D130" s="228">
        <f t="shared" ref="D130:I130" si="9">SUM(D53:D129)</f>
        <v>25533.999999999993</v>
      </c>
      <c r="E130" s="228">
        <f t="shared" si="9"/>
        <v>0</v>
      </c>
      <c r="F130" s="228">
        <f t="shared" si="9"/>
        <v>0</v>
      </c>
      <c r="G130" s="228">
        <f t="shared" si="9"/>
        <v>25533.999999999993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c r="C140" s="229"/>
      <c r="D140" s="350"/>
      <c r="E140" s="350"/>
      <c r="F140" s="350"/>
      <c r="G140" s="350"/>
      <c r="H140" s="350"/>
      <c r="I140" s="350"/>
      <c r="J140" s="85"/>
    </row>
    <row r="141" spans="1:26" ht="68.25" customHeight="1" x14ac:dyDescent="0.15">
      <c r="A141" s="9"/>
      <c r="B141" s="283" t="s">
        <v>397</v>
      </c>
      <c r="C141" s="214"/>
      <c r="D141" s="330" t="s">
        <v>398</v>
      </c>
      <c r="E141" s="330"/>
      <c r="F141" s="330"/>
      <c r="G141" s="330"/>
      <c r="H141" s="330"/>
      <c r="I141" s="330"/>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1" priority="43" stopIfTrue="1" operator="lessThanOrEqual">
      <formula>0</formula>
    </cfRule>
    <cfRule type="cellIs" dxfId="100" priority="44" stopIfTrue="1" operator="greaterThan">
      <formula>0</formula>
    </cfRule>
  </conditionalFormatting>
  <conditionalFormatting sqref="D53:D129">
    <cfRule type="expression" dxfId="99" priority="31" stopIfTrue="1">
      <formula>$C53=$D53</formula>
    </cfRule>
    <cfRule type="expression" dxfId="98" priority="33" stopIfTrue="1">
      <formula>$C53&lt;&gt;$D53</formula>
    </cfRule>
  </conditionalFormatting>
  <conditionalFormatting sqref="E9:F9">
    <cfRule type="expression" dxfId="97" priority="38" stopIfTrue="1">
      <formula>SUM($E$10:$F$14)&gt;0</formula>
    </cfRule>
  </conditionalFormatting>
  <conditionalFormatting sqref="G53:G129">
    <cfRule type="expression" dxfId="96" priority="13" stopIfTrue="1">
      <formula>$C53=$G53</formula>
    </cfRule>
    <cfRule type="expression" dxfId="95" priority="14" stopIfTrue="1">
      <formula>$C53&lt;&gt;$G53</formula>
    </cfRule>
  </conditionalFormatting>
  <conditionalFormatting sqref="I42">
    <cfRule type="cellIs" dxfId="94" priority="1" stopIfTrue="1" operator="greaterThan">
      <formula>0</formula>
    </cfRule>
  </conditionalFormatting>
  <conditionalFormatting sqref="I47">
    <cfRule type="cellIs" dxfId="93" priority="15" stopIfTrue="1" operator="greaterThan">
      <formula>0</formula>
    </cfRule>
  </conditionalFormatting>
  <conditionalFormatting sqref="I53:I129">
    <cfRule type="cellIs" dxfId="92" priority="40" stopIfTrue="1" operator="equal">
      <formula>0</formula>
    </cfRule>
    <cfRule type="cellIs" dxfId="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44" zoomScale="130" zoomScaleNormal="130" workbookViewId="0">
      <selection activeCell="L166" sqref="L166"/>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biliard - bežné transfery</v>
      </c>
      <c r="B1" s="232" t="str">
        <f>INDEX(Adr!A:A,B102+1)</f>
        <v>31753825</v>
      </c>
      <c r="C1" s="233">
        <f>IF(ROW()&lt;=B$3,INDEX(FP!E:E,B$2+ROW()-1),"")</f>
        <v>0</v>
      </c>
      <c r="D1" s="234" t="str">
        <f>IF(ROW()&lt;=B$3,INDEX(FP!F:F,B$2+ROW()-1),"")</f>
        <v>a</v>
      </c>
      <c r="E1" s="234"/>
      <c r="F1" s="234" t="str">
        <f>IF(ROW()&lt;=B$3,INDEX(FP!G:G,B$2+ROW()-1),"")</f>
        <v>026 02</v>
      </c>
      <c r="G1" s="234"/>
      <c r="H1" s="235" t="str">
        <f>IF(ROW()&lt;=B$3,INDEX(FP!C:C,B$2+ROW()-1),"")</f>
        <v>biliard - bežné transfery</v>
      </c>
      <c r="I1" s="236">
        <f t="shared" ref="I1:I6" si="0">IF(ROW()&lt;=B$3,SUMIF(A$107:A$10042,A1,I$107:I$10042),"")</f>
        <v>25533.999999999993</v>
      </c>
      <c r="J1" s="236">
        <f t="shared" ref="J1:J32" si="1">IF(ROW()&lt;=B$3,SUMIFS(I$103:I$50042,A$103:A$50042,K1,J$103:J$50042,L1),"")</f>
        <v>0</v>
      </c>
      <c r="K1" s="110" t="str">
        <f>$A1</f>
        <v>a - biliard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38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1" t="s">
        <v>1505</v>
      </c>
      <c r="B100" s="361"/>
      <c r="C100" s="361"/>
      <c r="D100" s="361"/>
      <c r="E100" s="361"/>
      <c r="F100" s="361"/>
      <c r="G100" s="361"/>
      <c r="H100" s="361"/>
      <c r="I100" s="363" t="s">
        <v>1488</v>
      </c>
      <c r="J100" s="363"/>
      <c r="K100" s="89"/>
    </row>
    <row r="101" spans="1:25" ht="16" x14ac:dyDescent="0.2">
      <c r="A101" s="364"/>
      <c r="B101" s="364"/>
      <c r="C101" s="364"/>
      <c r="D101" s="364"/>
      <c r="E101" s="364"/>
      <c r="F101" s="364"/>
      <c r="G101" s="364"/>
      <c r="H101" s="364"/>
      <c r="I101" s="362">
        <v>45887</v>
      </c>
      <c r="J101" s="362"/>
    </row>
    <row r="102" spans="1:25" ht="14" x14ac:dyDescent="0.15">
      <c r="A102" s="249" t="s">
        <v>403</v>
      </c>
      <c r="B102" s="250">
        <v>35</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5" customHeight="1" x14ac:dyDescent="0.1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1506</v>
      </c>
      <c r="B107" s="14"/>
      <c r="C107" s="14" t="s">
        <v>1507</v>
      </c>
      <c r="D107" s="16">
        <v>45688</v>
      </c>
      <c r="E107" s="16"/>
      <c r="F107" s="14" t="s">
        <v>1508</v>
      </c>
      <c r="G107" s="14" t="s">
        <v>1554</v>
      </c>
      <c r="H107" s="14" t="s">
        <v>1671</v>
      </c>
      <c r="I107" s="15">
        <v>3.65</v>
      </c>
      <c r="J107" s="77">
        <v>4</v>
      </c>
      <c r="K107" s="92"/>
    </row>
    <row r="108" spans="1:25" ht="13" x14ac:dyDescent="0.15">
      <c r="A108" s="14" t="s">
        <v>1506</v>
      </c>
      <c r="B108" s="14"/>
      <c r="C108" s="14" t="s">
        <v>1507</v>
      </c>
      <c r="D108" s="16">
        <v>45688</v>
      </c>
      <c r="E108" s="16"/>
      <c r="F108" s="14" t="s">
        <v>1508</v>
      </c>
      <c r="G108" s="14" t="s">
        <v>1554</v>
      </c>
      <c r="H108" s="14" t="s">
        <v>1671</v>
      </c>
      <c r="I108" s="15">
        <v>8</v>
      </c>
      <c r="J108" s="77">
        <v>4</v>
      </c>
      <c r="K108" s="92"/>
    </row>
    <row r="109" spans="1:25" ht="24" x14ac:dyDescent="0.15">
      <c r="A109" s="14" t="s">
        <v>1506</v>
      </c>
      <c r="B109" s="14" t="s">
        <v>1555</v>
      </c>
      <c r="C109" s="14" t="s">
        <v>1509</v>
      </c>
      <c r="D109" s="16">
        <v>45698</v>
      </c>
      <c r="E109" s="16"/>
      <c r="F109" s="14" t="s">
        <v>1556</v>
      </c>
      <c r="G109" s="14" t="s">
        <v>1558</v>
      </c>
      <c r="H109" s="14" t="s">
        <v>1557</v>
      </c>
      <c r="I109" s="15">
        <v>400</v>
      </c>
      <c r="J109" s="77">
        <v>5</v>
      </c>
      <c r="K109" s="92"/>
    </row>
    <row r="110" spans="1:25" ht="13" x14ac:dyDescent="0.15">
      <c r="A110" s="14" t="s">
        <v>1506</v>
      </c>
      <c r="B110" s="14" t="s">
        <v>1559</v>
      </c>
      <c r="C110" s="14" t="s">
        <v>1510</v>
      </c>
      <c r="D110" s="16">
        <v>45698</v>
      </c>
      <c r="E110" s="16"/>
      <c r="F110" s="14" t="s">
        <v>1560</v>
      </c>
      <c r="G110" s="14" t="s">
        <v>1561</v>
      </c>
      <c r="H110" s="14" t="s">
        <v>1562</v>
      </c>
      <c r="I110" s="15">
        <v>150</v>
      </c>
      <c r="J110" s="77">
        <v>5</v>
      </c>
      <c r="K110" s="92"/>
    </row>
    <row r="111" spans="1:25" ht="13" x14ac:dyDescent="0.15">
      <c r="A111" s="14" t="s">
        <v>1506</v>
      </c>
      <c r="B111" s="14" t="s">
        <v>1563</v>
      </c>
      <c r="C111" s="14" t="s">
        <v>1511</v>
      </c>
      <c r="D111" s="16">
        <v>45698</v>
      </c>
      <c r="E111" s="16"/>
      <c r="F111" s="14" t="s">
        <v>1564</v>
      </c>
      <c r="G111" s="14" t="s">
        <v>1565</v>
      </c>
      <c r="H111" s="14" t="s">
        <v>1566</v>
      </c>
      <c r="I111" s="15">
        <v>1440</v>
      </c>
      <c r="J111" s="77">
        <v>5</v>
      </c>
      <c r="K111" s="92"/>
    </row>
    <row r="112" spans="1:25" ht="24" x14ac:dyDescent="0.15">
      <c r="A112" s="14" t="s">
        <v>1506</v>
      </c>
      <c r="B112" s="14" t="s">
        <v>1568</v>
      </c>
      <c r="C112" s="14" t="s">
        <v>1512</v>
      </c>
      <c r="D112" s="16">
        <v>45698</v>
      </c>
      <c r="E112" s="16"/>
      <c r="F112" s="14" t="s">
        <v>1567</v>
      </c>
      <c r="G112" s="14" t="s">
        <v>1558</v>
      </c>
      <c r="H112" s="14" t="s">
        <v>1557</v>
      </c>
      <c r="I112" s="15">
        <v>100</v>
      </c>
      <c r="J112" s="77">
        <v>5</v>
      </c>
      <c r="K112" s="92"/>
    </row>
    <row r="113" spans="1:11" ht="24" x14ac:dyDescent="0.15">
      <c r="A113" s="14" t="s">
        <v>1506</v>
      </c>
      <c r="B113" s="14" t="s">
        <v>1569</v>
      </c>
      <c r="C113" s="14" t="s">
        <v>1513</v>
      </c>
      <c r="D113" s="16">
        <v>45698</v>
      </c>
      <c r="E113" s="16"/>
      <c r="F113" s="14" t="s">
        <v>1570</v>
      </c>
      <c r="G113" s="14" t="s">
        <v>1571</v>
      </c>
      <c r="H113" s="14" t="s">
        <v>1572</v>
      </c>
      <c r="I113" s="15">
        <v>500</v>
      </c>
      <c r="J113" s="77">
        <v>5</v>
      </c>
      <c r="K113" s="92"/>
    </row>
    <row r="114" spans="1:11" ht="13" x14ac:dyDescent="0.15">
      <c r="A114" s="14" t="s">
        <v>1506</v>
      </c>
      <c r="B114" s="14" t="s">
        <v>1573</v>
      </c>
      <c r="C114" s="14" t="s">
        <v>1514</v>
      </c>
      <c r="D114" s="16">
        <v>45705</v>
      </c>
      <c r="E114" s="16"/>
      <c r="F114" s="14" t="s">
        <v>1574</v>
      </c>
      <c r="G114" s="14" t="s">
        <v>1575</v>
      </c>
      <c r="H114" s="14" t="s">
        <v>1576</v>
      </c>
      <c r="I114" s="15">
        <v>30.75</v>
      </c>
      <c r="J114" s="77">
        <v>5</v>
      </c>
      <c r="K114" s="92"/>
    </row>
    <row r="115" spans="1:11" ht="13" x14ac:dyDescent="0.15">
      <c r="A115" s="14" t="s">
        <v>1506</v>
      </c>
      <c r="B115" s="14" t="s">
        <v>1577</v>
      </c>
      <c r="C115" s="14" t="s">
        <v>1515</v>
      </c>
      <c r="D115" s="16">
        <v>45712</v>
      </c>
      <c r="E115" s="16"/>
      <c r="F115" s="14" t="s">
        <v>1578</v>
      </c>
      <c r="G115" s="14" t="s">
        <v>1579</v>
      </c>
      <c r="H115" s="14" t="s">
        <v>1580</v>
      </c>
      <c r="I115" s="15">
        <v>241.68</v>
      </c>
      <c r="J115" s="77">
        <v>5</v>
      </c>
      <c r="K115" s="92"/>
    </row>
    <row r="116" spans="1:11" ht="13" x14ac:dyDescent="0.15">
      <c r="A116" s="14" t="s">
        <v>1506</v>
      </c>
      <c r="B116" s="14"/>
      <c r="C116" s="14" t="s">
        <v>1507</v>
      </c>
      <c r="D116" s="16">
        <v>45716</v>
      </c>
      <c r="E116" s="16"/>
      <c r="F116" s="14" t="s">
        <v>1508</v>
      </c>
      <c r="G116" s="14" t="s">
        <v>1554</v>
      </c>
      <c r="H116" s="14" t="s">
        <v>1671</v>
      </c>
      <c r="I116" s="15">
        <v>3.65</v>
      </c>
      <c r="J116" s="77">
        <v>4</v>
      </c>
      <c r="K116" s="92"/>
    </row>
    <row r="117" spans="1:11" ht="13" x14ac:dyDescent="0.15">
      <c r="A117" s="14" t="s">
        <v>1506</v>
      </c>
      <c r="B117" s="14"/>
      <c r="C117" s="14" t="s">
        <v>1507</v>
      </c>
      <c r="D117" s="16">
        <v>45716</v>
      </c>
      <c r="E117" s="16"/>
      <c r="F117" s="14" t="s">
        <v>1508</v>
      </c>
      <c r="G117" s="14" t="s">
        <v>1554</v>
      </c>
      <c r="H117" s="14" t="s">
        <v>1671</v>
      </c>
      <c r="I117" s="15">
        <v>8</v>
      </c>
      <c r="J117" s="77">
        <v>4</v>
      </c>
      <c r="K117" s="92"/>
    </row>
    <row r="118" spans="1:11" ht="60" x14ac:dyDescent="0.15">
      <c r="A118" s="14" t="s">
        <v>1506</v>
      </c>
      <c r="B118" s="14" t="s">
        <v>1581</v>
      </c>
      <c r="C118" s="14" t="s">
        <v>1516</v>
      </c>
      <c r="D118" s="16">
        <v>45722</v>
      </c>
      <c r="E118" s="16"/>
      <c r="F118" s="14" t="s">
        <v>1582</v>
      </c>
      <c r="G118" s="14" t="s">
        <v>1565</v>
      </c>
      <c r="H118" s="14" t="s">
        <v>1566</v>
      </c>
      <c r="I118" s="15">
        <v>3000</v>
      </c>
      <c r="J118" s="77">
        <v>5</v>
      </c>
      <c r="K118" s="92"/>
    </row>
    <row r="119" spans="1:11" ht="72" x14ac:dyDescent="0.15">
      <c r="A119" s="14" t="s">
        <v>1506</v>
      </c>
      <c r="B119" s="14" t="s">
        <v>1583</v>
      </c>
      <c r="C119" s="14" t="s">
        <v>1517</v>
      </c>
      <c r="D119" s="16">
        <v>45722</v>
      </c>
      <c r="E119" s="16"/>
      <c r="F119" s="14" t="s">
        <v>1584</v>
      </c>
      <c r="G119" s="14" t="s">
        <v>1561</v>
      </c>
      <c r="H119" s="14" t="s">
        <v>1562</v>
      </c>
      <c r="I119" s="15">
        <v>660</v>
      </c>
      <c r="J119" s="77">
        <v>5</v>
      </c>
      <c r="K119" s="92"/>
    </row>
    <row r="120" spans="1:11" ht="13" x14ac:dyDescent="0.15">
      <c r="A120" s="14" t="s">
        <v>1506</v>
      </c>
      <c r="B120" s="14" t="s">
        <v>1585</v>
      </c>
      <c r="C120" s="14" t="s">
        <v>1518</v>
      </c>
      <c r="D120" s="16">
        <v>45730</v>
      </c>
      <c r="E120" s="16"/>
      <c r="F120" s="14" t="s">
        <v>1574</v>
      </c>
      <c r="G120" s="14" t="s">
        <v>1575</v>
      </c>
      <c r="H120" s="14" t="s">
        <v>1576</v>
      </c>
      <c r="I120" s="15">
        <v>30.75</v>
      </c>
      <c r="J120" s="77">
        <v>5</v>
      </c>
      <c r="K120" s="92"/>
    </row>
    <row r="121" spans="1:11" ht="48" x14ac:dyDescent="0.15">
      <c r="A121" s="14" t="s">
        <v>1506</v>
      </c>
      <c r="B121" s="14" t="s">
        <v>1586</v>
      </c>
      <c r="C121" s="14" t="s">
        <v>1519</v>
      </c>
      <c r="D121" s="16">
        <v>45730</v>
      </c>
      <c r="E121" s="16"/>
      <c r="F121" s="14" t="s">
        <v>1587</v>
      </c>
      <c r="G121" s="14" t="s">
        <v>1565</v>
      </c>
      <c r="H121" s="14" t="s">
        <v>1566</v>
      </c>
      <c r="I121" s="15">
        <v>4500</v>
      </c>
      <c r="J121" s="77">
        <v>5</v>
      </c>
      <c r="K121" s="92"/>
    </row>
    <row r="122" spans="1:11" ht="13" x14ac:dyDescent="0.15">
      <c r="A122" s="14" t="s">
        <v>1506</v>
      </c>
      <c r="B122" s="14"/>
      <c r="C122" s="14" t="s">
        <v>1507</v>
      </c>
      <c r="D122" s="16">
        <v>45747</v>
      </c>
      <c r="E122" s="16"/>
      <c r="F122" s="14" t="s">
        <v>1508</v>
      </c>
      <c r="G122" s="14" t="s">
        <v>1554</v>
      </c>
      <c r="H122" s="14" t="s">
        <v>1671</v>
      </c>
      <c r="I122" s="15">
        <v>3.65</v>
      </c>
      <c r="J122" s="77">
        <v>4</v>
      </c>
      <c r="K122" s="92"/>
    </row>
    <row r="123" spans="1:11" ht="13" x14ac:dyDescent="0.15">
      <c r="A123" s="14" t="s">
        <v>1506</v>
      </c>
      <c r="B123" s="14"/>
      <c r="C123" s="14" t="s">
        <v>1507</v>
      </c>
      <c r="D123" s="16">
        <v>45747</v>
      </c>
      <c r="E123" s="16"/>
      <c r="F123" s="14" t="s">
        <v>1508</v>
      </c>
      <c r="G123" s="14" t="s">
        <v>1554</v>
      </c>
      <c r="H123" s="14" t="s">
        <v>1671</v>
      </c>
      <c r="I123" s="15">
        <v>8</v>
      </c>
      <c r="J123" s="77">
        <v>4</v>
      </c>
      <c r="K123" s="92"/>
    </row>
    <row r="124" spans="1:11" ht="13" x14ac:dyDescent="0.15">
      <c r="A124" s="14" t="s">
        <v>1506</v>
      </c>
      <c r="B124" s="14" t="s">
        <v>1588</v>
      </c>
      <c r="C124" s="14" t="s">
        <v>1520</v>
      </c>
      <c r="D124" s="16">
        <v>45750</v>
      </c>
      <c r="E124" s="16"/>
      <c r="F124" s="14" t="s">
        <v>1589</v>
      </c>
      <c r="G124" s="14" t="s">
        <v>1591</v>
      </c>
      <c r="H124" s="14" t="s">
        <v>1590</v>
      </c>
      <c r="I124" s="15">
        <v>492</v>
      </c>
      <c r="J124" s="77">
        <v>5</v>
      </c>
      <c r="K124" s="92"/>
    </row>
    <row r="125" spans="1:11" ht="13" x14ac:dyDescent="0.15">
      <c r="A125" s="14" t="s">
        <v>1506</v>
      </c>
      <c r="B125" s="14" t="s">
        <v>1592</v>
      </c>
      <c r="C125" s="14" t="s">
        <v>1521</v>
      </c>
      <c r="D125" s="16">
        <v>45750</v>
      </c>
      <c r="E125" s="16"/>
      <c r="F125" s="14" t="s">
        <v>1593</v>
      </c>
      <c r="G125" s="14" t="s">
        <v>1595</v>
      </c>
      <c r="H125" s="14" t="s">
        <v>1594</v>
      </c>
      <c r="I125" s="15">
        <v>70</v>
      </c>
      <c r="J125" s="77">
        <v>5</v>
      </c>
      <c r="K125" s="92"/>
    </row>
    <row r="126" spans="1:11" ht="96" x14ac:dyDescent="0.15">
      <c r="A126" s="14" t="s">
        <v>1506</v>
      </c>
      <c r="B126" s="14" t="s">
        <v>1621</v>
      </c>
      <c r="C126" s="14" t="s">
        <v>1522</v>
      </c>
      <c r="D126" s="16">
        <v>45754</v>
      </c>
      <c r="E126" s="16"/>
      <c r="F126" s="14" t="s">
        <v>1643</v>
      </c>
      <c r="G126" s="14"/>
      <c r="H126" s="14" t="s">
        <v>1622</v>
      </c>
      <c r="I126" s="15">
        <v>169.6</v>
      </c>
      <c r="J126" s="77">
        <v>5</v>
      </c>
      <c r="K126" s="92"/>
    </row>
    <row r="127" spans="1:11" ht="96" x14ac:dyDescent="0.15">
      <c r="A127" s="14" t="s">
        <v>1506</v>
      </c>
      <c r="B127" s="14" t="s">
        <v>1623</v>
      </c>
      <c r="C127" s="14" t="s">
        <v>1523</v>
      </c>
      <c r="D127" s="16">
        <v>45754</v>
      </c>
      <c r="E127" s="16"/>
      <c r="F127" s="14" t="s">
        <v>1624</v>
      </c>
      <c r="G127" s="14"/>
      <c r="H127" s="14" t="s">
        <v>1625</v>
      </c>
      <c r="I127" s="15">
        <v>182.3</v>
      </c>
      <c r="J127" s="77">
        <v>5</v>
      </c>
      <c r="K127" s="92"/>
    </row>
    <row r="128" spans="1:11" ht="13" x14ac:dyDescent="0.15">
      <c r="A128" s="14" t="s">
        <v>1506</v>
      </c>
      <c r="B128" s="14" t="s">
        <v>1596</v>
      </c>
      <c r="C128" s="14" t="s">
        <v>1524</v>
      </c>
      <c r="D128" s="16">
        <v>45756</v>
      </c>
      <c r="E128" s="16"/>
      <c r="F128" s="14" t="s">
        <v>1574</v>
      </c>
      <c r="G128" s="14" t="s">
        <v>1575</v>
      </c>
      <c r="H128" s="14" t="s">
        <v>1576</v>
      </c>
      <c r="I128" s="15">
        <v>30.75</v>
      </c>
      <c r="J128" s="77">
        <v>5</v>
      </c>
      <c r="K128" s="92"/>
    </row>
    <row r="129" spans="1:11" ht="72" x14ac:dyDescent="0.15">
      <c r="A129" s="14" t="s">
        <v>1506</v>
      </c>
      <c r="B129" s="14" t="s">
        <v>1626</v>
      </c>
      <c r="C129" s="14" t="s">
        <v>1525</v>
      </c>
      <c r="D129" s="16">
        <v>45764</v>
      </c>
      <c r="E129" s="16"/>
      <c r="F129" s="14" t="s">
        <v>1642</v>
      </c>
      <c r="G129" s="14"/>
      <c r="H129" s="14" t="s">
        <v>1627</v>
      </c>
      <c r="I129" s="15">
        <v>249.63</v>
      </c>
      <c r="J129" s="77">
        <v>5</v>
      </c>
      <c r="K129" s="92"/>
    </row>
    <row r="130" spans="1:11" ht="72" x14ac:dyDescent="0.15">
      <c r="A130" s="14" t="s">
        <v>1506</v>
      </c>
      <c r="B130" s="14" t="s">
        <v>1628</v>
      </c>
      <c r="C130" s="14" t="s">
        <v>1526</v>
      </c>
      <c r="D130" s="16">
        <v>45764</v>
      </c>
      <c r="E130" s="16"/>
      <c r="F130" s="14" t="s">
        <v>1641</v>
      </c>
      <c r="G130" s="14"/>
      <c r="H130" s="14" t="s">
        <v>1629</v>
      </c>
      <c r="I130" s="15">
        <v>415.4</v>
      </c>
      <c r="J130" s="77">
        <v>5</v>
      </c>
      <c r="K130" s="92"/>
    </row>
    <row r="131" spans="1:11" ht="48" x14ac:dyDescent="0.15">
      <c r="A131" s="14" t="s">
        <v>1506</v>
      </c>
      <c r="B131" s="14" t="s">
        <v>1630</v>
      </c>
      <c r="C131" s="14" t="s">
        <v>1527</v>
      </c>
      <c r="D131" s="16">
        <v>45764</v>
      </c>
      <c r="E131" s="16"/>
      <c r="F131" s="14" t="s">
        <v>1631</v>
      </c>
      <c r="G131" s="14"/>
      <c r="H131" s="14" t="s">
        <v>1632</v>
      </c>
      <c r="I131" s="15">
        <v>339.81</v>
      </c>
      <c r="J131" s="77">
        <v>5</v>
      </c>
      <c r="K131" s="92"/>
    </row>
    <row r="132" spans="1:11" ht="13" x14ac:dyDescent="0.15">
      <c r="A132" s="14" t="s">
        <v>1506</v>
      </c>
      <c r="B132" s="14" t="s">
        <v>1633</v>
      </c>
      <c r="C132" s="14" t="s">
        <v>1528</v>
      </c>
      <c r="D132" s="16">
        <v>45764</v>
      </c>
      <c r="E132" s="16"/>
      <c r="F132" s="14" t="s">
        <v>1651</v>
      </c>
      <c r="G132" s="14"/>
      <c r="H132" s="14" t="s">
        <v>1632</v>
      </c>
      <c r="I132" s="15">
        <v>375.84</v>
      </c>
      <c r="J132" s="77">
        <v>5</v>
      </c>
      <c r="K132" s="92"/>
    </row>
    <row r="133" spans="1:11" ht="84" x14ac:dyDescent="0.15">
      <c r="A133" s="14" t="s">
        <v>1506</v>
      </c>
      <c r="B133" s="14" t="s">
        <v>1634</v>
      </c>
      <c r="C133" s="14" t="s">
        <v>1529</v>
      </c>
      <c r="D133" s="16">
        <v>45764</v>
      </c>
      <c r="E133" s="16"/>
      <c r="F133" s="14" t="s">
        <v>1635</v>
      </c>
      <c r="G133" s="14"/>
      <c r="H133" s="14" t="s">
        <v>1629</v>
      </c>
      <c r="I133" s="15">
        <v>238.5</v>
      </c>
      <c r="J133" s="77">
        <v>5</v>
      </c>
      <c r="K133" s="92"/>
    </row>
    <row r="134" spans="1:11" ht="84" x14ac:dyDescent="0.15">
      <c r="A134" s="14" t="s">
        <v>1506</v>
      </c>
      <c r="B134" s="14" t="s">
        <v>1636</v>
      </c>
      <c r="C134" s="14" t="s">
        <v>1530</v>
      </c>
      <c r="D134" s="16">
        <v>45764</v>
      </c>
      <c r="E134" s="16"/>
      <c r="F134" s="14" t="s">
        <v>1638</v>
      </c>
      <c r="G134" s="14"/>
      <c r="H134" s="14" t="s">
        <v>1629</v>
      </c>
      <c r="I134" s="15">
        <v>159</v>
      </c>
      <c r="J134" s="77">
        <v>5</v>
      </c>
      <c r="K134" s="92"/>
    </row>
    <row r="135" spans="1:11" ht="84" x14ac:dyDescent="0.15">
      <c r="A135" s="14" t="s">
        <v>1506</v>
      </c>
      <c r="B135" s="14" t="s">
        <v>1637</v>
      </c>
      <c r="C135" s="14" t="s">
        <v>1531</v>
      </c>
      <c r="D135" s="16">
        <v>45764</v>
      </c>
      <c r="E135" s="16"/>
      <c r="F135" s="14" t="s">
        <v>1639</v>
      </c>
      <c r="G135" s="14"/>
      <c r="H135" s="14" t="s">
        <v>1640</v>
      </c>
      <c r="I135" s="15">
        <v>424.84</v>
      </c>
      <c r="J135" s="77">
        <v>5</v>
      </c>
      <c r="K135" s="92"/>
    </row>
    <row r="136" spans="1:11" ht="84" x14ac:dyDescent="0.15">
      <c r="A136" s="14" t="s">
        <v>1506</v>
      </c>
      <c r="B136" s="14" t="s">
        <v>1644</v>
      </c>
      <c r="C136" s="14" t="s">
        <v>1532</v>
      </c>
      <c r="D136" s="16">
        <v>45764</v>
      </c>
      <c r="E136" s="16"/>
      <c r="F136" s="14" t="s">
        <v>1645</v>
      </c>
      <c r="G136" s="14"/>
      <c r="H136" s="14" t="s">
        <v>1646</v>
      </c>
      <c r="I136" s="15">
        <v>1087.3399999999999</v>
      </c>
      <c r="J136" s="77">
        <v>5</v>
      </c>
      <c r="K136" s="92"/>
    </row>
    <row r="137" spans="1:11" ht="13" x14ac:dyDescent="0.15">
      <c r="A137" s="14" t="s">
        <v>1506</v>
      </c>
      <c r="B137" s="14"/>
      <c r="C137" s="14" t="s">
        <v>1507</v>
      </c>
      <c r="D137" s="16">
        <v>45777</v>
      </c>
      <c r="E137" s="16"/>
      <c r="F137" s="14" t="s">
        <v>1508</v>
      </c>
      <c r="G137" s="14" t="s">
        <v>1554</v>
      </c>
      <c r="H137" s="14" t="s">
        <v>1671</v>
      </c>
      <c r="I137" s="15">
        <v>3.65</v>
      </c>
      <c r="J137" s="77">
        <v>4</v>
      </c>
      <c r="K137" s="92"/>
    </row>
    <row r="138" spans="1:11" ht="13" x14ac:dyDescent="0.15">
      <c r="A138" s="14" t="s">
        <v>1506</v>
      </c>
      <c r="B138" s="14"/>
      <c r="C138" s="14" t="s">
        <v>1507</v>
      </c>
      <c r="D138" s="16">
        <v>45777</v>
      </c>
      <c r="E138" s="16"/>
      <c r="F138" s="14" t="s">
        <v>1508</v>
      </c>
      <c r="G138" s="14" t="s">
        <v>1554</v>
      </c>
      <c r="H138" s="14" t="s">
        <v>1671</v>
      </c>
      <c r="I138" s="15">
        <v>8</v>
      </c>
      <c r="J138" s="77">
        <v>4</v>
      </c>
      <c r="K138" s="92"/>
    </row>
    <row r="139" spans="1:11" ht="13" x14ac:dyDescent="0.15">
      <c r="A139" s="14" t="s">
        <v>1506</v>
      </c>
      <c r="B139" s="14"/>
      <c r="C139" s="14" t="s">
        <v>1507</v>
      </c>
      <c r="D139" s="16">
        <v>45777</v>
      </c>
      <c r="E139" s="16"/>
      <c r="F139" s="14" t="s">
        <v>1508</v>
      </c>
      <c r="G139" s="14" t="s">
        <v>1554</v>
      </c>
      <c r="H139" s="14" t="s">
        <v>1671</v>
      </c>
      <c r="I139" s="15">
        <v>0.25</v>
      </c>
      <c r="J139" s="77">
        <v>4</v>
      </c>
      <c r="K139" s="92"/>
    </row>
    <row r="140" spans="1:11" ht="13" x14ac:dyDescent="0.15">
      <c r="A140" s="14" t="s">
        <v>1506</v>
      </c>
      <c r="B140" s="14" t="s">
        <v>1647</v>
      </c>
      <c r="C140" s="14" t="s">
        <v>1533</v>
      </c>
      <c r="D140" s="16">
        <v>45782</v>
      </c>
      <c r="E140" s="16"/>
      <c r="F140" s="14" t="s">
        <v>1651</v>
      </c>
      <c r="G140" s="14"/>
      <c r="H140" s="14" t="s">
        <v>1629</v>
      </c>
      <c r="I140" s="15">
        <v>152.88</v>
      </c>
      <c r="J140" s="77">
        <v>5</v>
      </c>
      <c r="K140" s="92"/>
    </row>
    <row r="141" spans="1:11" ht="72" x14ac:dyDescent="0.15">
      <c r="A141" s="14" t="s">
        <v>1506</v>
      </c>
      <c r="B141" s="14" t="s">
        <v>1648</v>
      </c>
      <c r="C141" s="14" t="s">
        <v>1534</v>
      </c>
      <c r="D141" s="16">
        <v>45782</v>
      </c>
      <c r="E141" s="16"/>
      <c r="F141" s="14" t="s">
        <v>1652</v>
      </c>
      <c r="G141" s="14"/>
      <c r="H141" s="14" t="s">
        <v>1653</v>
      </c>
      <c r="I141" s="15">
        <v>23.8</v>
      </c>
      <c r="J141" s="77">
        <v>5</v>
      </c>
      <c r="K141" s="92"/>
    </row>
    <row r="142" spans="1:11" ht="84" x14ac:dyDescent="0.15">
      <c r="A142" s="14" t="s">
        <v>1506</v>
      </c>
      <c r="B142" s="14" t="s">
        <v>1649</v>
      </c>
      <c r="C142" s="14" t="s">
        <v>1535</v>
      </c>
      <c r="D142" s="16">
        <v>45782</v>
      </c>
      <c r="E142" s="16"/>
      <c r="F142" s="14" t="s">
        <v>1654</v>
      </c>
      <c r="G142" s="14"/>
      <c r="H142" s="14" t="s">
        <v>1655</v>
      </c>
      <c r="I142" s="15">
        <v>227.76</v>
      </c>
      <c r="J142" s="77">
        <v>5</v>
      </c>
      <c r="K142" s="92"/>
    </row>
    <row r="143" spans="1:11" ht="84" x14ac:dyDescent="0.15">
      <c r="A143" s="14" t="s">
        <v>1506</v>
      </c>
      <c r="B143" s="14" t="s">
        <v>1650</v>
      </c>
      <c r="C143" s="14" t="s">
        <v>1536</v>
      </c>
      <c r="D143" s="16">
        <v>45782</v>
      </c>
      <c r="E143" s="16"/>
      <c r="F143" s="14" t="s">
        <v>1656</v>
      </c>
      <c r="G143" s="14"/>
      <c r="H143" s="14" t="s">
        <v>1625</v>
      </c>
      <c r="I143" s="15">
        <v>209.88</v>
      </c>
      <c r="J143" s="77">
        <v>5</v>
      </c>
      <c r="K143" s="92"/>
    </row>
    <row r="144" spans="1:11" ht="13" x14ac:dyDescent="0.15">
      <c r="A144" s="14" t="s">
        <v>1506</v>
      </c>
      <c r="B144" s="14" t="s">
        <v>1597</v>
      </c>
      <c r="C144" s="14" t="s">
        <v>1537</v>
      </c>
      <c r="D144" s="16">
        <v>45782</v>
      </c>
      <c r="E144" s="16"/>
      <c r="F144" s="14" t="s">
        <v>1598</v>
      </c>
      <c r="G144" s="14" t="s">
        <v>1600</v>
      </c>
      <c r="H144" s="14" t="s">
        <v>1599</v>
      </c>
      <c r="I144" s="15">
        <v>400</v>
      </c>
      <c r="J144" s="77">
        <v>5</v>
      </c>
      <c r="K144" s="92"/>
    </row>
    <row r="145" spans="1:11" ht="13" x14ac:dyDescent="0.15">
      <c r="A145" s="14" t="s">
        <v>1506</v>
      </c>
      <c r="B145" s="14" t="s">
        <v>1601</v>
      </c>
      <c r="C145" s="14" t="s">
        <v>1538</v>
      </c>
      <c r="D145" s="16">
        <v>45791</v>
      </c>
      <c r="E145" s="16"/>
      <c r="F145" s="14" t="s">
        <v>1578</v>
      </c>
      <c r="G145" s="14" t="s">
        <v>1579</v>
      </c>
      <c r="H145" s="14" t="s">
        <v>1580</v>
      </c>
      <c r="I145" s="15">
        <v>245.04</v>
      </c>
      <c r="J145" s="77">
        <v>5</v>
      </c>
      <c r="K145" s="92"/>
    </row>
    <row r="146" spans="1:11" ht="13" x14ac:dyDescent="0.15">
      <c r="A146" s="14" t="s">
        <v>1506</v>
      </c>
      <c r="B146" s="14" t="s">
        <v>1602</v>
      </c>
      <c r="C146" s="14" t="s">
        <v>1539</v>
      </c>
      <c r="D146" s="16">
        <v>45791</v>
      </c>
      <c r="E146" s="16"/>
      <c r="F146" s="14" t="s">
        <v>1589</v>
      </c>
      <c r="G146" s="14" t="s">
        <v>1603</v>
      </c>
      <c r="H146" s="14" t="s">
        <v>1604</v>
      </c>
      <c r="I146" s="15">
        <v>170</v>
      </c>
      <c r="J146" s="77">
        <v>5</v>
      </c>
      <c r="K146" s="92"/>
    </row>
    <row r="147" spans="1:11" ht="13" x14ac:dyDescent="0.15">
      <c r="A147" s="14" t="s">
        <v>1506</v>
      </c>
      <c r="B147" s="14" t="s">
        <v>1605</v>
      </c>
      <c r="C147" s="14" t="s">
        <v>1527</v>
      </c>
      <c r="D147" s="16">
        <v>45800</v>
      </c>
      <c r="E147" s="16"/>
      <c r="F147" s="14" t="s">
        <v>1589</v>
      </c>
      <c r="G147" s="14" t="s">
        <v>1607</v>
      </c>
      <c r="H147" s="14" t="s">
        <v>1606</v>
      </c>
      <c r="I147" s="15">
        <v>500</v>
      </c>
      <c r="J147" s="77">
        <v>5</v>
      </c>
      <c r="K147" s="92"/>
    </row>
    <row r="148" spans="1:11" ht="13" x14ac:dyDescent="0.15">
      <c r="A148" s="14" t="s">
        <v>1506</v>
      </c>
      <c r="B148" s="14" t="s">
        <v>1608</v>
      </c>
      <c r="C148" s="14" t="s">
        <v>1540</v>
      </c>
      <c r="D148" s="16">
        <v>45800</v>
      </c>
      <c r="E148" s="16"/>
      <c r="F148" s="14" t="s">
        <v>1574</v>
      </c>
      <c r="G148" s="14" t="s">
        <v>1575</v>
      </c>
      <c r="H148" s="14" t="s">
        <v>1576</v>
      </c>
      <c r="I148" s="15">
        <v>30.75</v>
      </c>
      <c r="J148" s="77">
        <v>5</v>
      </c>
      <c r="K148" s="92"/>
    </row>
    <row r="149" spans="1:11" ht="24" x14ac:dyDescent="0.15">
      <c r="A149" s="14" t="s">
        <v>1506</v>
      </c>
      <c r="B149" s="14" t="s">
        <v>1609</v>
      </c>
      <c r="C149" s="14" t="s">
        <v>1541</v>
      </c>
      <c r="D149" s="16">
        <v>45800</v>
      </c>
      <c r="E149" s="16"/>
      <c r="F149" s="14" t="s">
        <v>1610</v>
      </c>
      <c r="G149" s="14" t="s">
        <v>1561</v>
      </c>
      <c r="H149" s="14" t="s">
        <v>1562</v>
      </c>
      <c r="I149" s="15">
        <v>255</v>
      </c>
      <c r="J149" s="77">
        <v>5</v>
      </c>
      <c r="K149" s="92"/>
    </row>
    <row r="150" spans="1:11" ht="13" x14ac:dyDescent="0.15">
      <c r="A150" s="14" t="s">
        <v>1506</v>
      </c>
      <c r="B150" s="14"/>
      <c r="C150" s="14" t="s">
        <v>1507</v>
      </c>
      <c r="D150" s="16">
        <v>45808</v>
      </c>
      <c r="E150" s="16"/>
      <c r="F150" s="14" t="s">
        <v>1508</v>
      </c>
      <c r="G150" s="14" t="s">
        <v>1554</v>
      </c>
      <c r="H150" s="14" t="s">
        <v>1671</v>
      </c>
      <c r="I150" s="15">
        <v>3.65</v>
      </c>
      <c r="J150" s="77">
        <v>4</v>
      </c>
      <c r="K150" s="92"/>
    </row>
    <row r="151" spans="1:11" ht="13" x14ac:dyDescent="0.15">
      <c r="A151" s="14" t="s">
        <v>1506</v>
      </c>
      <c r="B151" s="14"/>
      <c r="C151" s="14" t="s">
        <v>1507</v>
      </c>
      <c r="D151" s="16">
        <v>45808</v>
      </c>
      <c r="E151" s="16"/>
      <c r="F151" s="14" t="s">
        <v>1508</v>
      </c>
      <c r="G151" s="14" t="s">
        <v>1554</v>
      </c>
      <c r="H151" s="14" t="s">
        <v>1671</v>
      </c>
      <c r="I151" s="15">
        <v>8</v>
      </c>
      <c r="J151" s="77">
        <v>4</v>
      </c>
      <c r="K151" s="92"/>
    </row>
    <row r="152" spans="1:11" ht="48" x14ac:dyDescent="0.15">
      <c r="A152" s="14" t="s">
        <v>1506</v>
      </c>
      <c r="B152" s="14" t="s">
        <v>1611</v>
      </c>
      <c r="C152" s="14" t="s">
        <v>1542</v>
      </c>
      <c r="D152" s="16">
        <v>45814</v>
      </c>
      <c r="E152" s="16"/>
      <c r="F152" s="14" t="s">
        <v>1612</v>
      </c>
      <c r="G152" s="14" t="s">
        <v>1561</v>
      </c>
      <c r="H152" s="14" t="s">
        <v>1562</v>
      </c>
      <c r="I152" s="15">
        <v>350</v>
      </c>
      <c r="J152" s="77">
        <v>5</v>
      </c>
      <c r="K152" s="92"/>
    </row>
    <row r="153" spans="1:11" ht="13" x14ac:dyDescent="0.15">
      <c r="A153" s="14" t="s">
        <v>1506</v>
      </c>
      <c r="B153" s="14" t="s">
        <v>1613</v>
      </c>
      <c r="C153" s="14" t="s">
        <v>1543</v>
      </c>
      <c r="D153" s="16">
        <v>45825</v>
      </c>
      <c r="E153" s="16"/>
      <c r="F153" s="14" t="s">
        <v>1574</v>
      </c>
      <c r="G153" s="14" t="s">
        <v>1575</v>
      </c>
      <c r="H153" s="14" t="s">
        <v>1576</v>
      </c>
      <c r="I153" s="15">
        <v>30.75</v>
      </c>
      <c r="J153" s="77">
        <v>5</v>
      </c>
      <c r="K153" s="92"/>
    </row>
    <row r="154" spans="1:11" ht="48" x14ac:dyDescent="0.15">
      <c r="A154" s="14" t="s">
        <v>1506</v>
      </c>
      <c r="B154" s="14" t="s">
        <v>1614</v>
      </c>
      <c r="C154" s="14" t="s">
        <v>1544</v>
      </c>
      <c r="D154" s="16">
        <v>45825</v>
      </c>
      <c r="E154" s="16"/>
      <c r="F154" s="14" t="s">
        <v>1616</v>
      </c>
      <c r="G154" s="14" t="s">
        <v>1565</v>
      </c>
      <c r="H154" s="14" t="s">
        <v>1566</v>
      </c>
      <c r="I154" s="15">
        <v>3942</v>
      </c>
      <c r="J154" s="77">
        <v>5</v>
      </c>
      <c r="K154" s="92"/>
    </row>
    <row r="155" spans="1:11" ht="60" x14ac:dyDescent="0.15">
      <c r="A155" s="14" t="s">
        <v>1506</v>
      </c>
      <c r="B155" s="14" t="s">
        <v>1617</v>
      </c>
      <c r="C155" s="14" t="s">
        <v>1545</v>
      </c>
      <c r="D155" s="16">
        <v>45828</v>
      </c>
      <c r="E155" s="16"/>
      <c r="F155" s="14" t="s">
        <v>1615</v>
      </c>
      <c r="G155" s="14" t="s">
        <v>1565</v>
      </c>
      <c r="H155" s="14" t="s">
        <v>1566</v>
      </c>
      <c r="I155" s="15">
        <v>1290</v>
      </c>
      <c r="J155" s="77">
        <v>5</v>
      </c>
      <c r="K155" s="92"/>
    </row>
    <row r="156" spans="1:11" ht="13" x14ac:dyDescent="0.15">
      <c r="A156" s="14" t="s">
        <v>1506</v>
      </c>
      <c r="B156" s="14" t="s">
        <v>1657</v>
      </c>
      <c r="C156" s="14" t="s">
        <v>1546</v>
      </c>
      <c r="D156" s="16">
        <v>45838</v>
      </c>
      <c r="E156" s="16"/>
      <c r="F156" s="14" t="s">
        <v>1658</v>
      </c>
      <c r="G156" s="14"/>
      <c r="H156" s="14" t="s">
        <v>1653</v>
      </c>
      <c r="I156" s="15">
        <v>205</v>
      </c>
      <c r="J156" s="77">
        <v>5</v>
      </c>
      <c r="K156" s="92"/>
    </row>
    <row r="157" spans="1:11" ht="13" x14ac:dyDescent="0.15">
      <c r="A157" s="14" t="s">
        <v>1506</v>
      </c>
      <c r="B157" s="14" t="s">
        <v>1618</v>
      </c>
      <c r="C157" s="14" t="s">
        <v>1547</v>
      </c>
      <c r="D157" s="16">
        <v>45838</v>
      </c>
      <c r="E157" s="16"/>
      <c r="F157" s="14" t="s">
        <v>1589</v>
      </c>
      <c r="G157" s="14" t="s">
        <v>1620</v>
      </c>
      <c r="H157" s="14" t="s">
        <v>1619</v>
      </c>
      <c r="I157" s="15">
        <v>130</v>
      </c>
      <c r="J157" s="77">
        <v>5</v>
      </c>
      <c r="K157" s="92"/>
    </row>
    <row r="158" spans="1:11" ht="96" x14ac:dyDescent="0.15">
      <c r="A158" s="14" t="s">
        <v>1506</v>
      </c>
      <c r="B158" s="14" t="s">
        <v>1659</v>
      </c>
      <c r="C158" s="14" t="s">
        <v>1553</v>
      </c>
      <c r="D158" s="16">
        <v>45838</v>
      </c>
      <c r="E158" s="16"/>
      <c r="F158" s="14" t="s">
        <v>1660</v>
      </c>
      <c r="G158" s="14"/>
      <c r="H158" s="14" t="s">
        <v>1622</v>
      </c>
      <c r="I158" s="15">
        <v>121.59</v>
      </c>
      <c r="J158" s="77">
        <v>5</v>
      </c>
      <c r="K158" s="92"/>
    </row>
    <row r="159" spans="1:11" ht="13" x14ac:dyDescent="0.15">
      <c r="A159" s="14" t="s">
        <v>1506</v>
      </c>
      <c r="B159" s="14" t="s">
        <v>1661</v>
      </c>
      <c r="C159" s="14" t="s">
        <v>1552</v>
      </c>
      <c r="D159" s="16">
        <v>45838</v>
      </c>
      <c r="E159" s="16"/>
      <c r="F159" s="14" t="s">
        <v>1658</v>
      </c>
      <c r="G159" s="14"/>
      <c r="H159" s="14" t="s">
        <v>1662</v>
      </c>
      <c r="I159" s="15">
        <v>200</v>
      </c>
      <c r="J159" s="77">
        <v>5</v>
      </c>
      <c r="K159" s="92"/>
    </row>
    <row r="160" spans="1:11" ht="13" x14ac:dyDescent="0.15">
      <c r="A160" s="14" t="s">
        <v>1506</v>
      </c>
      <c r="B160" s="14" t="s">
        <v>1663</v>
      </c>
      <c r="C160" s="14" t="s">
        <v>1551</v>
      </c>
      <c r="D160" s="16">
        <v>45838</v>
      </c>
      <c r="E160" s="16"/>
      <c r="F160" s="14" t="s">
        <v>1664</v>
      </c>
      <c r="G160" s="14"/>
      <c r="H160" s="14" t="s">
        <v>1665</v>
      </c>
      <c r="I160" s="15">
        <v>121.26</v>
      </c>
      <c r="J160" s="77">
        <v>5</v>
      </c>
      <c r="K160" s="92"/>
    </row>
    <row r="161" spans="1:11" ht="13" x14ac:dyDescent="0.15">
      <c r="A161" s="14" t="s">
        <v>1506</v>
      </c>
      <c r="B161" s="14" t="s">
        <v>1666</v>
      </c>
      <c r="C161" s="14" t="s">
        <v>1550</v>
      </c>
      <c r="D161" s="16">
        <v>45838</v>
      </c>
      <c r="E161" s="16"/>
      <c r="F161" s="14" t="s">
        <v>1658</v>
      </c>
      <c r="G161" s="14"/>
      <c r="H161" s="14" t="s">
        <v>1667</v>
      </c>
      <c r="I161" s="15">
        <v>100</v>
      </c>
      <c r="J161" s="77">
        <v>5</v>
      </c>
      <c r="K161" s="92"/>
    </row>
    <row r="162" spans="1:11" ht="13" x14ac:dyDescent="0.15">
      <c r="A162" s="14" t="s">
        <v>1506</v>
      </c>
      <c r="B162" s="14" t="s">
        <v>1668</v>
      </c>
      <c r="C162" s="14" t="s">
        <v>1549</v>
      </c>
      <c r="D162" s="16">
        <v>45838</v>
      </c>
      <c r="E162" s="16"/>
      <c r="F162" s="14" t="s">
        <v>1658</v>
      </c>
      <c r="G162" s="14"/>
      <c r="H162" s="14" t="s">
        <v>1629</v>
      </c>
      <c r="I162" s="15">
        <v>200</v>
      </c>
      <c r="J162" s="77">
        <v>5</v>
      </c>
      <c r="K162" s="92"/>
    </row>
    <row r="163" spans="1:11" ht="108" x14ac:dyDescent="0.15">
      <c r="A163" s="14" t="s">
        <v>1506</v>
      </c>
      <c r="B163" s="14" t="s">
        <v>1669</v>
      </c>
      <c r="C163" s="14" t="s">
        <v>1548</v>
      </c>
      <c r="D163" s="16">
        <v>45838</v>
      </c>
      <c r="E163" s="16"/>
      <c r="F163" s="14" t="s">
        <v>1670</v>
      </c>
      <c r="G163" s="14"/>
      <c r="H163" s="14" t="s">
        <v>1625</v>
      </c>
      <c r="I163" s="15">
        <v>491.85</v>
      </c>
      <c r="J163" s="77">
        <v>5</v>
      </c>
      <c r="K163" s="92"/>
    </row>
    <row r="164" spans="1:11" ht="13" x14ac:dyDescent="0.15">
      <c r="A164" s="14" t="s">
        <v>1506</v>
      </c>
      <c r="B164" s="14"/>
      <c r="C164" s="14" t="s">
        <v>1507</v>
      </c>
      <c r="D164" s="16">
        <v>45838</v>
      </c>
      <c r="E164" s="16"/>
      <c r="F164" s="14" t="s">
        <v>1508</v>
      </c>
      <c r="G164" s="14" t="s">
        <v>1554</v>
      </c>
      <c r="H164" s="14" t="s">
        <v>1671</v>
      </c>
      <c r="I164" s="15">
        <v>3.65</v>
      </c>
      <c r="J164" s="77">
        <v>4</v>
      </c>
      <c r="K164" s="92"/>
    </row>
    <row r="165" spans="1:11" ht="13" x14ac:dyDescent="0.15">
      <c r="A165" s="14" t="s">
        <v>1506</v>
      </c>
      <c r="B165" s="14"/>
      <c r="C165" s="14" t="s">
        <v>1507</v>
      </c>
      <c r="D165" s="16">
        <v>45838</v>
      </c>
      <c r="E165" s="16"/>
      <c r="F165" s="14" t="s">
        <v>1508</v>
      </c>
      <c r="G165" s="14" t="s">
        <v>1554</v>
      </c>
      <c r="H165" s="14" t="s">
        <v>1671</v>
      </c>
      <c r="I165" s="15">
        <v>8</v>
      </c>
      <c r="J165" s="77">
        <v>4</v>
      </c>
      <c r="K165" s="92"/>
    </row>
    <row r="166" spans="1:11" ht="96" x14ac:dyDescent="0.15">
      <c r="A166" s="14" t="s">
        <v>1506</v>
      </c>
      <c r="B166" s="14" t="s">
        <v>1672</v>
      </c>
      <c r="C166" s="14" t="s">
        <v>1673</v>
      </c>
      <c r="D166" s="16">
        <v>45855</v>
      </c>
      <c r="E166" s="16"/>
      <c r="F166" s="14" t="s">
        <v>1674</v>
      </c>
      <c r="G166" s="14"/>
      <c r="H166" s="14" t="s">
        <v>1632</v>
      </c>
      <c r="I166" s="15">
        <v>778.1</v>
      </c>
      <c r="J166" s="77">
        <v>3</v>
      </c>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0" priority="39" stopIfTrue="1">
      <formula>$A1055&lt;&gt;""</formula>
    </cfRule>
  </conditionalFormatting>
  <conditionalFormatting sqref="A1112:H1113">
    <cfRule type="expression" dxfId="89" priority="50" stopIfTrue="1">
      <formula>$A1112&lt;&gt;""</formula>
    </cfRule>
  </conditionalFormatting>
  <conditionalFormatting sqref="A107:J5000">
    <cfRule type="expression" dxfId="88" priority="10" stopIfTrue="1">
      <formula>$A107&lt;&gt;""</formula>
    </cfRule>
  </conditionalFormatting>
  <conditionalFormatting sqref="B472:E477">
    <cfRule type="expression" dxfId="87" priority="141" stopIfTrue="1">
      <formula>$A472&lt;&gt;""</formula>
    </cfRule>
  </conditionalFormatting>
  <conditionalFormatting sqref="B484:E488">
    <cfRule type="expression" dxfId="86" priority="176" stopIfTrue="1">
      <formula>$A484&lt;&gt;""</formula>
    </cfRule>
  </conditionalFormatting>
  <conditionalFormatting sqref="B689:E689">
    <cfRule type="expression" dxfId="85" priority="68" stopIfTrue="1">
      <formula>$A689&lt;&gt;""</formula>
    </cfRule>
  </conditionalFormatting>
  <conditionalFormatting sqref="B691:E691 H691:I691 B692:I693 B694:E699 H694:I699">
    <cfRule type="expression" dxfId="84" priority="28" stopIfTrue="1">
      <formula>$A691&lt;&gt;""</formula>
    </cfRule>
  </conditionalFormatting>
  <conditionalFormatting sqref="B701:E701 H701:I701">
    <cfRule type="expression" dxfId="83" priority="19" stopIfTrue="1">
      <formula>$A701&lt;&gt;""</formula>
    </cfRule>
  </conditionalFormatting>
  <conditionalFormatting sqref="B819:E819">
    <cfRule type="expression" dxfId="82" priority="91" stopIfTrue="1">
      <formula>$A819&lt;&gt;""</formula>
    </cfRule>
  </conditionalFormatting>
  <conditionalFormatting sqref="B1110:E1110">
    <cfRule type="expression" dxfId="81" priority="137" stopIfTrue="1">
      <formula>$A1110&lt;&gt;""</formula>
    </cfRule>
  </conditionalFormatting>
  <conditionalFormatting sqref="B1114:E1114">
    <cfRule type="expression" dxfId="80" priority="193" stopIfTrue="1">
      <formula>$A1114&lt;&gt;""</formula>
    </cfRule>
  </conditionalFormatting>
  <conditionalFormatting sqref="B1131:E1136">
    <cfRule type="expression" dxfId="79" priority="183" stopIfTrue="1">
      <formula>$A1131&lt;&gt;""</formula>
    </cfRule>
  </conditionalFormatting>
  <conditionalFormatting sqref="B1138:E1148">
    <cfRule type="expression" dxfId="78" priority="51" stopIfTrue="1">
      <formula>$A1138&lt;&gt;""</formula>
    </cfRule>
  </conditionalFormatting>
  <conditionalFormatting sqref="B1152:E1152">
    <cfRule type="expression" dxfId="77" priority="77" stopIfTrue="1">
      <formula>$A1152&lt;&gt;""</formula>
    </cfRule>
  </conditionalFormatting>
  <conditionalFormatting sqref="B1253:E1260 I1253:J1270">
    <cfRule type="expression" dxfId="76" priority="127" stopIfTrue="1">
      <formula>$A1253&lt;&gt;""</formula>
    </cfRule>
  </conditionalFormatting>
  <conditionalFormatting sqref="B1293:E1301">
    <cfRule type="expression" dxfId="75" priority="162" stopIfTrue="1">
      <formula>$A1293&lt;&gt;""</formula>
    </cfRule>
  </conditionalFormatting>
  <conditionalFormatting sqref="B1303:E1326">
    <cfRule type="expression" dxfId="74" priority="41" stopIfTrue="1">
      <formula>$A1303&lt;&gt;""</formula>
    </cfRule>
  </conditionalFormatting>
  <conditionalFormatting sqref="B1360:E1363">
    <cfRule type="expression" dxfId="73" priority="58" stopIfTrue="1">
      <formula>$A1360&lt;&gt;""</formula>
    </cfRule>
  </conditionalFormatting>
  <conditionalFormatting sqref="B1365:E1367">
    <cfRule type="expression" dxfId="72" priority="263" stopIfTrue="1">
      <formula>$A1365&lt;&gt;""</formula>
    </cfRule>
  </conditionalFormatting>
  <conditionalFormatting sqref="B1369:E1379">
    <cfRule type="expression" dxfId="71" priority="82" stopIfTrue="1">
      <formula>$A1369&lt;&gt;""</formula>
    </cfRule>
  </conditionalFormatting>
  <conditionalFormatting sqref="B1393:E1404">
    <cfRule type="expression" dxfId="70" priority="120" stopIfTrue="1">
      <formula>$A1393&lt;&gt;""</formula>
    </cfRule>
  </conditionalFormatting>
  <conditionalFormatting sqref="B1412:E1450">
    <cfRule type="expression" dxfId="69" priority="157" stopIfTrue="1">
      <formula>$A1412&lt;&gt;""</formula>
    </cfRule>
  </conditionalFormatting>
  <conditionalFormatting sqref="B1453:E1458">
    <cfRule type="expression" dxfId="68" priority="227" stopIfTrue="1">
      <formula>$A1453&lt;&gt;""</formula>
    </cfRule>
  </conditionalFormatting>
  <conditionalFormatting sqref="B489:G489">
    <cfRule type="expression" dxfId="67" priority="177" stopIfTrue="1">
      <formula>$A489&lt;&gt;""</formula>
    </cfRule>
  </conditionalFormatting>
  <conditionalFormatting sqref="B478:H483">
    <cfRule type="expression" dxfId="66" priority="197" stopIfTrue="1">
      <formula>$A478&lt;&gt;""</formula>
    </cfRule>
  </conditionalFormatting>
  <conditionalFormatting sqref="B490:H496">
    <cfRule type="expression" dxfId="65" priority="153" stopIfTrue="1">
      <formula>$A490&lt;&gt;""</formula>
    </cfRule>
  </conditionalFormatting>
  <conditionalFormatting sqref="B1067:H1082">
    <cfRule type="expression" dxfId="64" priority="223" stopIfTrue="1">
      <formula>$A1067&lt;&gt;""</formula>
    </cfRule>
  </conditionalFormatting>
  <conditionalFormatting sqref="B1272:H1274 B1275:E1288 H1275:H1288">
    <cfRule type="expression" dxfId="63" priority="152" stopIfTrue="1">
      <formula>$A1272&lt;&gt;""</formula>
    </cfRule>
  </conditionalFormatting>
  <conditionalFormatting sqref="B1290:H1292">
    <cfRule type="expression" dxfId="62" priority="47" stopIfTrue="1">
      <formula>$A1290&lt;&gt;""</formula>
    </cfRule>
  </conditionalFormatting>
  <conditionalFormatting sqref="B1364:H1364">
    <cfRule type="expression" dxfId="61" priority="293" stopIfTrue="1">
      <formula>$A1364&lt;&gt;""</formula>
    </cfRule>
  </conditionalFormatting>
  <conditionalFormatting sqref="B1380:H1385">
    <cfRule type="expression" dxfId="60" priority="21" stopIfTrue="1">
      <formula>$A1380&lt;&gt;""</formula>
    </cfRule>
  </conditionalFormatting>
  <conditionalFormatting sqref="B1410:H1411">
    <cfRule type="expression" dxfId="59" priority="200" stopIfTrue="1">
      <formula>$A1410&lt;&gt;""</formula>
    </cfRule>
  </conditionalFormatting>
  <conditionalFormatting sqref="B175:I189 I190:I227 B190:E241">
    <cfRule type="expression" dxfId="58" priority="250" stopIfTrue="1">
      <formula>$A175&lt;&gt;""</formula>
    </cfRule>
  </conditionalFormatting>
  <conditionalFormatting sqref="B242:I242 B243:E275">
    <cfRule type="expression" dxfId="57" priority="264" stopIfTrue="1">
      <formula>$A242&lt;&gt;""</formula>
    </cfRule>
  </conditionalFormatting>
  <conditionalFormatting sqref="B276:I320">
    <cfRule type="expression" dxfId="56" priority="97" stopIfTrue="1">
      <formula>$A276&lt;&gt;""</formula>
    </cfRule>
  </conditionalFormatting>
  <conditionalFormatting sqref="B497:I499">
    <cfRule type="expression" dxfId="55" priority="99" stopIfTrue="1">
      <formula>$A497&lt;&gt;""</formula>
    </cfRule>
  </conditionalFormatting>
  <conditionalFormatting sqref="B645:I688">
    <cfRule type="expression" dxfId="54" priority="260" stopIfTrue="1">
      <formula>$A645&lt;&gt;""</formula>
    </cfRule>
  </conditionalFormatting>
  <conditionalFormatting sqref="B690:I690">
    <cfRule type="expression" dxfId="53" priority="26" stopIfTrue="1">
      <formula>$A690&lt;&gt;""</formula>
    </cfRule>
  </conditionalFormatting>
  <conditionalFormatting sqref="B1137:I1137">
    <cfRule type="expression" dxfId="52" priority="151" stopIfTrue="1">
      <formula>$A1137&lt;&gt;""</formula>
    </cfRule>
  </conditionalFormatting>
  <conditionalFormatting sqref="B1149:I1151">
    <cfRule type="expression" dxfId="51" priority="20" stopIfTrue="1">
      <formula>$A1149&lt;&gt;""</formula>
    </cfRule>
  </conditionalFormatting>
  <conditionalFormatting sqref="B1153:I1157">
    <cfRule type="expression" dxfId="50" priority="22" stopIfTrue="1">
      <formula>$A1153&lt;&gt;""</formula>
    </cfRule>
  </conditionalFormatting>
  <conditionalFormatting sqref="B1271:I1271 I1272:I1288">
    <cfRule type="expression" dxfId="49" priority="155" stopIfTrue="1">
      <formula>$A1271&lt;&gt;""</formula>
    </cfRule>
  </conditionalFormatting>
  <conditionalFormatting sqref="B1368:I1368">
    <cfRule type="expression" dxfId="48" priority="150" stopIfTrue="1">
      <formula>$A1368&lt;&gt;""</formula>
    </cfRule>
  </conditionalFormatting>
  <conditionalFormatting sqref="B135:J163">
    <cfRule type="expression" dxfId="47" priority="73" stopIfTrue="1">
      <formula>$A135&lt;&gt;""</formula>
    </cfRule>
  </conditionalFormatting>
  <conditionalFormatting sqref="B360:J420">
    <cfRule type="expression" dxfId="46" priority="265" stopIfTrue="1">
      <formula>$A360&lt;&gt;""</formula>
    </cfRule>
  </conditionalFormatting>
  <conditionalFormatting sqref="B457:J458">
    <cfRule type="expression" dxfId="45" priority="226" stopIfTrue="1">
      <formula>$A457&lt;&gt;""</formula>
    </cfRule>
  </conditionalFormatting>
  <conditionalFormatting sqref="B599:J625">
    <cfRule type="expression" dxfId="44" priority="6" stopIfTrue="1">
      <formula>$A599&lt;&gt;""</formula>
    </cfRule>
  </conditionalFormatting>
  <conditionalFormatting sqref="B1053:J1054">
    <cfRule type="expression" dxfId="43" priority="221" stopIfTrue="1">
      <formula>$A1053&lt;&gt;""</formula>
    </cfRule>
  </conditionalFormatting>
  <conditionalFormatting sqref="B1127:J1130">
    <cfRule type="expression" dxfId="42" priority="11" stopIfTrue="1">
      <formula>$A1127&lt;&gt;""</formula>
    </cfRule>
  </conditionalFormatting>
  <conditionalFormatting sqref="B1158:J1252">
    <cfRule type="expression" dxfId="41" priority="37" stopIfTrue="1">
      <formula>$A1158&lt;&gt;""</formula>
    </cfRule>
  </conditionalFormatting>
  <conditionalFormatting sqref="B1406:J1406">
    <cfRule type="expression" dxfId="40" priority="202" stopIfTrue="1">
      <formula>$A1406&lt;&gt;""</formula>
    </cfRule>
  </conditionalFormatting>
  <conditionalFormatting sqref="B1461:J4374">
    <cfRule type="expression" dxfId="39" priority="46" stopIfTrue="1">
      <formula>$A1461&lt;&gt;""</formula>
    </cfRule>
  </conditionalFormatting>
  <conditionalFormatting sqref="C164:D165">
    <cfRule type="expression" dxfId="38" priority="1" stopIfTrue="1">
      <formula>$A164&lt;&gt;""</formula>
    </cfRule>
  </conditionalFormatting>
  <conditionalFormatting sqref="F191:H195">
    <cfRule type="expression" dxfId="37" priority="128" stopIfTrue="1">
      <formula>$A191&lt;&gt;""</formula>
    </cfRule>
  </conditionalFormatting>
  <conditionalFormatting sqref="F198:H199">
    <cfRule type="expression" dxfId="36" priority="122" stopIfTrue="1">
      <formula>$A198&lt;&gt;""</formula>
    </cfRule>
  </conditionalFormatting>
  <conditionalFormatting sqref="F472:H473">
    <cfRule type="expression" dxfId="35" priority="143" stopIfTrue="1">
      <formula>$A472&lt;&gt;""</formula>
    </cfRule>
  </conditionalFormatting>
  <conditionalFormatting sqref="F476:H477">
    <cfRule type="expression" dxfId="34" priority="233" stopIfTrue="1">
      <formula>$A476&lt;&gt;""</formula>
    </cfRule>
  </conditionalFormatting>
  <conditionalFormatting sqref="F484:H486 H487:H489">
    <cfRule type="expression" dxfId="33" priority="175" stopIfTrue="1">
      <formula>$A484&lt;&gt;""</formula>
    </cfRule>
  </conditionalFormatting>
  <conditionalFormatting sqref="F1131:H1131">
    <cfRule type="expression" dxfId="32" priority="284" stopIfTrue="1">
      <formula>$A1131&lt;&gt;""</formula>
    </cfRule>
  </conditionalFormatting>
  <conditionalFormatting sqref="F1255:H1260">
    <cfRule type="expression" dxfId="31" priority="126" stopIfTrue="1">
      <formula>$A1255&lt;&gt;""</formula>
    </cfRule>
  </conditionalFormatting>
  <conditionalFormatting sqref="F164:I165">
    <cfRule type="expression" dxfId="30" priority="3" stopIfTrue="1">
      <formula>$A164&lt;&gt;""</formula>
    </cfRule>
  </conditionalFormatting>
  <conditionalFormatting sqref="F170:I172">
    <cfRule type="expression" dxfId="29" priority="254" stopIfTrue="1">
      <formula>$A170&lt;&gt;""</formula>
    </cfRule>
  </conditionalFormatting>
  <conditionalFormatting sqref="F247:I247">
    <cfRule type="expression" dxfId="28" priority="154"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4" stopIfTrue="1">
      <formula>$A164&lt;&gt;""</formula>
    </cfRule>
  </conditionalFormatting>
  <conditionalFormatting sqref="H190">
    <cfRule type="expression" dxfId="26" priority="134" stopIfTrue="1">
      <formula>$A190&lt;&gt;""</formula>
    </cfRule>
  </conditionalFormatting>
  <conditionalFormatting sqref="H196:H197">
    <cfRule type="expression" dxfId="25" priority="123" stopIfTrue="1">
      <formula>$A196&lt;&gt;""</formula>
    </cfRule>
  </conditionalFormatting>
  <conditionalFormatting sqref="H200:H228">
    <cfRule type="expression" dxfId="24" priority="13" stopIfTrue="1">
      <formula>$A200&lt;&gt;""</formula>
    </cfRule>
  </conditionalFormatting>
  <conditionalFormatting sqref="H474:H475">
    <cfRule type="expression" dxfId="23" priority="147" stopIfTrue="1">
      <formula>$A474&lt;&gt;""</formula>
    </cfRule>
  </conditionalFormatting>
  <conditionalFormatting sqref="H1132:H1136">
    <cfRule type="expression" dxfId="22" priority="185" stopIfTrue="1">
      <formula>$A1132&lt;&gt;""</formula>
    </cfRule>
  </conditionalFormatting>
  <conditionalFormatting sqref="H1254">
    <cfRule type="expression" dxfId="21" priority="196" stopIfTrue="1">
      <formula>$A1254&lt;&gt;""</formula>
    </cfRule>
  </conditionalFormatting>
  <conditionalFormatting sqref="H1293:H1301">
    <cfRule type="expression" dxfId="20" priority="164" stopIfTrue="1">
      <formula>$A1293&lt;&gt;""</formula>
    </cfRule>
  </conditionalFormatting>
  <conditionalFormatting sqref="H1303:H1326">
    <cfRule type="expression" dxfId="19" priority="43" stopIfTrue="1">
      <formula>$A1303&lt;&gt;""</formula>
    </cfRule>
  </conditionalFormatting>
  <conditionalFormatting sqref="H1365:H1367">
    <cfRule type="expression" dxfId="18" priority="262" stopIfTrue="1">
      <formula>$A1365&lt;&gt;""</formula>
    </cfRule>
  </conditionalFormatting>
  <conditionalFormatting sqref="H1369:H1379">
    <cfRule type="expression" dxfId="17" priority="23" stopIfTrue="1">
      <formula>$A1369&lt;&gt;""</formula>
    </cfRule>
  </conditionalFormatting>
  <conditionalFormatting sqref="H1412">
    <cfRule type="expression" dxfId="16" priority="159" stopIfTrue="1">
      <formula>$A1412&lt;&gt;""</formula>
    </cfRule>
  </conditionalFormatting>
  <conditionalFormatting sqref="H1453:H1458">
    <cfRule type="expression" dxfId="15" priority="229" stopIfTrue="1">
      <formula>$A1453&lt;&gt;""</formula>
    </cfRule>
  </conditionalFormatting>
  <conditionalFormatting sqref="H173:I174">
    <cfRule type="expression" dxfId="14" priority="251" stopIfTrue="1">
      <formula>$A173&lt;&gt;""</formula>
    </cfRule>
  </conditionalFormatting>
  <conditionalFormatting sqref="H243:I246">
    <cfRule type="expression" dxfId="13" priority="253" stopIfTrue="1">
      <formula>$A243&lt;&gt;""</formula>
    </cfRule>
  </conditionalFormatting>
  <conditionalFormatting sqref="H248:I248">
    <cfRule type="expression" dxfId="12" priority="129" stopIfTrue="1">
      <formula>$A248&lt;&gt;""</formula>
    </cfRule>
  </conditionalFormatting>
  <conditionalFormatting sqref="H689:I689">
    <cfRule type="expression" dxfId="11" priority="70" stopIfTrue="1">
      <formula>$A689&lt;&gt;""</formula>
    </cfRule>
  </conditionalFormatting>
  <conditionalFormatting sqref="H1138:I1148">
    <cfRule type="expression" dxfId="10" priority="54" stopIfTrue="1">
      <formula>$A1138&lt;&gt;""</formula>
    </cfRule>
  </conditionalFormatting>
  <conditionalFormatting sqref="H1152:I1152">
    <cfRule type="expression" dxfId="9" priority="80" stopIfTrue="1">
      <formula>$A1152&lt;&gt;""</formula>
    </cfRule>
  </conditionalFormatting>
  <conditionalFormatting sqref="H1110:J1110">
    <cfRule type="expression" dxfId="8" priority="136" stopIfTrue="1">
      <formula>$A1110&lt;&gt;""</formula>
    </cfRule>
  </conditionalFormatting>
  <conditionalFormatting sqref="H1360:J1363">
    <cfRule type="expression" dxfId="7" priority="59" stopIfTrue="1">
      <formula>$A1360&lt;&gt;""</formula>
    </cfRule>
  </conditionalFormatting>
  <conditionalFormatting sqref="H1393:J1404">
    <cfRule type="expression" dxfId="6" priority="18" stopIfTrue="1">
      <formula>$A1393&lt;&gt;""</formula>
    </cfRule>
  </conditionalFormatting>
  <conditionalFormatting sqref="I472:I496">
    <cfRule type="expression" dxfId="5" priority="144" stopIfTrue="1">
      <formula>$A472&lt;&gt;""</formula>
    </cfRule>
  </conditionalFormatting>
  <conditionalFormatting sqref="I1369:I1385">
    <cfRule type="expression" dxfId="4" priority="86" stopIfTrue="1">
      <formula>$A1369&lt;&gt;""</formula>
    </cfRule>
  </conditionalFormatting>
  <conditionalFormatting sqref="I1290:J1359">
    <cfRule type="expression" dxfId="3" priority="166" stopIfTrue="1">
      <formula>$A1290&lt;&gt;""</formula>
    </cfRule>
  </conditionalFormatting>
  <conditionalFormatting sqref="I1410:J1447">
    <cfRule type="expression" dxfId="2" priority="161" stopIfTrue="1">
      <formula>$A1410&lt;&gt;""</formula>
    </cfRule>
  </conditionalFormatting>
  <conditionalFormatting sqref="I1451:J1458">
    <cfRule type="expression" dxfId="1" priority="259" stopIfTrue="1">
      <formula>$A1451&lt;&gt;""</formula>
    </cfRule>
  </conditionalFormatting>
  <conditionalFormatting sqref="J1137:J1157">
    <cfRule type="expression" dxfId="0" priority="286"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76200</xdr:colOff>
                    <xdr:row>101</xdr:row>
                    <xdr:rowOff>0</xdr:rowOff>
                  </from>
                  <to>
                    <xdr:col>6</xdr:col>
                    <xdr:colOff>0</xdr:colOff>
                    <xdr:row>102</xdr:row>
                    <xdr:rowOff>63500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90"/>
  <sheetViews>
    <sheetView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00000000-0004-0000-0500-000000000000}"/>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1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1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1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1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1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1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1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1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ht="12" x14ac:dyDescent="0.1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1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1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15">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ht="12" x14ac:dyDescent="0.1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ht="12" x14ac:dyDescent="0.15">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1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ht="12" x14ac:dyDescent="0.1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1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1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1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1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1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15">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ht="12" x14ac:dyDescent="0.1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1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1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1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1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1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ht="12" x14ac:dyDescent="0.1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ht="12" x14ac:dyDescent="0.1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ht="12" x14ac:dyDescent="0.15">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1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ht="12" x14ac:dyDescent="0.1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ht="12" x14ac:dyDescent="0.15">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1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1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1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15">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1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1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1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15">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1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ht="12" x14ac:dyDescent="0.1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ht="12" x14ac:dyDescent="0.1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ht="12" x14ac:dyDescent="0.1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15">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1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15">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1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ht="12" x14ac:dyDescent="0.1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ht="12" x14ac:dyDescent="0.1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15">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69" t="str">
        <f>Spolu!C3&amp;", "&amp;Spolu!C6</f>
        <v>Slovenský biliardový zväz, Olympijské námestie 14290/1, Bratislava, 831 04</v>
      </c>
      <c r="B1" s="369"/>
      <c r="C1" s="369"/>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0" t="s">
        <v>1276</v>
      </c>
      <c r="F3" s="371"/>
      <c r="N3" s="137" t="str">
        <f t="shared" si="0"/>
        <v>c - príspevok Slovenskému paralympijskému výboru</v>
      </c>
      <c r="O3" s="137" t="s">
        <v>342</v>
      </c>
      <c r="P3" s="137" t="s">
        <v>343</v>
      </c>
    </row>
    <row r="4" spans="1:16" ht="45.75" customHeight="1" x14ac:dyDescent="0.15">
      <c r="E4" s="371"/>
      <c r="F4" s="371"/>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 customHeight="1" thickBot="1" x14ac:dyDescent="0.2">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31753825</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68" t="s">
        <v>1303</v>
      </c>
      <c r="C22" s="368"/>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Ingrid Sindlerova</cp:lastModifiedBy>
  <cp:revision/>
  <cp:lastPrinted>2025-01-23T13:30:36Z</cp:lastPrinted>
  <dcterms:created xsi:type="dcterms:W3CDTF">2017-02-20T06:20:12Z</dcterms:created>
  <dcterms:modified xsi:type="dcterms:W3CDTF">2026-04-14T08:29:10Z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