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62268999b4b073bb/Počítač/SOFTBALL SSA ALL/2026/MCRaS/"/>
    </mc:Choice>
  </mc:AlternateContent>
  <xr:revisionPtr revIDLastSave="0" documentId="8_{F8263CB2-AAF9-49E5-98FA-11BCEA8F2C32}" xr6:coauthVersionLast="47" xr6:coauthVersionMax="47" xr10:uidLastSave="{00000000-0000-0000-0000-000000000000}"/>
  <bookViews>
    <workbookView xWindow="-120" yWindow="-120" windowWidth="25440" windowHeight="15390"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N460" i="1" s="1"/>
  <c r="I461" i="1"/>
  <c r="N461" i="1" s="1"/>
  <c r="I462" i="1"/>
  <c r="N462" i="1" s="1"/>
  <c r="I467" i="1"/>
  <c r="N467" i="1" s="1"/>
  <c r="I468" i="1"/>
  <c r="N468" i="1" s="1"/>
  <c r="I469" i="1"/>
  <c r="N469" i="1" s="1"/>
  <c r="I246" i="1"/>
  <c r="N246" i="1" s="1"/>
  <c r="I489" i="1"/>
  <c r="N489" i="1" s="1"/>
  <c r="I490" i="1"/>
  <c r="N490" i="1" s="1"/>
  <c r="I491" i="1"/>
  <c r="N491" i="1" s="1"/>
  <c r="I492" i="1"/>
  <c r="N492" i="1" s="1"/>
  <c r="I493" i="1"/>
  <c r="N493" i="1" s="1"/>
  <c r="I494" i="1"/>
  <c r="N494" i="1" s="1"/>
  <c r="I495" i="1"/>
  <c r="N495" i="1" s="1"/>
  <c r="I496" i="1"/>
  <c r="N496" i="1" s="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B461" i="1"/>
  <c r="M461" i="1" s="1"/>
  <c r="L461" i="1"/>
  <c r="B462" i="1"/>
  <c r="M462" i="1" s="1"/>
  <c r="L462" i="1"/>
  <c r="B467" i="1"/>
  <c r="M467" i="1" s="1"/>
  <c r="L467" i="1"/>
  <c r="B468" i="1"/>
  <c r="M468" i="1" s="1"/>
  <c r="L468" i="1"/>
  <c r="B469" i="1"/>
  <c r="M469" i="1" s="1"/>
  <c r="L469" i="1"/>
  <c r="B246" i="1"/>
  <c r="M246" i="1" s="1"/>
  <c r="L246" i="1"/>
  <c r="B489" i="1"/>
  <c r="M489" i="1" s="1"/>
  <c r="L489" i="1"/>
  <c r="B490" i="1"/>
  <c r="M490" i="1" s="1"/>
  <c r="L490" i="1"/>
  <c r="B491" i="1"/>
  <c r="M491" i="1" s="1"/>
  <c r="L491" i="1"/>
  <c r="B492" i="1"/>
  <c r="M492" i="1" s="1"/>
  <c r="L492" i="1"/>
  <c r="B493" i="1"/>
  <c r="M493" i="1" s="1"/>
  <c r="L493" i="1"/>
  <c r="B494" i="1"/>
  <c r="M494" i="1" s="1"/>
  <c r="L494" i="1"/>
  <c r="B495" i="1"/>
  <c r="M495" i="1" s="1"/>
  <c r="L495" i="1"/>
  <c r="B496" i="1"/>
  <c r="M496" i="1" s="1"/>
  <c r="L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<sst xmlns="http://schemas.openxmlformats.org/spreadsheetml/2006/main" count="5466" uniqueCount="2602">
  <si>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</si>
  <si>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</si>
  <si>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</si>
  <si>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</si>
  <si>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</si>
  <si>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</si>
  <si>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</si>
  <si>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</si>
  <si>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</si>
  <si>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</si>
  <si>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</si>
  <si>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</si>
  <si>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</si>
  <si>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</si>
  <si>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</si>
  <si>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</si>
  <si>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</si>
  <si>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</si>
  <si>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</si>
  <si>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</si>
  <si>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</si>
  <si>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</si>
  <si>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</si>
  <si>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</si>
  <si>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</si>
  <si>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</si>
  <si>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</si>
  <si>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</si>
  <si>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</si>
  <si>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</si>
  <si>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</si>
  <si>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</si>
  <si>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</si>
  <si>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</si>
  <si>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</si>
  <si>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</si>
  <si>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</si>
  <si>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</si>
  <si>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</si>
  <si>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</si>
  <si>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</si>
  <si>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</si>
  <si>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</si>
  <si>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</si>
  <si>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</si>
  <si>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</si>
  <si>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</si>
  <si>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</si>
  <si>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</si>
  <si>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</si>
  <si>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</si>
  <si>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</si>
  <si>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</si>
  <si>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</si>
  <si>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</si>
  <si>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</si>
  <si>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</si>
  <si>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</si>
  <si>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</si>
  <si>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</si>
  <si>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</si>
  <si>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</si>
  <si>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</si>
  <si>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</si>
  <si>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</si>
  <si>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</si>
  <si>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</si>
  <si>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</si>
  <si>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</si>
  <si>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</si>
  <si>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</si>
  <si>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</si>
  <si>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</si>
  <si>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</si>
  <si>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</si>
  <si>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</si>
  <si>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</si>
  <si>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</si>
  <si>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</si>
  <si>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</si>
  <si>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</si>
  <si>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</si>
  <si>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</si>
  <si>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</si>
  <si>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</si>
  <si>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</si>
  <si>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</si>
  <si>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</si>
  <si>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</si>
  <si>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</si>
  <si>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</si>
  <si>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</si>
  <si>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</si>
  <si>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</si>
  <si>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</si>
  <si>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</si>
  <si>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</si>
  <si>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</si>
  <si>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</si>
  <si>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</si>
  <si>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</si>
  <si>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</si>
  <si>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</si>
  <si>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</si>
  <si>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</si>
  <si>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</si>
  <si>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</si>
  <si>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</si>
  <si>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</si>
  <si>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</si>
  <si>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</si>
  <si>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</si>
  <si>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</si>
  <si>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</si>
  <si>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</si>
  <si>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</si>
  <si>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</si>
  <si>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</si>
  <si>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</si>
  <si>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</si>
  <si>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</si>
  <si>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</si>
  <si>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</si>
  <si>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</si>
  <si>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</si>
  <si>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</si>
  <si>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</si>
  <si>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</si>
  <si>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</si>
  <si>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</si>
  <si>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</si>
  <si>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</si>
  <si>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</si>
  <si>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</si>
  <si>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</si>
  <si>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</si>
  <si>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</si>
  <si>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</si>
  <si>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</si>
  <si>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</si>
  <si>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</si>
  <si>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</si>
  <si>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</si>
  <si>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</si>
  <si>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</si>
  <si>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</si>
  <si>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</si>
  <si>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</si>
  <si>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</si>
  <si>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</si>
  <si>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</si>
  <si>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</si>
  <si>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</si>
  <si>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</si>
  <si>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</si>
  <si>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</si>
  <si>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</si>
  <si>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</si>
  <si>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</si>
  <si>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</si>
  <si>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</si>
  <si>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</si>
  <si>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</si>
  <si>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</si>
  <si>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</si>
  <si>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</si>
  <si>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</si>
  <si>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</si>
  <si>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</si>
  <si>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</si>
  <si>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</si>
  <si>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</si>
  <si>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</si>
  <si>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</si>
  <si>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</si>
  <si>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</si>
  <si>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</si>
  <si>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</si>
  <si>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</si>
  <si>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</si>
  <si>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</si>
  <si>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</si>
  <si>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</si>
  <si>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</si>
  <si>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</si>
  <si>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</si>
  <si>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</si>
  <si>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</si>
  <si>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</si>
  <si>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</si>
  <si>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</si>
  <si>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</si>
  <si>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</si>
  <si>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</si>
  <si>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</si>
  <si>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</si>
  <si>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</si>
  <si>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</si>
  <si>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</si>
  <si>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</si>
  <si>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</si>
  <si>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</si>
  <si>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</si>
  <si>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</si>
  <si>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</si>
  <si>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</si>
  <si>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</si>
  <si>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</si>
  <si>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</si>
  <si>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</si>
  <si>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</si>
  <si>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</si>
  <si>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</si>
  <si>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</si>
  <si>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</si>
  <si>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</si>
  <si>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</si>
  <si>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</si>
  <si>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</si>
  <si>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</si>
  <si>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</si>
  <si>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</si>
  <si>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</si>
  <si>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</si>
  <si>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</si>
  <si>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</si>
  <si>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</si>
  <si>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</si>
  <si>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</si>
  <si>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</si>
  <si>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</si>
  <si>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</si>
  <si>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</si>
  <si>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</si>
  <si>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</si>
  <si>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</si>
  <si>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</si>
  <si>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</si>
  <si>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</si>
  <si>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</si>
  <si>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</si>
  <si>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</si>
  <si>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</si>
  <si>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</si>
  <si>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</si>
  <si>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</si>
  <si>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</si>
  <si>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</si>
  <si>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</si>
  <si>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</si>
  <si>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</si>
  <si>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</si>
  <si>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</si>
  <si>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</si>
  <si>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</si>
  <si>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</si>
  <si>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</si>
  <si>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</si>
  <si>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</si>
  <si>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</si>
  <si>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</si>
  <si>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</si>
  <si>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</si>
  <si>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</si>
  <si>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</si>
  <si>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</si>
  <si>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</si>
  <si>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</si>
  <si>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</si>
  <si>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</si>
  <si>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</si>
  <si>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</si>
  <si>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</si>
  <si>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</si>
  <si>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</si>
  <si>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</si>
  <si>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</si>
  <si>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</si>
  <si>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</si>
  <si>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</si>
  <si>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</si>
  <si>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</si>
  <si>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</si>
  <si>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</si>
  <si>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</si>
  <si>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</si>
  <si>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</si>
  <si>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</si>
  <si>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</si>
  <si>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</si>
  <si>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</si>
  <si>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</si>
  <si>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</si>
  <si>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</si>
  <si>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</si>
  <si>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</si>
  <si>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</si>
  <si>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</si>
  <si>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</si>
  <si>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</si>
  <si>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</si>
  <si>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</si>
  <si>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</si>
  <si>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</si>
  <si>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</si>
  <si>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</si>
  <si>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</si>
  <si>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</si>
  <si>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</si>
  <si>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</si>
  <si>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</si>
  <si>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</si>
  <si>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</si>
  <si>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</si>
  <si>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</si>
  <si>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</si>
  <si>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</si>
  <si>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</si>
  <si>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</si>
  <si>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</si>
  <si>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</si>
  <si>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</si>
  <si>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</si>
  <si>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</si>
  <si>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</si>
  <si>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</si>
  <si>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</si>
  <si>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</si>
  <si>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</si>
  <si>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</si>
  <si>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</si>
  <si>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</si>
  <si>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</si>
  <si>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</si>
  <si>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</si>
  <si>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</si>
  <si>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</si>
  <si>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</si>
  <si>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</si>
  <si>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</si>
  <si>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</si>
  <si>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</si>
  <si>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</si>
  <si>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</si>
  <si>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</si>
  <si>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</si>
  <si>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</si>
  <si>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</si>
  <si>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</si>
  <si>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</si>
  <si>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</si>
  <si>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</si>
  <si>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</si>
  <si>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</si>
  <si>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</si>
  <si>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</si>
  <si>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</si>
  <si>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</si>
  <si>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</si>
  <si>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</si>
  <si>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</si>
  <si>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</si>
  <si>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</si>
  <si>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</si>
  <si>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</si>
  <si>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</si>
  <si>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</si>
  <si>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</si>
  <si>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</si>
  <si>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</si>
  <si>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</si>
  <si>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</si>
  <si>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</si>
  <si>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</si>
  <si>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</si>
  <si>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</si>
  <si>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</si>
  <si>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</si>
  <si>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</si>
  <si>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</si>
  <si>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</si>
  <si>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</si>
  <si>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</si>
  <si>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</si>
  <si>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</si>
  <si>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</si>
  <si>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</si>
  <si>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</si>
  <si>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</si>
  <si>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</si>
  <si>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</si>
  <si>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</si>
  <si>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</si>
  <si>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</si>
  <si>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</si>
  <si>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</si>
  <si>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</si>
  <si>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</si>
  <si>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</si>
  <si>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</si>
  <si>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</si>
  <si>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</si>
  <si>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</si>
  <si>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</si>
  <si>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</si>
  <si>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</si>
  <si>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</si>
  <si>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</si>
  <si>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</si>
  <si>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</si>
  <si>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</si>
  <si>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</si>
  <si>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</si>
  <si>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</si>
  <si>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</si>
  <si>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</si>
  <si>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</si>
  <si>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</si>
  <si>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</si>
  <si>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</si>
  <si>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</si>
  <si>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</si>
  <si>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</si>
  <si>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</si>
  <si>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</si>
  <si>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</si>
  <si>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</si>
  <si>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</si>
  <si>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</si>
  <si>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</si>
  <si>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</si>
  <si>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</si>
  <si>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</si>
  <si>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</si>
  <si>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</si>
  <si>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</si>
  <si>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</si>
  <si>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</si>
  <si>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</si>
  <si>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</si>
  <si>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</si>
  <si>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</si>
  <si>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</si>
  <si>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</si>
  <si>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</si>
  <si>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</si>
  <si>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</si>
  <si>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</si>
  <si>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</si>
  <si>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</si>
  <si>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</si>
  <si>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</si>
  <si>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</si>
  <si>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</si>
  <si>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</si>
  <si>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</si>
  <si>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</si>
  <si>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</si>
  <si>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</si>
  <si>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</si>
  <si>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</si>
  <si>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</si>
  <si>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</si>
  <si>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</si>
  <si>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</si>
  <si>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</si>
  <si>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</si>
  <si>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</si>
  <si>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</si>
  <si>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</si>
  <si>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</si>
  <si>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</si>
  <si>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</si>
  <si>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</si>
  <si>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</si>
  <si>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</si>
  <si>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</si>
  <si>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</si>
  <si>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</si>
  <si>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</si>
  <si>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</si>
  <si>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</si>
  <si>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</si>
  <si>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</si>
  <si>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</si>
  <si>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</si>
  <si>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</si>
  <si>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</si>
  <si>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</si>
  <si>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</si>
  <si>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</si>
  <si>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</si>
  <si>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</si>
  <si>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</si>
  <si>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</si>
  <si>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</si>
  <si>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</si>
  <si>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</si>
  <si>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</si>
  <si>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</si>
  <si>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</si>
  <si>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</si>
  <si>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</si>
  <si>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</si>
  <si>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</si>
  <si>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</si>
  <si>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</si>
  <si>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</si>
  <si>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</si>
  <si>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</si>
  <si>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</si>
  <si>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</si>
  <si>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</si>
  <si>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</si>
  <si>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</si>
  <si>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</si>
  <si>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</si>
  <si>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</si>
  <si>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</si>
  <si>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</si>
  <si>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</si>
  <si>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</si>
  <si>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</si>
  <si>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</si>
  <si>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</si>
  <si>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</si>
  <si>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</si>
  <si>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</si>
  <si>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</si>
  <si>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</si>
  <si>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</si>
  <si>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</si>
  <si>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</si>
  <si>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</si>
  <si>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</si>
  <si>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</si>
  <si>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</si>
  <si>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</si>
  <si>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</si>
  <si>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</si>
  <si>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</si>
  <si>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</si>
  <si>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</si>
  <si>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</si>
  <si>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</si>
  <si>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</si>
  <si>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</si>
  <si>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</si>
  <si>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</si>
  <si>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</si>
  <si>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</si>
  <si>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</si>
  <si>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</si>
  <si>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</si>
  <si>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</si>
  <si>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</si>
  <si>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</si>
  <si>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</si>
  <si>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</si>
  <si>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</si>
  <si>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</si>
  <si>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</si>
  <si>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</si>
  <si>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</si>
  <si>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</si>
  <si>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</si>
  <si>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</si>
  <si>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</si>
  <si>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</si>
  <si>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</si>
  <si>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</si>
  <si>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</si>
  <si>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</si>
  <si>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</si>
  <si>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</si>
  <si>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</si>
  <si>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</si>
  <si>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</si>
  <si>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</si>
  <si>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</si>
  <si>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</si>
  <si>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</si>
  <si>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</si>
  <si>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</si>
  <si>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</si>
  <si>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</si>
  <si>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</si>
  <si>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</si>
  <si>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</si>
  <si>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</si>
  <si>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</si>
  <si>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</si>
  <si>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</si>
  <si>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</si>
  <si>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</si>
  <si>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</si>
  <si>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</si>
  <si>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</si>
  <si>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</si>
  <si>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</si>
  <si>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</si>
  <si>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</si>
  <si>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</si>
  <si>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</si>
  <si>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</si>
  <si>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</si>
  <si>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</si>
  <si>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</si>
  <si>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</si>
  <si>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</si>
  <si>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</si>
  <si>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</si>
  <si>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</si>
  <si>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</si>
  <si>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</si>
  <si>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</si>
  <si>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</si>
  <si>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</si>
  <si>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</si>
  <si>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</si>
  <si>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</si>
  <si>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</si>
  <si>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</si>
  <si>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</si>
  <si>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</si>
  <si>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</si>
  <si>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</si>
  <si>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</si>
  <si>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</si>
  <si>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</si>
  <si>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</si>
  <si>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</si>
  <si>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</si>
  <si>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</si>
  <si>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</si>
  <si>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</si>
  <si>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</si>
  <si>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</si>
  <si>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</si>
  <si>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</si>
  <si>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</si>
  <si>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</si>
  <si>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</si>
  <si>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</si>
  <si>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</si>
  <si>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</si>
  <si>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</si>
  <si>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</si>
  <si>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</si>
  <si>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</si>
  <si>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</si>
  <si>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</si>
  <si>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</si>
  <si>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</si>
  <si>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</si>
  <si>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</si>
  <si>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</si>
  <si>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</si>
  <si>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</si>
  <si>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</si>
  <si>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</si>
  <si>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</si>
  <si>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</si>
  <si>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</si>
  <si>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</si>
  <si>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</si>
  <si>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</si>
  <si>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</si>
  <si>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</si>
  <si>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</si>
  <si>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</si>
  <si>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</si>
  <si>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</si>
  <si>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</si>
  <si>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</si>
  <si>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</si>
  <si>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</si>
  <si>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</si>
  <si>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</si>
  <si>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</si>
  <si>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</si>
  <si>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</si>
  <si>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</si>
  <si>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</si>
  <si>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</si>
  <si>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</si>
  <si>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</si>
  <si>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</si>
  <si>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</si>
  <si>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</si>
  <si>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</si>
  <si>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</si>
  <si>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</si>
  <si>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</si>
  <si>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</si>
  <si>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</si>
  <si>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</si>
  <si>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</si>
  <si>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</si>
  <si>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</si>
  <si>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</si>
  <si>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</si>
  <si>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</si>
  <si>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</si>
  <si>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</si>
  <si>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</si>
  <si>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</si>
  <si>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</si>
  <si>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</si>
  <si>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</si>
  <si>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</si>
  <si>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</si>
  <si>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</si>
  <si>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</si>
  <si>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</si>
  <si>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</si>
  <si>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</si>
  <si>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</si>
  <si>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</si>
  <si>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</si>
  <si>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</si>
  <si>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</si>
  <si>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</si>
  <si>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</si>
  <si>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</si>
  <si>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</si>
  <si>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</si>
  <si>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</si>
  <si>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</si>
  <si>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</si>
  <si>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</si>
  <si>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</si>
  <si>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</si>
  <si>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</si>
  <si>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</si>
  <si>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</si>
  <si>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</si>
  <si>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</si>
  <si>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</si>
  <si>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</si>
  <si>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</si>
  <si>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</si>
  <si>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</si>
  <si>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</si>
  <si>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</si>
  <si>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</si>
  <si>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</si>
  <si>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</si>
  <si>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</si>
  <si>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</si>
  <si>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</si>
  <si>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</si>
  <si>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</si>
  <si>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</si>
  <si>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</si>
  <si>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</si>
  <si>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</si>
  <si>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</si>
  <si>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</si>
  <si>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</si>
  <si>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</si>
  <si>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</si>
  <si>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</si>
  <si>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</si>
  <si>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</si>
  <si>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</si>
  <si>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</si>
  <si>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</si>
  <si>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</si>
  <si>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</si>
  <si>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</si>
  <si>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</si>
  <si>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</si>
  <si>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</si>
  <si>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</si>
  <si>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</si>
  <si>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</si>
  <si>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</si>
  <si>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</si>
  <si>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</si>
  <si>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</si>
  <si>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</si>
  <si>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</si>
  <si>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</si>
  <si>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</si>
  <si>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</si>
  <si>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</si>
  <si>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</si>
  <si>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</si>
  <si>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</si>
  <si>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</si>
  <si>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</si>
  <si>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</si>
  <si>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</si>
  <si>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</si>
  <si>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</si>
  <si>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</si>
  <si>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</si>
  <si>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</si>
  <si>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</si>
  <si>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</si>
  <si>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</si>
  <si>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</si>
  <si>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</si>
  <si>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</si>
  <si>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</si>
  <si>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</si>
  <si>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</si>
  <si>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</si>
  <si>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</si>
  <si>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</si>
  <si>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</si>
  <si>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</si>
  <si>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</si>
  <si>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</si>
  <si>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</si>
  <si>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</si>
  <si>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</si>
  <si>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</si>
  <si>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</si>
  <si>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</si>
  <si>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</si>
  <si>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</si>
  <si>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</si>
  <si>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</si>
  <si>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</si>
  <si>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</si>
  <si>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</si>
  <si>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</si>
  <si>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</si>
  <si>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</si>
  <si>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</si>
  <si>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</si>
  <si>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</si>
  <si>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</si>
  <si>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</si>
  <si>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</si>
  <si>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</si>
  <si>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</si>
  <si>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</si>
  <si>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</si>
  <si>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</si>
  <si>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</si>
  <si>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</si>
  <si>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</si>
  <si>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</si>
  <si>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</si>
  <si>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</si>
  <si>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</si>
  <si>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</si>
  <si>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</si>
  <si>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</si>
  <si>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</si>
  <si>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</si>
  <si>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</si>
  <si>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</si>
  <si>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</si>
  <si>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</si>
  <si>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</si>
  <si>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</si>
  <si>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</si>
  <si>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</si>
  <si>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</si>
  <si>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</si>
  <si>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</si>
  <si>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</si>
  <si>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</si>
  <si>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</si>
  <si>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</si>
  <si>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</si>
  <si>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</si>
  <si>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</si>
  <si>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</si>
  <si>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</si>
  <si>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</si>
  <si>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</si>
  <si>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</si>
  <si>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</si>
  <si>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</si>
  <si>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</si>
  <si>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</si>
  <si>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</si>
  <si>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</si>
  <si>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</si>
  <si>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</si>
  <si>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</si>
  <si>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</si>
  <si>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</si>
  <si>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</si>
  <si>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</si>
  <si>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</si>
  <si>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</si>
  <si>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</si>
  <si>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</si>
  <si>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</si>
  <si>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</si>
  <si>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</si>
  <si>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</si>
  <si>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</si>
  <si>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</si>
  <si>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</si>
  <si>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</si>
  <si>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</si>
  <si>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</si>
  <si>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</si>
  <si>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</si>
  <si>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</si>
  <si>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</si>
  <si>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</si>
  <si>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</si>
  <si>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</si>
  <si>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</si>
  <si>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</si>
  <si>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</si>
  <si>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</si>
  <si>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</si>
  <si>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</si>
  <si>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</si>
  <si>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</si>
  <si>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</si>
  <si>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</si>
  <si>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</si>
  <si>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</si>
  <si>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</si>
  <si>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</si>
  <si>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</si>
  <si>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</si>
  <si>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</si>
  <si>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</si>
  <si>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</si>
  <si>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</si>
  <si>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</si>
  <si>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</si>
  <si>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</si>
  <si>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</si>
  <si>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</si>
  <si>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</si>
  <si>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</si>
  <si>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</si>
  <si>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</si>
  <si>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</si>
  <si>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</si>
  <si>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</si>
  <si>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</si>
  <si>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</si>
  <si>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</si>
  <si>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</si>
  <si>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</si>
  <si>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</si>
  <si>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</si>
  <si>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</si>
  <si>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</si>
  <si>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</si>
  <si>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</si>
  <si>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</si>
  <si>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</si>
  <si>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</si>
  <si>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</si>
  <si>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</si>
  <si>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</si>
  <si>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</si>
  <si>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</si>
  <si>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</si>
  <si>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</si>
  <si>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</si>
  <si>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</si>
  <si>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</si>
  <si>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</si>
  <si>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</si>
  <si>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</si>
  <si>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</si>
  <si>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</si>
  <si>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</si>
  <si>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</si>
  <si>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</si>
  <si>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</si>
  <si>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</si>
  <si>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</si>
  <si>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</si>
  <si>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</si>
  <si>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</si>
  <si>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</si>
  <si>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</si>
  <si>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</si>
  <si>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</si>
  <si>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</si>
  <si>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</si>
  <si>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</si>
  <si>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</si>
  <si>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</si>
  <si>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</si>
  <si>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</si>
  <si>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</si>
  <si>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</si>
  <si>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</si>
  <si>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</si>
  <si>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</si>
  <si>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</si>
  <si>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</si>
  <si>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</si>
  <si>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</si>
  <si>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</si>
  <si>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</si>
  <si>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</si>
  <si>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</si>
  <si>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</si>
  <si>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</si>
  <si>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</si>
  <si>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</si>
  <si>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</si>
  <si>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</si>
  <si>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</si>
  <si>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</si>
  <si>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</si>
  <si>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</si>
  <si>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</si>
  <si>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</si>
  <si>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</si>
  <si>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</si>
  <si>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</si>
  <si>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</si>
  <si>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</si>
  <si>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</si>
  <si>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</si>
  <si>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</si>
  <si>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</si>
  <si>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</si>
  <si>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</si>
  <si>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</si>
  <si>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</si>
  <si>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</si>
  <si>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</si>
  <si>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</si>
  <si>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</si>
  <si>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</si>
  <si>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</si>
  <si>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</si>
  <si>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</si>
  <si>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</si>
  <si>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</si>
  <si>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</si>
  <si>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</si>
  <si>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</si>
  <si>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</si>
  <si>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</si>
  <si>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</si>
  <si>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</si>
  <si>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</si>
  <si>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</si>
  <si>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</si>
  <si>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</si>
  <si>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</si>
  <si>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</si>
  <si>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</si>
  <si>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</si>
  <si>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</si>
  <si>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</si>
  <si>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</si>
  <si>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</si>
  <si>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</si>
  <si>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</si>
  <si>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</si>
  <si>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</si>
  <si>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</si>
  <si>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</si>
  <si>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</si>
  <si>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</si>
  <si>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</si>
  <si>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</si>
  <si>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</si>
  <si>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</si>
  <si>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</si>
  <si>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</si>
  <si>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</si>
  <si>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</si>
  <si>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</si>
  <si>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</si>
  <si>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</si>
  <si>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</si>
  <si>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</si>
  <si>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</si>
  <si>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</si>
  <si>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</si>
  <si>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</si>
  <si>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</si>
  <si>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</si>
  <si>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</si>
  <si>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</si>
  <si>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</si>
  <si>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</si>
  <si>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</si>
  <si>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</si>
  <si>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</si>
  <si>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</si>
  <si>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</si>
  <si>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</si>
  <si>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</si>
  <si>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</si>
  <si>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</si>
  <si>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</si>
  <si>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</si>
  <si>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</si>
  <si>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</si>
  <si>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</si>
  <si>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</si>
  <si>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</si>
  <si>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</si>
  <si>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</si>
  <si>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</si>
  <si>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</si>
  <si>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</si>
  <si>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</si>
  <si>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</si>
  <si>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</si>
  <si>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</si>
  <si>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</si>
  <si>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</si>
  <si>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</si>
  <si>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</si>
  <si>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</si>
  <si>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</si>
  <si>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</si>
  <si>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</si>
  <si>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</si>
  <si>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</si>
  <si>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</si>
  <si>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</si>
  <si>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</si>
  <si>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</si>
  <si>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</si>
  <si>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</si>
  <si>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</si>
  <si>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</si>
  <si>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</si>
  <si>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</si>
  <si>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</si>
  <si>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</si>
  <si>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</si>
  <si>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</si>
  <si>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</si>
  <si>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</si>
  <si>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</si>
  <si>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</si>
  <si>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</si>
  <si>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</si>
  <si>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</si>
  <si>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</si>
  <si>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</si>
  <si>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</si>
  <si>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</si>
  <si>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</si>
  <si>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</si>
  <si>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</si>
  <si>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</si>
  <si>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</si>
  <si>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</si>
  <si>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</si>
  <si>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</si>
  <si>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</si>
  <si>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</si>
  <si>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</si>
  <si>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</si>
  <si>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</si>
  <si>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</si>
  <si>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</si>
  <si>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</si>
  <si>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</si>
  <si>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</si>
  <si>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</si>
  <si>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</si>
  <si>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</si>
  <si>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</si>
  <si>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</si>
  <si>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</si>
  <si>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</si>
  <si>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</si>
  <si>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</si>
  <si>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</si>
  <si>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</si>
  <si>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</si>
  <si>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</si>
  <si>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</si>
  <si>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</si>
  <si>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</si>
  <si>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</si>
  <si>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</si>
  <si>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</si>
  <si>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</si>
  <si>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</si>
  <si>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</si>
  <si>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</si>
  <si>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</si>
  <si>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</si>
  <si>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</si>
  <si>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</si>
  <si>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</si>
  <si>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</si>
  <si>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</si>
  <si>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</si>
  <si>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</si>
  <si>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</si>
  <si>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</si>
  <si>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</si>
  <si>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</si>
  <si>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</si>
  <si>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</si>
  <si>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</si>
  <si>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</si>
  <si>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</si>
  <si>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</si>
  <si>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</si>
  <si>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</si>
  <si>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</si>
  <si>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</si>
  <si>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</si>
  <si>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</si>
  <si>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</si>
  <si>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</si>
  <si>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</si>
  <si>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</si>
  <si>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</si>
  <si>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</si>
  <si>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</si>
  <si>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</si>
  <si>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</si>
  <si>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</si>
  <si>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</si>
  <si>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</si>
  <si>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</si>
  <si>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</si>
  <si>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</si>
  <si>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</si>
  <si>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</si>
  <si>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</si>
  <si>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</si>
  <si>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</si>
  <si>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</si>
  <si>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</si>
  <si>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</si>
  <si>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</si>
  <si>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</si>
  <si>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</si>
  <si>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</si>
  <si>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</si>
  <si>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</si>
  <si>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</si>
  <si>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</si>
  <si>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</si>
  <si>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</si>
  <si>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</si>
  <si>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</si>
  <si>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</si>
  <si>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</si>
  <si>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</si>
  <si>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</si>
  <si>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</si>
  <si>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</si>
  <si>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</si>
  <si>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</si>
  <si>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</si>
  <si>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</si>
  <si>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</si>
  <si>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</si>
  <si>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</si>
  <si>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</si>
  <si>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</si>
  <si>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</si>
  <si>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</si>
  <si>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</si>
  <si>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</si>
  <si>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</si>
  <si>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</si>
  <si>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</si>
  <si>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</si>
  <si>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</si>
  <si>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</si>
  <si>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</si>
  <si>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</si>
  <si>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</si>
  <si>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</si>
  <si>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</si>
  <si>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</si>
  <si>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</si>
  <si>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</si>
  <si>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</si>
  <si>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</si>
  <si>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</si>
  <si>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</si>
  <si>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</si>
  <si>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</si>
  <si>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</si>
  <si>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</si>
  <si>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</si>
  <si>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</si>
  <si>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</si>
  <si>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</si>
  <si>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</si>
  <si>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</si>
  <si>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</si>
  <si>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</si>
  <si>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</si>
  <si>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</si>
  <si>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</si>
  <si>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</si>
  <si>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</si>
  <si>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</si>
  <si>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</si>
  <si>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</si>
  <si>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</si>
  <si>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</si>
  <si>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</si>
  <si>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</si>
  <si>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</si>
  <si>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</si>
  <si>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</si>
  <si>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</si>
  <si>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</si>
  <si>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</si>
  <si>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</si>
  <si>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</si>
  <si>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</si>
  <si>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</si>
  <si>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</si>
  <si>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</si>
  <si>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</si>
  <si>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</si>
  <si>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</si>
  <si>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</si>
  <si>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</si>
  <si>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</si>
  <si>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</si>
  <si>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</si>
  <si>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</si>
  <si>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</si>
  <si>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</si>
  <si>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</si>
  <si>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</si>
  <si>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</si>
  <si>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</si>
  <si>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</si>
  <si>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</si>
  <si>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</si>
  <si>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</si>
  <si>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</si>
  <si>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</si>
  <si>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</si>
  <si>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</si>
  <si>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</si>
  <si>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</si>
  <si>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</si>
  <si>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</si>
  <si>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</si>
  <si>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</si>
  <si>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</si>
  <si>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</si>
  <si>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</si>
  <si>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</si>
  <si>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</si>
  <si>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</si>
  <si>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</si>
  <si>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</si>
  <si>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</si>
  <si>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</si>
  <si>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</si>
  <si>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</si>
  <si>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</si>
  <si>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</si>
  <si>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</si>
  <si>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</si>
  <si>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</si>
  <si>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</si>
  <si>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</si>
  <si>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</si>
  <si>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</si>
  <si>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</si>
  <si>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</si>
  <si>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</si>
  <si>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</si>
  <si>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</si>
  <si>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</si>
  <si>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</si>
  <si>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</si>
  <si>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</si>
  <si>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</si>
  <si>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</si>
  <si>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</si>
  <si>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</si>
  <si>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</si>
  <si>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</si>
  <si>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</si>
  <si>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</si>
  <si>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</si>
  <si>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</si>
  <si>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</si>
  <si>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</si>
  <si>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</si>
  <si>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</si>
  <si>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</si>
  <si>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</si>
  <si>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</si>
  <si>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</si>
  <si>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</si>
  <si>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</si>
  <si>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</si>
  <si>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</si>
  <si>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</si>
  <si>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</si>
  <si>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</si>
  <si>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</si>
  <si>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</si>
  <si>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</si>
  <si>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</si>
  <si>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</si>
  <si>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</si>
  <si>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</si>
  <si>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</si>
  <si>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</si>
  <si>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</si>
  <si>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</si>
  <si>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</si>
  <si>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</si>
  <si>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</si>
  <si>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</si>
  <si>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</si>
  <si>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</si>
  <si>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</si>
  <si>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</si>
  <si>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</si>
  <si>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</si>
  <si>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</si>
  <si>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</si>
  <si>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</si>
  <si>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</si>
  <si>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</si>
  <si>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</si>
  <si>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</si>
  <si>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</si>
  <si>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</si>
  <si>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</si>
  <si>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</si>
  <si>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</si>
  <si>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</si>
  <si>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</si>
  <si>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</si>
  <si>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</si>
  <si>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</si>
  <si>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</si>
  <si>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</si>
  <si>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</si>
  <si>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</si>
  <si>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</si>
  <si>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</si>
  <si>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</si>
  <si>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</si>
  <si>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</si>
  <si>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</si>
  <si>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</si>
  <si>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</si>
  <si>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</si>
  <si>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</si>
  <si>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</si>
  <si>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</si>
  <si>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</si>
  <si>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</si>
  <si>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</si>
  <si>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</si>
  <si>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</si>
  <si>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</si>
  <si>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</si>
  <si>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</si>
  <si>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</si>
  <si>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</si>
  <si>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</si>
  <si>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</si>
  <si>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</si>
  <si>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</si>
  <si>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</si>
  <si>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</si>
  <si>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</si>
  <si>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</si>
  <si>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</si>
  <si>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</si>
  <si>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</si>
  <si>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</si>
  <si>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</si>
  <si>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</si>
  <si>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</si>
  <si>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</si>
  <si>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</si>
  <si>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</si>
  <si>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</si>
  <si>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</si>
  <si>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</si>
  <si>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</si>
  <si>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</si>
  <si>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</si>
  <si>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</si>
  <si>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</si>
  <si>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</si>
  <si>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</si>
  <si>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</si>
  <si>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</si>
  <si>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</si>
  <si>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</si>
  <si>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</si>
  <si>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</si>
  <si>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</si>
  <si>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</si>
  <si>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</si>
  <si>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</si>
  <si>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</si>
  <si>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</si>
  <si>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</si>
  <si>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</si>
  <si>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</si>
  <si>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</si>
  <si>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</si>
  <si>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</si>
  <si>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</si>
  <si>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</si>
  <si>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</si>
  <si>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</si>
  <si>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</si>
  <si>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</si>
  <si>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</si>
  <si>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</si>
  <si>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</si>
  <si>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</si>
  <si>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</si>
  <si>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</si>
  <si>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</si>
  <si>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</si>
  <si>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</si>
  <si>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</si>
  <si>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</si>
  <si>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</si>
  <si>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</si>
  <si>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</si>
  <si>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</si>
  <si>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</si>
  <si>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</si>
  <si>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</si>
  <si>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</si>
  <si>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</si>
  <si>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</si>
  <si>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</si>
  <si>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</si>
  <si>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</si>
  <si>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</si>
  <si>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</si>
  <si>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</si>
  <si>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</si>
  <si>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</si>
  <si>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</si>
  <si>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</si>
  <si>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</si>
  <si>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</si>
  <si>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</si>
  <si>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</si>
  <si>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</si>
  <si>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</si>
  <si>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</si>
  <si>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</si>
  <si>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</si>
  <si>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</si>
  <si>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</si>
  <si>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</si>
  <si>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</si>
  <si>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</si>
  <si>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</si>
  <si>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</si>
  <si>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</si>
  <si>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</si>
  <si>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</si>
  <si>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</si>
  <si>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</si>
  <si>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</si>
  <si>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</si>
  <si>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</si>
  <si>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</si>
  <si>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</si>
  <si>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</si>
  <si>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</si>
  <si>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</si>
  <si>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</si>
  <si>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</si>
  <si>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</si>
  <si>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</si>
  <si>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</si>
  <si>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</si>
  <si>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</si>
  <si>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</si>
  <si>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</si>
  <si>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</si>
  <si>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</si>
  <si>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</si>
  <si>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</si>
  <si>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</si>
  <si>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</si>
  <si>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</si>
  <si>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</si>
  <si>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</si>
  <si>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</si>
  <si>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</si>
  <si>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</si>
  <si>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</si>
  <si>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</si>
  <si>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</si>
  <si>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</si>
  <si>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</si>
  <si>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</si>
  <si>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</si>
  <si>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</si>
  <si>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</si>
  <si>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</si>
  <si>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</si>
  <si>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</si>
  <si>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</si>
  <si>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</si>
  <si>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</si>
  <si>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</si>
  <si>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</si>
  <si>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</si>
  <si>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</si>
  <si>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</si>
  <si>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</si>
  <si>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</si>
  <si>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</si>
  <si>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</si>
  <si>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</si>
  <si>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</si>
  <si>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</si>
  <si>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</si>
  <si>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</si>
  <si>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</si>
  <si>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</si>
  <si>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</si>
  <si>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</si>
  <si>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</si>
  <si>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</si>
  <si>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</si>
  <si>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</si>
  <si>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</si>
  <si>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</si>
  <si>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</si>
  <si>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</si>
  <si>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</si>
  <si>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</si>
  <si>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</si>
  <si>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</si>
  <si>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</si>
  <si>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</si>
  <si>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</si>
  <si>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</si>
  <si>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</si>
  <si>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</si>
  <si>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</si>
  <si>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</si>
  <si>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</si>
  <si>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</si>
  <si>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</si>
  <si>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</si>
  <si>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</si>
  <si>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</si>
  <si>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</si>
  <si>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</si>
  <si>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</si>
  <si>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</si>
  <si>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</si>
  <si>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</si>
  <si>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</si>
  <si>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</si>
  <si>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</si>
  <si>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</si>
  <si>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</si>
  <si>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</si>
  <si>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</si>
  <si>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</si>
  <si>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</si>
  <si>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</si>
  <si>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</si>
  <si>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</si>
  <si>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</si>
  <si>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</si>
  <si>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</si>
  <si>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</si>
  <si>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</si>
  <si>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</si>
  <si>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</si>
  <si>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</si>
  <si>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</si>
  <si>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</si>
  <si>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</si>
  <si>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</si>
  <si>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</si>
  <si>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</si>
  <si>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</si>
  <si>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</si>
  <si>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</si>
  <si>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</si>
  <si>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</si>
  <si>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</si>
  <si>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</si>
  <si>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</si>
  <si>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</si>
  <si>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</si>
  <si>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</si>
  <si>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</si>
  <si>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</si>
  <si>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</si>
  <si>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</si>
  <si>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</si>
  <si>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</si>
  <si>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</si>
  <si>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</si>
  <si>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</si>
  <si>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</si>
  <si>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</si>
  <si>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</si>
  <si>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</si>
  <si>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</si>
  <si>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</si>
  <si>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</si>
  <si>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</si>
  <si>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</si>
  <si>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</si>
  <si>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</si>
  <si>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</si>
  <si>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</si>
  <si>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</si>
  <si>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</si>
  <si>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</si>
  <si>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</si>
  <si>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</si>
  <si>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</si>
  <si>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</si>
  <si>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</si>
  <si>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</si>
  <si>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</si>
  <si>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</si>
  <si>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</si>
  <si>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</si>
  <si>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</si>
  <si>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</si>
  <si>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</si>
  <si>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</si>
  <si>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</si>
  <si>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</si>
  <si>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</si>
  <si>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</si>
  <si>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</si>
  <si>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</si>
  <si>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</si>
  <si>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</si>
  <si>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</si>
  <si>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</si>
  <si>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</si>
  <si>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</si>
  <si>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</si>
  <si>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</si>
  <si>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</si>
  <si>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</si>
  <si>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</si>
  <si>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</si>
  <si>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</si>
  <si>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</si>
  <si>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</si>
  <si>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</si>
  <si>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</si>
  <si>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</si>
  <si>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</si>
  <si>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</si>
  <si>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</si>
  <si>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</si>
  <si>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</si>
  <si>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</si>
  <si>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</si>
  <si>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</si>
  <si>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</si>
  <si>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</si>
  <si>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</si>
  <si>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</si>
  <si>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</si>
  <si>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</si>
  <si>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</si>
  <si>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</si>
  <si>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</si>
  <si>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</si>
  <si>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</si>
  <si>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</si>
  <si>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</si>
  <si>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</si>
  <si>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</si>
  <si>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</si>
  <si>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</si>
  <si>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</si>
  <si>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</si>
  <si>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</si>
  <si>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</si>
  <si>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</si>
  <si>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</si>
  <si>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</si>
  <si>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</si>
  <si>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</si>
  <si>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</si>
  <si>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</si>
  <si>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</si>
  <si>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</si>
  <si>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</si>
  <si>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</si>
  <si>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</si>
  <si>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</si>
  <si>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</si>
  <si>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</si>
  <si>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</si>
  <si>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</si>
  <si>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</si>
  <si>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</si>
  <si>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</si>
  <si>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</si>
  <si>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</si>
  <si>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</si>
  <si>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</si>
  <si>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</si>
  <si>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</si>
  <si>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</si>
  <si>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</si>
  <si>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</si>
  <si>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</si>
  <si>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</si>
  <si>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</si>
  <si>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</si>
  <si>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</si>
  <si>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</si>
  <si>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</si>
  <si>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</si>
  <si>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</si>
  <si>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</si>
  <si>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</si>
  <si>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</si>
  <si>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</si>
  <si>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</si>
  <si>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</si>
  <si>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</si>
  <si>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</si>
  <si>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</si>
  <si>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</si>
  <si>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</si>
  <si>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</si>
  <si>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</si>
  <si>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</si>
  <si>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</si>
  <si>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</si>
  <si>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</si>
  <si>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</si>
  <si>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</si>
  <si>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</si>
  <si>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</si>
  <si>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</si>
  <si>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</si>
  <si>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</si>
  <si>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</si>
  <si>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</si>
  <si>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</si>
  <si>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</si>
  <si>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</si>
  <si>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</si>
  <si>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</si>
  <si>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</si>
  <si>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</si>
  <si>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</si>
  <si>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</si>
  <si>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</si>
  <si>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</si>
  <si>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</si>
  <si>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</si>
  <si>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</si>
  <si>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</si>
  <si>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</si>
  <si>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</si>
  <si>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</si>
  <si>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</si>
  <si>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</si>
  <si>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</si>
  <si>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</si>
  <si>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</si>
  <si>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</si>
  <si>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</si>
  <si>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</si>
  <si>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</si>
  <si>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</si>
  <si>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</si>
  <si>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</si>
  <si>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</si>
  <si>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</si>
  <si>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</si>
  <si>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</si>
  <si>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</si>
  <si>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</si>
  <si>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</si>
  <si>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</si>
  <si>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</si>
  <si>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</si>
  <si>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</si>
  <si>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</si>
  <si>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</si>
  <si>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</si>
  <si>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</si>
  <si>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</si>
  <si>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</si>
  <si>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</si>
  <si>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</si>
  <si>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</si>
  <si>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</si>
  <si>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</si>
  <si>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</si>
  <si>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</si>
  <si>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</si>
  <si>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</si>
  <si>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</si>
  <si>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</si>
  <si>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</si>
  <si>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</si>
  <si>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</si>
  <si>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</si>
  <si>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</si>
  <si>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</si>
  <si>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</si>
  <si>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</si>
  <si>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</si>
  <si>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</si>
  <si>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</si>
  <si>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</si>
  <si>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</si>
  <si>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</si>
  <si>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</si>
  <si>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</si>
  <si>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</si>
  <si>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</si>
  <si>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</si>
  <si>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</si>
  <si>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</si>
  <si>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</si>
  <si>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</si>
  <si>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</si>
  <si>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</si>
  <si>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</si>
  <si>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</si>
  <si>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</si>
  <si>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</si>
  <si>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</si>
  <si>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</si>
  <si>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</si>
  <si>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</si>
  <si>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</si>
  <si>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</si>
  <si>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</si>
  <si>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</si>
  <si>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</si>
  <si>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</si>
  <si>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</si>
  <si>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</si>
  <si>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</si>
  <si>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</si>
  <si>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</si>
  <si>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</si>
  <si>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</si>
  <si>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</si>
  <si>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</si>
  <si>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</si>
  <si>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</si>
  <si>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</si>
  <si>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</si>
  <si>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</si>
  <si>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</si>
  <si>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</si>
  <si>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</si>
  <si>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</si>
  <si>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</si>
  <si>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</si>
  <si>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</si>
  <si>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</si>
  <si>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</si>
  <si>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</si>
  <si>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</si>
  <si>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</si>
  <si>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</si>
  <si>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</si>
  <si>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</si>
  <si>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</si>
  <si>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</si>
  <si>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</si>
  <si>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</si>
  <si>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</si>
  <si>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</si>
  <si>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</si>
  <si>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</si>
  <si>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</si>
  <si>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</si>
  <si>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</si>
  <si>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</si>
  <si>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</si>
  <si>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</si>
  <si>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</si>
  <si>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</si>
  <si>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</si>
  <si>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</si>
  <si>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</si>
  <si>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</si>
  <si>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</si>
  <si>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</si>
  <si>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</si>
  <si>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</si>
  <si>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</si>
  <si>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</si>
  <si>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</si>
  <si>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</si>
  <si>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</si>
  <si>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</si>
  <si>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</si>
  <si>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</si>
  <si>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</si>
  <si>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</si>
  <si>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</si>
  <si>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</si>
  <si>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</si>
  <si>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</si>
  <si>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</si>
  <si>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</si>
  <si>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</si>
  <si>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</si>
  <si>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</si>
  <si>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</si>
  <si>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</si>
  <si>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</si>
  <si>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</si>
  <si>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</si>
  <si>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</si>
  <si>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</si>
  <si>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</si>
  <si>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</si>
  <si>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</si>
  <si>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</si>
  <si>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</si>
  <si>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</si>
  <si>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</si>
  <si>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</si>
  <si>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</si>
  <si>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</si>
  <si>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</si>
  <si>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</si>
  <si>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</si>
  <si>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</si>
  <si>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</si>
  <si>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</si>
  <si>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</si>
  <si>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</si>
  <si>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</si>
  <si>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</si>
  <si>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</si>
  <si>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</si>
  <si>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</si>
  <si>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</si>
  <si>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</si>
  <si>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</si>
  <si>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</si>
  <si>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</si>
  <si>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</si>
  <si>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</si>
  <si>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</si>
  <si>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</si>
  <si>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</si>
  <si>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</si>
  <si>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</si>
  <si>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</si>
  <si>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</si>
  <si>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</si>
  <si>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</si>
  <si>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</si>
  <si>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</si>
  <si>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</si>
  <si>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</si>
  <si>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</si>
  <si>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</si>
  <si>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</si>
  <si>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</si>
  <si>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</si>
  <si>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</si>
  <si>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</si>
  <si>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</si>
  <si>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</si>
  <si>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</si>
  <si>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</si>
  <si>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</si>
  <si>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</si>
  <si>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</si>
  <si>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</si>
  <si>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</si>
  <si>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</si>
  <si>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</si>
  <si>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</si>
  <si>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</si>
  <si>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</si>
  <si>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</si>
  <si>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</si>
  <si>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</si>
  <si>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</si>
  <si>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</si>
  <si>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</si>
  <si>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</si>
  <si>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</si>
  <si>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</si>
  <si>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</si>
  <si>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</si>
  <si>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</si>
  <si>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</si>
  <si>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</si>
  <si>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</si>
  <si>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</si>
  <si>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</si>
  <si>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</si>
  <si>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</si>
  <si>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</si>
  <si>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</si>
  <si>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</si>
  <si>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</si>
  <si>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</si>
  <si>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</si>
  <si>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</si>
  <si>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</si>
  <si>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</si>
  <si>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</si>
  <si>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</si>
  <si>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</si>
  <si>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</si>
  <si>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</si>
  <si>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</si>
  <si>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</si>
  <si>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</si>
  <si>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</si>
  <si>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</si>
  <si>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</si>
  <si>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</si>
  <si>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</si>
  <si>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</si>
  <si>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</si>
  <si>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</si>
  <si>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</si>
  <si>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</si>
  <si>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</si>
  <si>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</si>
  <si>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</si>
  <si>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</si>
  <si>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</si>
  <si>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</si>
  <si>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</si>
  <si>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</si>
  <si>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</si>
  <si>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</si>
  <si>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</si>
  <si>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</si>
  <si>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</si>
  <si>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</si>
  <si>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</si>
  <si>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</si>
  <si>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</si>
  <si>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</si>
  <si>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</si>
  <si>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</si>
  <si>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</si>
  <si>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</si>
  <si>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</si>
  <si>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</si>
  <si>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</si>
  <si>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</si>
  <si>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</si>
  <si>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</si>
  <si>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</si>
  <si>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</si>
  <si>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</si>
  <si>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</si>
  <si>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</si>
  <si>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</si>
  <si>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</si>
  <si>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</si>
  <si>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</si>
  <si>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</si>
  <si>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</si>
  <si>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</si>
  <si>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</si>
  <si>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</si>
  <si>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</si>
  <si>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</si>
  <si>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</si>
  <si>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</si>
  <si>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</si>
  <si>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</si>
  <si>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</si>
  <si>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</si>
  <si>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</si>
  <si>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</si>
  <si>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</si>
  <si>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</si>
  <si>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</si>
  <si>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</si>
  <si>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</si>
  <si>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</si>
  <si>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</si>
  <si>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</si>
  <si>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</si>
  <si>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</si>
  <si>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</si>
  <si>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</si>
  <si>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</si>
  <si>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</si>
  <si>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</si>
  <si>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</si>
  <si>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</si>
  <si>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</si>
  <si>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</si>
  <si>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</si>
  <si>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</si>
  <si>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</si>
  <si>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</si>
  <si>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</si>
  <si>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</si>
  <si>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</si>
  <si>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</si>
  <si>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</si>
  <si>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</si>
  <si>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</si>
  <si>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</si>
  <si>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</si>
  <si>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</si>
  <si>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</si>
  <si>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</si>
  <si>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</si>
  <si>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</si>
  <si>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</si>
  <si>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</si>
  <si>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</si>
  <si>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</si>
  <si>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</si>
  <si>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</si>
  <si>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</si>
  <si>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</si>
  <si>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</si>
  <si>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</si>
  <si>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</si>
  <si>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</si>
  <si>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</si>
  <si>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</si>
  <si>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</si>
  <si>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</si>
  <si>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</si>
  <si>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</si>
  <si>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</si>
  <si>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</si>
  <si>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</si>
  <si>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</si>
  <si>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</si>
  <si>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</si>
  <si>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</si>
  <si>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</si>
  <si>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</si>
  <si>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</si>
  <si>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</si>
  <si>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</si>
  <si>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</si>
  <si>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</si>
  <si>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</si>
  <si>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</si>
  <si>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</si>
  <si>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</si>
  <si>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</si>
  <si>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</si>
  <si>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</si>
  <si>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</si>
  <si>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</si>
  <si>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</si>
  <si>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</si>
  <si>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</si>
  <si>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</si>
  <si>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</si>
  <si>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</si>
  <si>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</si>
  <si>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</si>
  <si>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</si>
  <si>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</si>
  <si>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</si>
  <si>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</si>
  <si>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</si>
  <si>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</si>
  <si>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softbal - bežné transfery</t>
  </si>
  <si>
    <t>250060</t>
  </si>
  <si>
    <t>1251209</t>
  </si>
  <si>
    <t>ubytovanie dňa 3.9.-7.9.2025 pre 21 osôb (17 hráčov, 4 realizačný tím) - Prague International Softball Cup 2025 Praha</t>
  </si>
  <si>
    <t>00216208</t>
  </si>
  <si>
    <t>Univerzita Karlova</t>
  </si>
  <si>
    <t>B0090024</t>
  </si>
  <si>
    <t>poplatok za zahraničnú platbu - faktúra č. 2501048</t>
  </si>
  <si>
    <t>31320155</t>
  </si>
  <si>
    <t>Všeobecná úverová banka, a.s.</t>
  </si>
  <si>
    <t>B0090026</t>
  </si>
  <si>
    <t>Vedenie konta VUB Biznis ucet Akti</t>
  </si>
  <si>
    <t>250061</t>
  </si>
  <si>
    <t>2025-015</t>
  </si>
  <si>
    <t>Práca pre CTM a reprezentáciu žien v Softballe za 09/2025</t>
  </si>
  <si>
    <t>41633687</t>
  </si>
  <si>
    <t>Juraj Bunta</t>
  </si>
  <si>
    <t>250063</t>
  </si>
  <si>
    <t>50250536</t>
  </si>
  <si>
    <t>Služby, energie a prevádzkové náklady spojené s užívaním priestorov v objekte DOM ŠPORTU za mesiac 11/2025 na základe Zmluvy o nájme nebytových priestorov c. 12-2021</t>
  </si>
  <si>
    <t>35862289</t>
  </si>
  <si>
    <t>DOM ŠPORTU, s.r.o.</t>
  </si>
  <si>
    <t>250062</t>
  </si>
  <si>
    <t>50250535</t>
  </si>
  <si>
    <t xml:space="preserve">Nájom nebytových priestorov v objekte DOM ŠPORTU za mesiac 11/2025 na základe Zmluvy o nájme nebytových priestorov c. 12-2021 </t>
  </si>
  <si>
    <t>250056</t>
  </si>
  <si>
    <t>2025012</t>
  </si>
  <si>
    <t>Poskytnuté účtovné a ekonomické služby na základe zmluvy - august 2025</t>
  </si>
  <si>
    <t>56840128</t>
  </si>
  <si>
    <t>AA účtovanie, s. r. o.</t>
  </si>
  <si>
    <t>25OZš008</t>
  </si>
  <si>
    <t xml:space="preserve">Vyúčtovanie nákladov generálneho sekretára - František Bunta -                                                          Pracovná cesta - cestovné náklady
Názov: jednanie mládežnícke súťaže
Termín: 27.9.2025
Miesto - mesto a štát: Praha, Česko
Trasa: Kamenný BA-Praha a späť                            Spôsob dopravy: súkromné vozidlo
Počet všetkých osôb na pracovnej ceste: 1      </t>
  </si>
  <si>
    <t>674</t>
  </si>
  <si>
    <t>Vyúčtovanie nákladov generálneho sekretára - František Bunta - výroba pečiatky</t>
  </si>
  <si>
    <t>47603895</t>
  </si>
  <si>
    <t>ATTI Tekauer, s.r.o.</t>
  </si>
  <si>
    <t>RG276999211SK</t>
  </si>
  <si>
    <t>Vyúčtovanie nákladov generálneho sekretára - František Bunta - poštovné (zaslanie žiadosti)</t>
  </si>
  <si>
    <t>36631124</t>
  </si>
  <si>
    <t>25OZš010</t>
  </si>
  <si>
    <t>0217</t>
  </si>
  <si>
    <t>preplatenie dokladu - Ing. arch. Mojmír Jankovič - overenie podpisov u notára 2x (zmena štatutárneho orgánu SSA - prezident)</t>
  </si>
  <si>
    <t>35551232</t>
  </si>
  <si>
    <t>JUDr. Ivona Kohútová, notár</t>
  </si>
  <si>
    <t>25OZš011</t>
  </si>
  <si>
    <t>156</t>
  </si>
  <si>
    <t>preplatenie dokladu - Ing. arch. Mojmír Jankovič - Ekolok 1x - poplatok hradený na pošte (zmena štatutárneho orgánu SSA - prezident)</t>
  </si>
  <si>
    <t>250065</t>
  </si>
  <si>
    <t>0001FV001244/25</t>
  </si>
  <si>
    <t>nákup trofejí na súťaže žien - MAXI KOMPLET 60ks, pohar 1ks, MINI KOMPLET 1ks, plastový štítok 3ks</t>
  </si>
  <si>
    <t>35774282</t>
  </si>
  <si>
    <t>Victory sport, spol. s r.o.</t>
  </si>
  <si>
    <t>250064</t>
  </si>
  <si>
    <t>052025</t>
  </si>
  <si>
    <t>Odmena prezidenta SSA podľa zmluvy za 4.štvrťrok 2025</t>
  </si>
  <si>
    <t>40429229</t>
  </si>
  <si>
    <t>Ing. arch. Mojmír Jankovič - ARCHITEKT</t>
  </si>
  <si>
    <t>250066</t>
  </si>
  <si>
    <t>2025014</t>
  </si>
  <si>
    <t>Poskytnuté účtovné a ekonomické služby na základe zmluvy - september 2025</t>
  </si>
  <si>
    <t>25OZš009</t>
  </si>
  <si>
    <t>0711</t>
  </si>
  <si>
    <t>Vyúčtovanie športového podujatia - ME v softballe žien dňa 6.9.-13.9.2025 Praha (CZ) - Natália Horváthová - fyzio potreby</t>
  </si>
  <si>
    <t>36821829</t>
  </si>
  <si>
    <t>CIMED, s.r.o.</t>
  </si>
  <si>
    <t>00112025</t>
  </si>
  <si>
    <t>Vyúčtovanie športového podujatia - ME v softballe žien dňa 6.9.-13.9.2025 Praha (CZ) - Natália Horváthová - prenájom vozidla</t>
  </si>
  <si>
    <t>40346668</t>
  </si>
  <si>
    <t>Viera Kubišová - SALON VIVIEN</t>
  </si>
  <si>
    <t>1035804572</t>
  </si>
  <si>
    <t>Vyúčtovanie športového podujatia - ME v softballe žien dňa 6.9.-13.9.2025 Praha (CZ) - Natália Horváthová - dialničná známka</t>
  </si>
  <si>
    <t>70856508</t>
  </si>
  <si>
    <t>Státní fond dopravní infraštruktúry</t>
  </si>
  <si>
    <t>34645856</t>
  </si>
  <si>
    <t>Vyúčtovanie športového podujatia - ME v softballe žien dňa 6.9.-13.9.2025 Praha (CZ) - Natália Horváthová - zabezpečenie stravovania (večera dňa 9.9.2025 pe 10 osôb)</t>
  </si>
  <si>
    <t>01527584</t>
  </si>
  <si>
    <t>Gastro Křížek s.r.o.                                        Papa Cipolla - Kamýk</t>
  </si>
  <si>
    <t>23731/2025</t>
  </si>
  <si>
    <t>Vyúčtovanie športového podujatia - ME v softballe žien dňa 6.9.-13.9.2025 Praha (CZ) - Natália Horváthová - zabezpečenie stravovania (večera dňa 9.9.2025 pre 1 osobu)</t>
  </si>
  <si>
    <t>40775925</t>
  </si>
  <si>
    <t>Jiří Bláhovec</t>
  </si>
  <si>
    <t>TC2025005257</t>
  </si>
  <si>
    <t>Vyúčtovanie športového podujatia - ME v softballe žien dňa 6.9.-13.9.2025 Praha (CZ) - Natália Horváthová - zabezpečenie stravovania (večera dňa 11.9.2025 pre 1 osobu)</t>
  </si>
  <si>
    <t>08435782</t>
  </si>
  <si>
    <t>T Clubhouse 10 s.r.o.</t>
  </si>
  <si>
    <t>04736</t>
  </si>
  <si>
    <t>Vyúčtovanie športového podujatia - ME v softballe žien dňa 6.9.-13.9.2025 Praha (CZ) - Natália Horváthová - nákup občerstvenia na zápasy (ovocie)</t>
  </si>
  <si>
    <t>26178541</t>
  </si>
  <si>
    <t>Lidl Česká republika s.r.o.</t>
  </si>
  <si>
    <t>07608</t>
  </si>
  <si>
    <t>Vyúčtovanie športového podujatia - ME v softballe žien dňa 6.9.-13.9.2025 Praha (CZ) - Natália Horváthová - nákup občerstvenia na zápasy (ovocie, voda)</t>
  </si>
  <si>
    <t>04468</t>
  </si>
  <si>
    <t>Vyúčtovanie športového podujatia - ME v softballe žien dňa 6.9.-13.9.2025 Praha (CZ) - Natália Horváthová - nákup PHM 45,6L prenajaté   vozidlo</t>
  </si>
  <si>
    <t>00604381</t>
  </si>
  <si>
    <t>OMV Slovensko, s.r.o.</t>
  </si>
  <si>
    <t>B0100013</t>
  </si>
  <si>
    <t>250072</t>
  </si>
  <si>
    <t>50250592</t>
  </si>
  <si>
    <t>Služby, energie a prevádzkové náklady spojené s užívaním priestorov v objekte DOM ŠPORTU za mesiac 12/2025 na základe Zmluvy o nájme nebytových priestorov c. 12-2021</t>
  </si>
  <si>
    <t>250071</t>
  </si>
  <si>
    <t>50250591</t>
  </si>
  <si>
    <t xml:space="preserve">Nájom nebytových priestorov v objekte DOM ŠPORTU za mesiac 12/2025 na základe Zmluvy o nájme nebytových priestorov c. 12-2021 </t>
  </si>
  <si>
    <t>250070</t>
  </si>
  <si>
    <t>25410</t>
  </si>
  <si>
    <t>nákup športového vybavenia - loptička Sofie 11 - 12ks, loptička WTA9011 - 12ks</t>
  </si>
  <si>
    <t>62419005</t>
  </si>
  <si>
    <t>TOV Productions, s.r.o.</t>
  </si>
  <si>
    <t>250069</t>
  </si>
  <si>
    <t>2025-017</t>
  </si>
  <si>
    <t>Práca pre CTM a reprezentáciu žien v Softballe za 10/2025</t>
  </si>
  <si>
    <t>250073</t>
  </si>
  <si>
    <t>70250307</t>
  </si>
  <si>
    <t>Doručovateľský servis v zmysle mandátnej zmluvy /manipulačný poplatok za 10/2025</t>
  </si>
  <si>
    <t>B0110007</t>
  </si>
  <si>
    <t>25OZš022</t>
  </si>
  <si>
    <t>Náhrada za stratu času dobrovolníka - súťaže a reprezentačné zápasy SSA, správa, nahrávanie zápasov, technický komisár a rozhodca za obdobie 1.1.-30.10.2025, počet osôb: 1, trvanie 115h, po 4€/h</t>
  </si>
  <si>
    <t>osoba 2</t>
  </si>
  <si>
    <t>250075</t>
  </si>
  <si>
    <t>2025-019</t>
  </si>
  <si>
    <t>Práca pre CTM a reprezentáciu žien v Softballe za 11/2025</t>
  </si>
  <si>
    <t>250078</t>
  </si>
  <si>
    <t>50250651</t>
  </si>
  <si>
    <t>Služby, energie a prevádzkové náklady spojené s užívaním priestorov v objekte DOM ŠPORTU za mesiac 01/2026 na základe Zmluvy o nájme nebytových priestorov c. 12-2021</t>
  </si>
  <si>
    <t>250077</t>
  </si>
  <si>
    <t>50250650</t>
  </si>
  <si>
    <t xml:space="preserve">Nájom nebytových priestorov v objekte DOM ŠPORTU za mesiac 01/2026 na základe Zmluvy o nájme nebytových priestorov c. 12-2021 </t>
  </si>
  <si>
    <t>250074</t>
  </si>
  <si>
    <t>2025016</t>
  </si>
  <si>
    <t>Poskytnuté účtovné a ekonomické služby na základe zmluvy - október 2025</t>
  </si>
  <si>
    <t>250076</t>
  </si>
  <si>
    <t>2501054</t>
  </si>
  <si>
    <t>250079</t>
  </si>
  <si>
    <t>005/2025</t>
  </si>
  <si>
    <t>Zabezpečenie športových podujatí - športová prírpava, reprezentačné sústredenie ženy dňa 28.6.-29.6.2025 v Trnave</t>
  </si>
  <si>
    <t>37851772</t>
  </si>
  <si>
    <t>SK Panthers Trnava</t>
  </si>
  <si>
    <t>250081</t>
  </si>
  <si>
    <t>Refundácia nákladov na základe zmluvy o poskytnutí finančného príspevku č. 2025PUŠP02 - Baseballový klub Angels Trnava - prenájom telocvične január 2025</t>
  </si>
  <si>
    <t>17055385</t>
  </si>
  <si>
    <t>Stredná odborná škola elektrotechnická</t>
  </si>
  <si>
    <t>20250036</t>
  </si>
  <si>
    <t>25832158</t>
  </si>
  <si>
    <t>Forelle BV</t>
  </si>
  <si>
    <t>250080</t>
  </si>
  <si>
    <t>0810</t>
  </si>
  <si>
    <t>SPORTUNION Baseball-Schule Wien</t>
  </si>
  <si>
    <t>Refundácia nákladov na základe zmluvy o poskytnutí finančného príspevku č. 2025PUŠP01 - Baseballový klub Apollo Bratislava - štartovné na súťaži Vienna Carlling 2025</t>
  </si>
  <si>
    <t>8/2025</t>
  </si>
  <si>
    <t>36088986</t>
  </si>
  <si>
    <t>Baseballový klub Angels Trnava</t>
  </si>
  <si>
    <t>Refundácia nákladov na základe zmluvy o poskytnutí finančného príspevku č. 2025PUŠP01 - Baseballový klub Apollo Bratislava - štartovné na Turnaji U8, U10, U13 (Január-Marec 2025)</t>
  </si>
  <si>
    <t>Refundácia nákladov na základe zmluvy o poskytnutí finančného príspevku č. 2025PUŠP01 - Baseballový klub Apollo Bratislava - štartovné na súťaži Winter League U10, U12, U14, Winter Cup U10, U12, U14</t>
  </si>
  <si>
    <t>Erster Wiener Neustädter Baseball- und Softballverein Union DIVING DUCKS</t>
  </si>
  <si>
    <t>2025054</t>
  </si>
  <si>
    <t>Refundácia nákladov na základe zmluvy o poskytnutí finančného príspevku č. 2025PUŠP01 - Baseballový klub Apollo Bratislava - štartovné na turnajoch v Hrotoviciach</t>
  </si>
  <si>
    <t>26596792</t>
  </si>
  <si>
    <t>Třebíč Nuclears z.s.</t>
  </si>
  <si>
    <t>250082</t>
  </si>
  <si>
    <t>SHSPT2025-014</t>
  </si>
  <si>
    <t>Stichting Honk- en Softbal Promotie Twente</t>
  </si>
  <si>
    <t>7890</t>
  </si>
  <si>
    <t>08085410</t>
  </si>
  <si>
    <t>61051624</t>
  </si>
  <si>
    <t>Resost Bad Boekelo - Hotel met Spa &amp; Wellness in Enschede</t>
  </si>
  <si>
    <t>250083</t>
  </si>
  <si>
    <t>2025018</t>
  </si>
  <si>
    <t>Poskytnuté účtovné a ekonomické služby na základe zmluvy - november 2025</t>
  </si>
  <si>
    <t>25OZš023</t>
  </si>
  <si>
    <t>3806200001</t>
  </si>
  <si>
    <t>Hromadné inkaso poistného - cestovné poistenie pre 27 osôb dňa 4.9.-14.9.2025</t>
  </si>
  <si>
    <t>54228573</t>
  </si>
  <si>
    <t>Generali Poisťovňa, pobočka poisťovne z iného členského štátu</t>
  </si>
  <si>
    <t>250084</t>
  </si>
  <si>
    <t>70250276</t>
  </si>
  <si>
    <t>Doručovateľský servis v zmysle mandátnej zmluvy /manipulačný poplatok za 09/2025</t>
  </si>
  <si>
    <t>250085</t>
  </si>
  <si>
    <t>Refundácia nákladov na základe zmluvy o poskytnutí finančného príspevku č. 2025PUŠP03 - SK Panthers Trnava - vyúčtovanie podujatia "Pohár víťazov pohárov B" Enschede (NL) - hromadné stravné dňa 24.8., 28.8. a 30.8.2025 pre 4 osoby</t>
  </si>
  <si>
    <t>Refundácia nákladov na základe zmluvy o poskytnutí finančného príspevku č. 2025PUŠP03 - SK Panthers Trnava - vyúčtovanie podujatia "Pohár víťazov pohárov B" Enschede (NL) - zabezpečenie stravovania na ihrisku dňa 25.8.-30.8.2025</t>
  </si>
  <si>
    <t>Refundácia nákladov na základe zmluvy o poskytnutí finančného príspevku č. 2025PUŠP03 - SK Panthers Trnava - vyúčtovanie podujatia "Pohár víťazov pohárov B" Enschede (NL) - zabezpečenie ubytovania pre 19 osôb dňa 24.8.-30.8.2025</t>
  </si>
  <si>
    <t xml:space="preserve">Refundácia nákladov na základe zmluvy o poskytnutí finančného príspevku č. 2025PUŠP04 - Goodsports International Slovensko - zabezpečenie sústredenia dňa  27.6.-6.7.2025 </t>
  </si>
  <si>
    <t>54781744</t>
  </si>
  <si>
    <t>Rekreačné zariadenie Kľačno s.r.o.</t>
  </si>
  <si>
    <t>20230005</t>
  </si>
  <si>
    <t>250086</t>
  </si>
  <si>
    <t>22550741</t>
  </si>
  <si>
    <t>22139494</t>
  </si>
  <si>
    <t>Viktoria Hamouzová</t>
  </si>
  <si>
    <t>22550768</t>
  </si>
  <si>
    <t>Refundácia nákladov na základe zmluvy o poskytnutí finančného príspevku č. 2025PUŠP05 - Baseball for Future - športové náradie a vybavenie (pálka 2ks, rukavice 1ks)</t>
  </si>
  <si>
    <t>Refundácia nákladov na základe zmluvy o poskytnutí finančného príspevku č. 2025PUŠP05 - Baseball for Future - športové náradie a vybavenie (pálka 2ks, batok 1ks)</t>
  </si>
  <si>
    <t>20250248</t>
  </si>
  <si>
    <t>Refundácia nákladov na základe zmluvy o poskytnutí finančného príspevku č. 2025PUŠP05 - Baseball for Future - DTF trasfer</t>
  </si>
  <si>
    <t>55779751</t>
  </si>
  <si>
    <t>Nexprim s. r. o.</t>
  </si>
  <si>
    <t>137</t>
  </si>
  <si>
    <t>00603317</t>
  </si>
  <si>
    <t>Mestská časť Bratislava - Nové Mesto</t>
  </si>
  <si>
    <t>Refundácia nákladov na základe zmluvy o poskytnutí finančného príspevku č. 2025PUŠP05 - Baseball for Future - prenájom telocvične za október 2025</t>
  </si>
  <si>
    <t>500518</t>
  </si>
  <si>
    <t>Refundácia nákladov na základe zmluvy o poskytnutí finančného príspevku č. 2025PUŠP05 - Baseball for Future - športové náradie (činka)</t>
  </si>
  <si>
    <t>26229374</t>
  </si>
  <si>
    <t>SEDCO s.r.o.</t>
  </si>
  <si>
    <t>250090</t>
  </si>
  <si>
    <t>INV-25-360000454</t>
  </si>
  <si>
    <t>Poplatok za rozhodcov podla pravidiel - WBSC Europe National Federations 2025</t>
  </si>
  <si>
    <t>World Baseball Softball Confederation Europe - WBSC</t>
  </si>
  <si>
    <t>250089</t>
  </si>
  <si>
    <t>2025-022</t>
  </si>
  <si>
    <t>Práca pre CTM a reprezentáciu žien v Softballe za 12/2025</t>
  </si>
  <si>
    <t>B0120017</t>
  </si>
  <si>
    <t>Zabezpečenie stravovania dňa 8.9. a 9.9.2025 pre 19 osôb - ME v Softballe žien 2025</t>
  </si>
  <si>
    <t>Refundácia nákladov na základe zmluvy o poskytnutí finančného príspevku č. 2025PUŠP02 - Baseballový klub Angels Trnava - nákup športového materiálu</t>
  </si>
  <si>
    <t>osoba 3, 4, 5, 6</t>
  </si>
  <si>
    <t>B0010006</t>
  </si>
  <si>
    <t>P-Zmena pod. vzoru pravnicka osoba</t>
  </si>
  <si>
    <t>250088</t>
  </si>
  <si>
    <t>70250369</t>
  </si>
  <si>
    <t>Doručovateľský servis v zmysle mandátnej zmluvy /manipulačný poplatok za 12/2025</t>
  </si>
  <si>
    <t>250087</t>
  </si>
  <si>
    <t>70250338</t>
  </si>
  <si>
    <t>Doručovateľský servis v zmysle mandátnej zmluvy /manipulačný poplatok za 11/2025</t>
  </si>
  <si>
    <t>260002</t>
  </si>
  <si>
    <t>50260028</t>
  </si>
  <si>
    <t>Služby, energie a prevádzkové náklady spojené s užívaním priestorov v objekte DOM ŠPORTU za mesiac 02/2026 na základe Zmluvy o nájme nebytových priestorov c. 12-2021</t>
  </si>
  <si>
    <t>260001</t>
  </si>
  <si>
    <t>50260027</t>
  </si>
  <si>
    <t xml:space="preserve">Nájom nebytových priestorov v objekte DOM ŠPORTU za mesiac 02/2026 na základe Zmluvy o nájme nebytových priestorov c. 12-2021 </t>
  </si>
  <si>
    <t>26003</t>
  </si>
  <si>
    <t>012026</t>
  </si>
  <si>
    <t>Odmena prezidenta SSA podľa zmluvy za 1.štvrťrok 2026</t>
  </si>
  <si>
    <t>25OZš024</t>
  </si>
  <si>
    <t xml:space="preserve">Pracovná cesta - cestovné náklady + stravné
Názov: Majstrovstvá Európy - muži do 23 r. - rozhodca
Termín: 1.7.-6.7.2025
Miesto - mesto a štát: Kunovice, Česko
Trasa: Ke-Kunovice a späť                            Spôsob dopravy: vlak
Počet všetkých osôb na pracovnej ceste: 1      </t>
  </si>
  <si>
    <t>Sušila Branislav</t>
  </si>
  <si>
    <t>25OZš025</t>
  </si>
  <si>
    <t xml:space="preserve">Pracovná cesta - cestovné náklady + stravné
Názov: Majstrovstvá Európy - ženy - rozhodca
Termín: 6.9.-14.9.2025
Miesto - mesto a štát: Praha, Česko
Trasa: Ke-Praha a späť                            Spôsob dopravy: vlak
Počet všetkých osôb na pracovnej ceste: 1      </t>
  </si>
  <si>
    <t>B0010010</t>
  </si>
  <si>
    <t>260004</t>
  </si>
  <si>
    <t>2026-002</t>
  </si>
  <si>
    <t>Práca pre CTM a reprezentáciu žien v Softballe za 01/2026</t>
  </si>
  <si>
    <t>260006</t>
  </si>
  <si>
    <t>50260087</t>
  </si>
  <si>
    <t>Služby, energie a prevádzkové náklady spojené s užívaním priestorov v objekte DOM ŠPORTU za mesiac 03/2026 na základe Zmluvy o nájme nebytových priestorov c. 12-2021</t>
  </si>
  <si>
    <t>260005</t>
  </si>
  <si>
    <t>50260086</t>
  </si>
  <si>
    <t xml:space="preserve">Nájom nebytových priestorov v objekte DOM ŠPORTU za mesiac 03/2026 na základe Zmluvy o nájme nebytových priestorov c. 12-2021 </t>
  </si>
  <si>
    <t>250091</t>
  </si>
  <si>
    <t>2025020</t>
  </si>
  <si>
    <t>Poskytnuté účtovné a ekonomické služby na základe zmluvy - december 2025</t>
  </si>
  <si>
    <t>26OZš001</t>
  </si>
  <si>
    <t xml:space="preserve">Pracovná cesta - cestovné náklady + stravné
Názov: stretnutie s organizátorom ME 2026 Reprezentácie, príprava ME U22
Termín: 23.1.-25.1.2026
Miesto - mesto a štát: Ostrava, Česko
Trasa: BA-Ostrava a späť                            Spôsob dopravy: AUV
Počet všetkých osôb na pracovnej ceste: 1      </t>
  </si>
  <si>
    <t>260010</t>
  </si>
  <si>
    <t>INV-25-360000517</t>
  </si>
  <si>
    <t>Ročný členský poplatok do WBSCE na rok 2026 - WBSCE Annual Membership fee 2026</t>
  </si>
  <si>
    <t>260008</t>
  </si>
  <si>
    <t>70260022</t>
  </si>
  <si>
    <t>Doručovateľský servis v zmysle mandátnej zmluvy /manipulačný poplatok za 01/2026</t>
  </si>
  <si>
    <t>260007</t>
  </si>
  <si>
    <t>2026002</t>
  </si>
  <si>
    <t>Poskytnuté účtovné a ekonomické služby na základe zmluvy - január 2026</t>
  </si>
  <si>
    <t>260009</t>
  </si>
  <si>
    <t>2026007</t>
  </si>
  <si>
    <t>nákup športového vybavenia - Lopta 12x12ks - zabezpečenie reprezentácie a súťaží na rok 2026</t>
  </si>
  <si>
    <t>50405152</t>
  </si>
  <si>
    <t>EIB s.r.o.</t>
  </si>
  <si>
    <t>B0020011</t>
  </si>
  <si>
    <t>260011</t>
  </si>
  <si>
    <t>Práca pre CTM a reprezentáciu žien v Softballe za 02/2026</t>
  </si>
  <si>
    <t>B0090025</t>
  </si>
  <si>
    <t>260013</t>
  </si>
  <si>
    <t>50260142</t>
  </si>
  <si>
    <t>Služby, energie a prevádzkové náklady spojené s užívaním priestorov v objekte DOM ŠPORTU za mesiac 04/2026 na základe Zmluvy o nájme nebytových priestorov c. 12-2021</t>
  </si>
  <si>
    <t>260012</t>
  </si>
  <si>
    <t>50260141</t>
  </si>
  <si>
    <t xml:space="preserve">Nájom nebytových priestorov v objekte DOM ŠPORTU za mesiac 04/2026 na základe Zmluvy o nájme nebytových priestorov c. 12-2021 </t>
  </si>
  <si>
    <t>260016</t>
  </si>
  <si>
    <t>FA260314</t>
  </si>
  <si>
    <t xml:space="preserve">Členský poplatok do WBSC World na rok 2026 </t>
  </si>
  <si>
    <t>World Baseball Softball Confederation WBSC</t>
  </si>
  <si>
    <t>26OZš002</t>
  </si>
  <si>
    <t>260015</t>
  </si>
  <si>
    <t>INV-25-360000662</t>
  </si>
  <si>
    <t>Turnajový poplatok - Európske majstrovstvá žien v softballe do 22 rokov - Tournament Fee U22</t>
  </si>
  <si>
    <t>Pracovná cesta - cestovné a stravné náklady
Názov: stretnutie s WBSC Europe, transfer hráčov, organizácie podjatí
Termín: 13.3.-15.3.2026
Miesto - mesto a štát: Zagreb, Chorvátsko
Trasa: BA-Zagreb a späť                            Spôsob dopravy: súkromné vozidlo
Počet všetkých osôb na pracovnej ceste: 1                                                                               z toho:
- generálny sekretár SSA: 1</t>
  </si>
  <si>
    <t>260017</t>
  </si>
  <si>
    <t>70260055</t>
  </si>
  <si>
    <t>Doručovateľský servis v zmysle mandátnej zmluvy /manipulačný poplatok za 02/2026</t>
  </si>
  <si>
    <t>26OZš003</t>
  </si>
  <si>
    <t>6390937356754405152</t>
  </si>
  <si>
    <t>preplatnie dokladu - licencia Microsoft 365 Personal</t>
  </si>
  <si>
    <t>Microsoft Ireland Operations limited</t>
  </si>
  <si>
    <t>260018</t>
  </si>
  <si>
    <t>260100105</t>
  </si>
  <si>
    <t xml:space="preserve">Vyúčtovanie zálohových platieb za rok 2025 na základe Zmluvy o nájme nebytových priestorov c. 12-2021 </t>
  </si>
  <si>
    <t>26OZš004</t>
  </si>
  <si>
    <t>Pracovná cesta - cestovné a stravné náklady
Názov: riadny kongres WBSC Europe
Termín: 13.2.-15.2.2026
Miesto - mesto a štát: Malta, Malta
Trasa: BA-Malta a späť                            Spôsob dopravy: súkromné vozidlo
Počet všetkých osôb na pracovnej ceste: 1                                                                               z toho:
- prezident SSA: 1</t>
  </si>
  <si>
    <t xml:space="preserve">Ing. arch. Mojmír Jankovič </t>
  </si>
  <si>
    <t>260014</t>
  </si>
  <si>
    <t>2026004</t>
  </si>
  <si>
    <t>Poskytnuté účtovné a ekonomické služby na základe zmluvy - február 2026</t>
  </si>
  <si>
    <t>260020</t>
  </si>
  <si>
    <t>260100279</t>
  </si>
  <si>
    <t>nákup športového oblečenia - tričko s krátkym rukávom 96ks, mikina s kapucňou 32ks + potlač textilu 128ks - materiál pre reprezentáciu</t>
  </si>
  <si>
    <t>36270687</t>
  </si>
  <si>
    <t>Xtra Slovakia s.r.o.</t>
  </si>
  <si>
    <t>260019</t>
  </si>
  <si>
    <t>2026/2026</t>
  </si>
  <si>
    <t>282354452</t>
  </si>
  <si>
    <t>Thirty1 s.r.o.</t>
  </si>
  <si>
    <t>nákup športového oblečenia - dresy pre reprezentáciu mládeže - 50ks (1.časť dokladu)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</si>
</sst>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vertical="top" wrapText="1"/>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48" noThreeD="1" sel="66"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6" zoomScaleNormal="100" workbookViewId="0">
      <selection activeCell="A136" sqref="A136"/>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48"/>
      <c r="D1" s="348"/>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05.1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49"/>
      <c r="D21" s="349"/>
    </row>
    <row r="22" spans="1:4" x14ac:dyDescent="0.2">
      <c r="C22" s="350"/>
      <c r="D22" s="349"/>
    </row>
    <row r="23" spans="1:4" ht="63.75" x14ac:dyDescent="0.2">
      <c r="A23" s="23" t="s">
        <v>1361</v>
      </c>
      <c r="C23" s="255"/>
      <c r="D23" s="256"/>
    </row>
    <row r="24" spans="1:4" ht="12.75" customHeight="1" x14ac:dyDescent="0.2">
      <c r="C24" s="346"/>
      <c r="D24" s="347"/>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9"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1371</v>
      </c>
    </row>
    <row r="73" spans="1:1" ht="38.25" x14ac:dyDescent="0.2">
      <c r="A73" s="23" t="s">
        <v>1372</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650000000000006"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softballová asociácia, Olympijské námestie 14290/1, Bratislava, 831 04</v>
      </c>
      <c r="B1" s="369"/>
      <c r="C1" s="36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70" t="s">
        <v>1260</v>
      </c>
      <c r="F3" s="371"/>
      <c r="N3" s="137" t="str">
        <f t="shared" si="0"/>
        <v>c - príspevok Slovenskému paralympijskému výboru</v>
      </c>
      <c r="O3" s="137" t="s">
        <v>343</v>
      </c>
      <c r="P3" s="137" t="str">
        <f>Spolu!B19</f>
        <v>príspevok Slovenskému paralympijskému výboru</v>
      </c>
    </row>
    <row r="4" spans="1:16" ht="45.75" customHeight="1" x14ac:dyDescent="0.2">
      <c r="E4" s="371"/>
      <c r="F4" s="371"/>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1291</v>
      </c>
      <c r="B12" s="372"/>
      <c r="C12" s="372"/>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4" t="s">
        <v>1293</v>
      </c>
      <c r="C14" s="375"/>
      <c r="F14" s="313"/>
      <c r="N14" s="137" t="str">
        <f t="shared" si="0"/>
        <v xml:space="preserve">n - </v>
      </c>
      <c r="O14" s="137" t="s">
        <v>364</v>
      </c>
    </row>
    <row r="15" spans="1:16" ht="34.35" customHeight="1" x14ac:dyDescent="0.2">
      <c r="A15" s="139" t="s">
        <v>1294</v>
      </c>
      <c r="B15" s="374"/>
      <c r="C15" s="375"/>
      <c r="F15" s="377"/>
      <c r="N15" s="137" t="str">
        <f t="shared" si="0"/>
        <v xml:space="preserve">o - </v>
      </c>
      <c r="O15" s="137" t="s">
        <v>365</v>
      </c>
    </row>
    <row r="16" spans="1:16" x14ac:dyDescent="0.2">
      <c r="A16" s="139" t="s">
        <v>1278</v>
      </c>
      <c r="B16" s="142">
        <f>F8</f>
        <v>0</v>
      </c>
      <c r="C16" s="137"/>
      <c r="F16" s="377"/>
      <c r="N16" s="137" t="str">
        <f t="shared" si="0"/>
        <v xml:space="preserve">p - </v>
      </c>
      <c r="O16" s="137" t="s">
        <v>366</v>
      </c>
    </row>
    <row r="17" spans="1:16" ht="32.1" customHeight="1" x14ac:dyDescent="0.2">
      <c r="A17" s="139" t="s">
        <v>1281</v>
      </c>
      <c r="B17" s="142">
        <f>F9</f>
        <v>0</v>
      </c>
      <c r="C17" s="137"/>
      <c r="F17" s="377"/>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17316723</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1286</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8" t="s">
        <v>1299</v>
      </c>
      <c r="B2" s="378"/>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1" t="s">
        <v>57</v>
      </c>
      <c r="B1" s="351"/>
      <c r="C1" s="351"/>
      <c r="D1" s="351"/>
      <c r="E1" s="351"/>
      <c r="F1" s="351"/>
      <c r="G1" s="351"/>
      <c r="H1" s="351"/>
      <c r="I1" s="52"/>
      <c r="J1" s="37"/>
    </row>
    <row r="2" spans="1:11" ht="15.75" x14ac:dyDescent="0.25">
      <c r="A2" s="357" t="s">
        <v>58</v>
      </c>
      <c r="B2" s="357"/>
      <c r="C2" s="357"/>
      <c r="D2" s="357"/>
      <c r="E2" s="357"/>
      <c r="F2" s="357"/>
      <c r="G2" s="357"/>
      <c r="H2" s="355" t="str">
        <f>+Doklady!I100</f>
        <v>V3</v>
      </c>
      <c r="I2" s="355"/>
    </row>
    <row r="3" spans="1:11" ht="15" x14ac:dyDescent="0.25">
      <c r="A3" s="40"/>
      <c r="B3" s="40"/>
      <c r="C3" s="40"/>
      <c r="D3" s="40"/>
      <c r="E3" s="40"/>
      <c r="F3" s="40"/>
      <c r="G3" s="40"/>
      <c r="H3" s="356">
        <f>+Doklady!I101</f>
        <v>45887</v>
      </c>
      <c r="I3" s="356"/>
    </row>
    <row r="4" spans="1:11" ht="15.75" customHeight="1" x14ac:dyDescent="0.2">
      <c r="A4" s="41" t="s">
        <v>59</v>
      </c>
      <c r="B4" s="352" t="s">
        <v>60</v>
      </c>
      <c r="C4" s="353"/>
      <c r="D4" s="353"/>
      <c r="E4" s="35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8" priority="2" stopIfTrue="1">
      <formula>$A78&lt;&gt;""</formula>
    </cfRule>
  </conditionalFormatting>
  <conditionalFormatting sqref="A8:I76 I78">
    <cfRule type="expression" dxfId="107" priority="7" stopIfTrue="1">
      <formula>$A8&lt;&gt;""</formula>
    </cfRule>
  </conditionalFormatting>
  <conditionalFormatting sqref="B78:H2888">
    <cfRule type="expression" dxfId="106" priority="3" stopIfTrue="1">
      <formula>$A78&lt;&gt;""</formula>
    </cfRule>
  </conditionalFormatting>
  <conditionalFormatting sqref="D2886:D2913">
    <cfRule type="expression" dxfId="10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60" t="s">
        <v>311</v>
      </c>
      <c r="B1" s="361"/>
      <c r="C1" s="174">
        <v>45688</v>
      </c>
      <c r="D1" s="26"/>
      <c r="G1" s="252">
        <v>45688</v>
      </c>
    </row>
    <row r="2" spans="1:7" ht="15" x14ac:dyDescent="0.25">
      <c r="A2" s="28"/>
      <c r="B2" s="28"/>
      <c r="G2" s="252">
        <v>45716</v>
      </c>
    </row>
    <row r="3" spans="1:7" ht="14.25" x14ac:dyDescent="0.2">
      <c r="A3" s="30" t="s">
        <v>312</v>
      </c>
      <c r="B3" s="358" t="str">
        <f>INDEX(Adr!B:B,Doklady!B102+1)</f>
        <v>Slovenská softballová asociácia</v>
      </c>
      <c r="C3" s="358"/>
      <c r="D3" s="358"/>
      <c r="G3" s="252">
        <v>45747</v>
      </c>
    </row>
    <row r="4" spans="1:7" ht="14.25" x14ac:dyDescent="0.2">
      <c r="A4" s="30" t="s">
        <v>313</v>
      </c>
      <c r="B4" s="29" t="str">
        <f>RIGHT("0000"&amp;INDEX(Adr!A:A,Doklady!B102+1),8)</f>
        <v>17316723</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30873</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30873</v>
      </c>
      <c r="G15" s="252"/>
    </row>
    <row r="16" spans="1:7" ht="14.25" x14ac:dyDescent="0.2">
      <c r="G16" s="252"/>
    </row>
    <row r="17" spans="1:5" ht="72" customHeight="1" x14ac:dyDescent="0.2">
      <c r="A17" s="359" t="s">
        <v>328</v>
      </c>
      <c r="B17" s="359"/>
      <c r="C17" s="359"/>
      <c r="D17" s="35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B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23" t="s">
        <v>329</v>
      </c>
      <c r="B1" s="323"/>
      <c r="C1" s="323"/>
      <c r="D1" s="323"/>
      <c r="E1" s="323"/>
      <c r="F1" s="323"/>
      <c r="G1" s="323"/>
      <c r="H1" s="323"/>
      <c r="I1" s="323"/>
    </row>
    <row r="2" spans="1:26" ht="7.5" customHeight="1" x14ac:dyDescent="0.2">
      <c r="C2" s="8"/>
      <c r="D2" s="8"/>
      <c r="E2" s="8"/>
      <c r="F2" s="8"/>
      <c r="G2" s="8"/>
      <c r="H2" s="8"/>
      <c r="I2" s="8"/>
    </row>
    <row r="3" spans="1:26" s="9" customFormat="1" ht="26.1" customHeight="1" x14ac:dyDescent="0.2">
      <c r="B3" s="160" t="s">
        <v>59</v>
      </c>
      <c r="C3" s="324" t="str">
        <f>INDEX(Adr!B2:B151,Doklady!B102)</f>
        <v>Slovenská softballová asociácia</v>
      </c>
      <c r="D3" s="324"/>
      <c r="E3" s="324"/>
      <c r="F3" s="324"/>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17316723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25" t="s">
        <v>334</v>
      </c>
      <c r="F9" s="326"/>
      <c r="J9" s="8"/>
      <c r="L9" s="118"/>
      <c r="M9" s="118"/>
      <c r="N9" s="118"/>
      <c r="O9" s="118"/>
      <c r="P9" s="118"/>
      <c r="Q9" s="118"/>
      <c r="R9" s="118"/>
      <c r="S9" s="118"/>
    </row>
    <row r="10" spans="1:26" ht="18" x14ac:dyDescent="0.25">
      <c r="A10" s="69" t="s">
        <v>317</v>
      </c>
      <c r="B10" s="70" t="s">
        <v>318</v>
      </c>
      <c r="C10" s="126">
        <f>SUMIF(FP!J:J,Doklady!$B$1&amp;A10,FP!D:D)</f>
        <v>0</v>
      </c>
      <c r="D10" s="126">
        <f>C10-E10</f>
        <v>0</v>
      </c>
      <c r="E10" s="316">
        <f>SUMIF(K:K,A10,I:I)</f>
        <v>0</v>
      </c>
      <c r="F10" s="317"/>
      <c r="L10" s="120" t="s">
        <v>335</v>
      </c>
      <c r="M10" s="118"/>
      <c r="N10" s="118"/>
      <c r="O10" s="118"/>
      <c r="P10" s="118"/>
      <c r="Q10" s="118"/>
      <c r="R10" s="118"/>
      <c r="S10" s="118"/>
    </row>
    <row r="11" spans="1:26" ht="18" x14ac:dyDescent="0.25">
      <c r="A11" s="69" t="s">
        <v>319</v>
      </c>
      <c r="B11" s="70" t="s">
        <v>320</v>
      </c>
      <c r="C11" s="126">
        <f>SUMIF(FP!J:J,Doklady!$B$1&amp;A11,FP!D:D)</f>
        <v>30873</v>
      </c>
      <c r="D11" s="126">
        <f>+C11-E11</f>
        <v>30873</v>
      </c>
      <c r="E11" s="327">
        <f>+I39-I42+I44-I47</f>
        <v>0</v>
      </c>
      <c r="F11" s="328"/>
      <c r="J11" s="176"/>
      <c r="L11" s="161" t="str">
        <f>L41</f>
        <v>a - softbal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16">
        <f>SUMIF(K:K,A12,I:I)</f>
        <v>0</v>
      </c>
      <c r="F12" s="317"/>
      <c r="J12" s="177"/>
      <c r="L12" s="161" t="str">
        <f>L42</f>
        <v>a - softbal - kapitálové transfery</v>
      </c>
      <c r="N12" s="118"/>
      <c r="O12" s="118"/>
      <c r="P12" s="118"/>
      <c r="Q12" s="118"/>
      <c r="R12" s="118"/>
      <c r="S12" s="118"/>
    </row>
    <row r="13" spans="1:26" ht="18" x14ac:dyDescent="0.25">
      <c r="A13" s="69" t="s">
        <v>323</v>
      </c>
      <c r="B13" s="70" t="s">
        <v>324</v>
      </c>
      <c r="C13" s="126">
        <f>SUMIF(FP!J:J,Doklady!$B$1&amp;A13,FP!D:D)</f>
        <v>0</v>
      </c>
      <c r="D13" s="126">
        <f>C13-E13</f>
        <v>0</v>
      </c>
      <c r="E13" s="316">
        <f>SUMIF(K:K,A13,I:I)</f>
        <v>0</v>
      </c>
      <c r="F13" s="31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29">
        <f>SUMIF(K:K,A14,I:I)</f>
        <v>0</v>
      </c>
      <c r="F14" s="330"/>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6" t="s">
        <v>337</v>
      </c>
      <c r="C16" s="337"/>
      <c r="D16" s="337"/>
      <c r="E16" s="337"/>
      <c r="F16" s="337"/>
      <c r="G16" s="337"/>
      <c r="H16" s="33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1" t="s">
        <v>340</v>
      </c>
      <c r="C17" s="331"/>
      <c r="D17" s="331"/>
      <c r="E17" s="331"/>
      <c r="F17" s="331"/>
      <c r="G17" s="331"/>
      <c r="H17" s="331"/>
      <c r="I17" s="73">
        <f>SUMIF(FP!I:I,Doklady!$B$1&amp;A17,FP!D:D)</f>
        <v>30873</v>
      </c>
      <c r="T17" s="86"/>
    </row>
    <row r="18" spans="1:20" x14ac:dyDescent="0.2">
      <c r="A18" s="135" t="s">
        <v>341</v>
      </c>
      <c r="B18" s="331" t="s">
        <v>342</v>
      </c>
      <c r="C18" s="331"/>
      <c r="D18" s="331"/>
      <c r="E18" s="331"/>
      <c r="F18" s="331"/>
      <c r="G18" s="331"/>
      <c r="H18" s="331"/>
      <c r="I18" s="73">
        <f>SUMIF(FP!I:I,Doklady!$B$1&amp;A18,FP!D:D)</f>
        <v>0</v>
      </c>
    </row>
    <row r="19" spans="1:20" x14ac:dyDescent="0.2">
      <c r="A19" s="115" t="s">
        <v>343</v>
      </c>
      <c r="B19" s="331" t="s">
        <v>344</v>
      </c>
      <c r="C19" s="331"/>
      <c r="D19" s="331"/>
      <c r="E19" s="331"/>
      <c r="F19" s="331"/>
      <c r="G19" s="331"/>
      <c r="H19" s="331"/>
      <c r="I19" s="73">
        <f>SUMIF(FP!I:I,Doklady!$B$1&amp;A19,FP!D:D)</f>
        <v>0</v>
      </c>
    </row>
    <row r="20" spans="1:20" x14ac:dyDescent="0.2">
      <c r="A20" s="135" t="s">
        <v>345</v>
      </c>
      <c r="B20" s="320" t="s">
        <v>346</v>
      </c>
      <c r="C20" s="321"/>
      <c r="D20" s="321"/>
      <c r="E20" s="321"/>
      <c r="F20" s="321"/>
      <c r="G20" s="321"/>
      <c r="H20" s="322"/>
      <c r="I20" s="73">
        <f>SUMIF(FP!I:I,Doklady!$B$1&amp;A20,FP!D:D)</f>
        <v>0</v>
      </c>
      <c r="T20" s="86"/>
    </row>
    <row r="21" spans="1:20" x14ac:dyDescent="0.2">
      <c r="A21" s="115" t="s">
        <v>347</v>
      </c>
      <c r="B21" s="320" t="s">
        <v>348</v>
      </c>
      <c r="C21" s="321"/>
      <c r="D21" s="321"/>
      <c r="E21" s="321"/>
      <c r="F21" s="321"/>
      <c r="G21" s="321"/>
      <c r="H21" s="322"/>
      <c r="I21" s="73">
        <f>SUMIF(FP!I:I,Doklady!$B$1&amp;A21,FP!D:D)</f>
        <v>0</v>
      </c>
      <c r="T21" s="86"/>
    </row>
    <row r="22" spans="1:20" x14ac:dyDescent="0.2">
      <c r="A22" s="135" t="s">
        <v>349</v>
      </c>
      <c r="B22" s="339" t="s">
        <v>350</v>
      </c>
      <c r="C22" s="340"/>
      <c r="D22" s="340"/>
      <c r="E22" s="340"/>
      <c r="F22" s="340"/>
      <c r="G22" s="340"/>
      <c r="H22" s="341"/>
      <c r="I22" s="73">
        <f>SUMIF(FP!I:I,Doklady!$B$1&amp;A22,FP!D:D)</f>
        <v>0</v>
      </c>
      <c r="T22" s="86"/>
    </row>
    <row r="23" spans="1:20" x14ac:dyDescent="0.2">
      <c r="A23" s="115" t="s">
        <v>351</v>
      </c>
      <c r="B23" s="320" t="s">
        <v>352</v>
      </c>
      <c r="C23" s="321"/>
      <c r="D23" s="321"/>
      <c r="E23" s="321"/>
      <c r="F23" s="321"/>
      <c r="G23" s="321"/>
      <c r="H23" s="322"/>
      <c r="I23" s="73">
        <f>SUMIF(FP!I:I,Doklady!$B$1&amp;A23,FP!D:D)</f>
        <v>0</v>
      </c>
      <c r="T23" s="86"/>
    </row>
    <row r="24" spans="1:20" x14ac:dyDescent="0.2">
      <c r="A24" s="135" t="s">
        <v>353</v>
      </c>
      <c r="B24" s="320" t="s">
        <v>354</v>
      </c>
      <c r="C24" s="321"/>
      <c r="D24" s="321"/>
      <c r="E24" s="321"/>
      <c r="F24" s="321"/>
      <c r="G24" s="321"/>
      <c r="H24" s="322"/>
      <c r="I24" s="73">
        <f>SUMIF(FP!I:I,Doklady!$B$1&amp;A24,FP!D:D)</f>
        <v>0</v>
      </c>
      <c r="T24" s="86"/>
    </row>
    <row r="25" spans="1:20" x14ac:dyDescent="0.2">
      <c r="A25" s="115" t="s">
        <v>355</v>
      </c>
      <c r="B25" s="332" t="s">
        <v>2282</v>
      </c>
      <c r="C25" s="333"/>
      <c r="D25" s="333"/>
      <c r="E25" s="333"/>
      <c r="F25" s="333"/>
      <c r="G25" s="333"/>
      <c r="H25" s="334"/>
      <c r="I25" s="73">
        <f>SUMIF(FP!I:I,Doklady!$B$1&amp;A25,FP!D:D)</f>
        <v>0</v>
      </c>
      <c r="T25" s="86"/>
    </row>
    <row r="26" spans="1:20" x14ac:dyDescent="0.2">
      <c r="A26" s="135" t="s">
        <v>356</v>
      </c>
      <c r="B26" s="320" t="s">
        <v>357</v>
      </c>
      <c r="C26" s="321"/>
      <c r="D26" s="321"/>
      <c r="E26" s="321"/>
      <c r="F26" s="321"/>
      <c r="G26" s="321"/>
      <c r="H26" s="322"/>
      <c r="I26" s="73">
        <f>SUMIF(FP!I:I,Doklady!$B$1&amp;A26,FP!D:D)</f>
        <v>0</v>
      </c>
      <c r="T26" s="86"/>
    </row>
    <row r="27" spans="1:20" x14ac:dyDescent="0.2">
      <c r="A27" s="115" t="s">
        <v>358</v>
      </c>
      <c r="B27" s="320" t="s">
        <v>359</v>
      </c>
      <c r="C27" s="321"/>
      <c r="D27" s="321"/>
      <c r="E27" s="321"/>
      <c r="F27" s="321"/>
      <c r="G27" s="321"/>
      <c r="H27" s="322"/>
      <c r="I27" s="73">
        <f>SUMIF(FP!I:I,Doklady!$B$1&amp;A27,FP!D:D)</f>
        <v>0</v>
      </c>
      <c r="T27" s="86"/>
    </row>
    <row r="28" spans="1:20" x14ac:dyDescent="0.2">
      <c r="A28" s="135" t="s">
        <v>360</v>
      </c>
      <c r="B28" s="320" t="s">
        <v>361</v>
      </c>
      <c r="C28" s="321"/>
      <c r="D28" s="321"/>
      <c r="E28" s="321"/>
      <c r="F28" s="321"/>
      <c r="G28" s="321"/>
      <c r="H28" s="322"/>
      <c r="I28" s="73">
        <f>SUMIF(FP!I:I,Doklady!$B$1&amp;A28,FP!D:D)</f>
        <v>0</v>
      </c>
      <c r="T28" s="86"/>
    </row>
    <row r="29" spans="1:20" x14ac:dyDescent="0.2">
      <c r="A29" s="115" t="s">
        <v>362</v>
      </c>
      <c r="B29" s="320" t="s">
        <v>363</v>
      </c>
      <c r="C29" s="321"/>
      <c r="D29" s="321"/>
      <c r="E29" s="321"/>
      <c r="F29" s="321"/>
      <c r="G29" s="321"/>
      <c r="H29" s="322"/>
      <c r="I29" s="73">
        <f>SUMIF(FP!I:I,Doklady!$B$1&amp;A29,FP!D:D)</f>
        <v>0</v>
      </c>
      <c r="T29" s="86"/>
    </row>
    <row r="30" spans="1:20" hidden="1" x14ac:dyDescent="0.2">
      <c r="A30" s="135" t="s">
        <v>364</v>
      </c>
      <c r="B30" s="320"/>
      <c r="C30" s="321"/>
      <c r="D30" s="321"/>
      <c r="E30" s="321"/>
      <c r="F30" s="321"/>
      <c r="G30" s="321"/>
      <c r="H30" s="322"/>
      <c r="I30" s="73">
        <f>SUMIF(FP!I:I,Doklady!$B$1&amp;A30,FP!D:D)</f>
        <v>0</v>
      </c>
      <c r="T30" s="86"/>
    </row>
    <row r="31" spans="1:20" hidden="1" x14ac:dyDescent="0.2">
      <c r="A31" s="115" t="s">
        <v>365</v>
      </c>
      <c r="B31" s="320"/>
      <c r="C31" s="321"/>
      <c r="D31" s="321"/>
      <c r="E31" s="321"/>
      <c r="F31" s="321"/>
      <c r="G31" s="321"/>
      <c r="H31" s="322"/>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softbal</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6174.6</v>
      </c>
      <c r="D39" s="78">
        <f>I39*0.2</f>
        <v>6174.6</v>
      </c>
      <c r="E39" s="78">
        <f>I39*0.25</f>
        <v>7718.25</v>
      </c>
      <c r="F39" s="78">
        <f>+I39*0.15</f>
        <v>4630.95</v>
      </c>
      <c r="G39" s="78">
        <f>+MAX(I39-C39-D39-E39-F39-H39,0)</f>
        <v>6174.6000000000031</v>
      </c>
      <c r="H39" s="78">
        <f>+IFERROR(VLOOKUP(K40&amp;" - kapitálové transfery",B$53:C$90,2,0),0)</f>
        <v>0</v>
      </c>
      <c r="I39" s="73">
        <f>SUMIF(FP!K:K,K40,FP!D:D)</f>
        <v>30873</v>
      </c>
      <c r="L39" s="84">
        <f>COUNTIF(FP!N:N,Doklady!B1&amp;"aK")</f>
        <v>0</v>
      </c>
      <c r="T39" s="86"/>
    </row>
    <row r="40" spans="1:21" x14ac:dyDescent="0.2">
      <c r="A40" s="115" t="s">
        <v>339</v>
      </c>
      <c r="B40" s="116" t="s">
        <v>373</v>
      </c>
      <c r="C40" s="78">
        <f>DSUM(Doklady!A103:J10002,"GGG",Spolu!L40:M42)</f>
        <v>9975.9900000000016</v>
      </c>
      <c r="D40" s="78">
        <f>DSUM(Doklady!A103:J10002,"GGG",Spolu!N40:O42)</f>
        <v>7577.8099999999995</v>
      </c>
      <c r="E40" s="78">
        <f>DSUM(Doklady!A103:J10002,"GGG",Spolu!P40:Q42)</f>
        <v>8135.34</v>
      </c>
      <c r="F40" s="78">
        <f>DSUM(Doklady!A103:J10002,"GGG",Spolu!R40:S42)</f>
        <v>3477.2599999999998</v>
      </c>
      <c r="G40" s="78">
        <f>DSUM(Doklady!A103:J10002,"GGG",Spolu!T40:U42)-H40</f>
        <v>1706.6</v>
      </c>
      <c r="H40" s="78">
        <f>+IFERROR(VLOOKUP(K40&amp;" - kapitálové transfery",B$53:D$90,3,0),0)</f>
        <v>0</v>
      </c>
      <c r="I40" s="73">
        <f>+C40+D40+E40+F40+G40+H40</f>
        <v>30873</v>
      </c>
      <c r="J40" s="218" t="str">
        <f>+K45</f>
        <v>.</v>
      </c>
      <c r="K40" s="218" t="str">
        <f>IF(L38&gt;0,INDEX(FP!K:K,Doklady!B2),".")</f>
        <v>softbal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softbal - bežné transfery</v>
      </c>
      <c r="M41" s="120">
        <v>1</v>
      </c>
      <c r="N41" s="161" t="str">
        <f>+L41</f>
        <v>a - softbal - bežné transfery</v>
      </c>
      <c r="O41" s="120">
        <v>2</v>
      </c>
      <c r="P41" s="161" t="str">
        <f>+L41</f>
        <v>a - softbal - bežné transfery</v>
      </c>
      <c r="Q41" s="120">
        <v>3</v>
      </c>
      <c r="R41" s="161" t="str">
        <f>+L41</f>
        <v>a - softbal - bežné transfery</v>
      </c>
      <c r="S41" s="120">
        <v>4</v>
      </c>
      <c r="T41" s="161" t="str">
        <f>+L41</f>
        <v>a - softbal - bežné transfery</v>
      </c>
      <c r="U41" s="120">
        <v>5</v>
      </c>
    </row>
    <row r="42" spans="1:21" ht="10.5" customHeight="1" x14ac:dyDescent="0.2">
      <c r="A42" s="115" t="s">
        <v>339</v>
      </c>
      <c r="B42" s="116" t="s">
        <v>376</v>
      </c>
      <c r="C42" s="73">
        <f>+C40</f>
        <v>9975.9900000000016</v>
      </c>
      <c r="D42" s="216">
        <f>+D40</f>
        <v>7577.8099999999995</v>
      </c>
      <c r="E42" s="216">
        <f>+E40</f>
        <v>8135.34</v>
      </c>
      <c r="F42" s="216">
        <f>+MIN(F39:F40)</f>
        <v>3477.2599999999998</v>
      </c>
      <c r="G42" s="216">
        <f>+MIN(G39+MAX(F39-F40,0)-MAX(E40-E39,0)-MAX(D40-D39,0)-MAX(C40-C39,0),G40)</f>
        <v>1706.6</v>
      </c>
      <c r="H42" s="216">
        <f>+MIN(H39:H40)</f>
        <v>0</v>
      </c>
      <c r="I42" s="73">
        <f>+C42+D42+E42+MIN(F39:F40)+G42+H42</f>
        <v>30873</v>
      </c>
      <c r="J42" s="219">
        <f>+K47</f>
        <v>0</v>
      </c>
      <c r="K42" s="219">
        <f>+I42-H42</f>
        <v>30873</v>
      </c>
      <c r="L42" s="161" t="str">
        <f>+SUBSTITUTE(L41,"bežné","kapitálové")</f>
        <v>a - softbal - kapitálové transfery</v>
      </c>
      <c r="M42" s="120">
        <v>1</v>
      </c>
      <c r="N42" s="161" t="str">
        <f>+L42</f>
        <v>a - softbal - kapitálové transfery</v>
      </c>
      <c r="O42" s="120">
        <v>2</v>
      </c>
      <c r="P42" s="161" t="str">
        <f>+L42</f>
        <v>a - softbal - kapitálové transfery</v>
      </c>
      <c r="Q42" s="120">
        <v>3</v>
      </c>
      <c r="R42" s="161" t="str">
        <f>+L42</f>
        <v>a - softbal - kapitálové transfery</v>
      </c>
      <c r="S42" s="120">
        <v>4</v>
      </c>
      <c r="T42" s="161" t="str">
        <f>+L42</f>
        <v>a - softbal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DSUM(Doklady!A103:J10002,"GGG",Spolu!L45:M47)</f>
        <v>0</v>
      </c>
      <c r="D45" s="78">
        <f>DSUM(Doklady!A103:J10002,"GGG",Spolu!N45:O47)</f>
        <v>0</v>
      </c>
      <c r="E45" s="78">
        <f>DSUM(Doklady!A103:J10002,"GGG",Spolu!P45:Q47)</f>
        <v>0</v>
      </c>
      <c r="F45" s="78">
        <f>DSUM(Doklady!A103:J10002,"GGG",Spolu!R45:S47)</f>
        <v>0</v>
      </c>
      <c r="G45" s="78">
        <f>DSUM(Doklady!A103:J10002,"GGG",Spolu!T45:U47)-H45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18"/>
      <c r="B50" s="319"/>
      <c r="C50" s="319"/>
      <c r="D50" s="319"/>
      <c r="E50" s="319"/>
      <c r="F50" s="319"/>
      <c r="G50" s="319"/>
      <c r="H50" s="319"/>
      <c r="I50" s="31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softbal - bežné transfery</v>
      </c>
      <c r="C53" s="73">
        <f>IF(A53&lt;&gt;"",INDEX(FP!D:D,Doklady!B$2+(ROW()-53)),"")</f>
        <v>30873</v>
      </c>
      <c r="D53" s="73">
        <f>IF(A53&lt;&gt;"",Doklady!I1-Doklady!J1,"")</f>
        <v>30872.999999999996</v>
      </c>
      <c r="E53" s="73">
        <f>IF(A53&lt;&gt;"",MIN(D53,C53)*Doklady!C1/(1-Doklady!C1),"")</f>
        <v>0</v>
      </c>
      <c r="F53" s="71">
        <f>IF(A53&lt;&gt;"",Doklady!J1,"")</f>
        <v>0</v>
      </c>
      <c r="G53" s="73">
        <f>+IFERROR(HLOOKUP(IF(RIGHT(B53,15)="bežné transfery",LEFT(B53,LEN(B53)-18),0),$J$40:$K$42,3,0),MIN(C53,D53))</f>
        <v>30873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30873</v>
      </c>
      <c r="D130" s="228">
        <f t="shared" ref="D130:I130" si="9">SUM(D53:D129)</f>
        <v>30872.999999999996</v>
      </c>
      <c r="E130" s="228">
        <f t="shared" si="9"/>
        <v>0</v>
      </c>
      <c r="F130" s="228">
        <f t="shared" si="9"/>
        <v>0</v>
      </c>
      <c r="G130" s="228">
        <f t="shared" si="9"/>
        <v>30873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35"/>
      <c r="E140" s="335"/>
      <c r="F140" s="335"/>
      <c r="G140" s="335"/>
      <c r="H140" s="335"/>
      <c r="I140" s="335"/>
      <c r="J140" s="85"/>
    </row>
    <row r="141" spans="1:26" ht="68.25" customHeight="1" x14ac:dyDescent="0.2">
      <c r="A141" s="9"/>
      <c r="B141" s="283" t="s">
        <v>393</v>
      </c>
      <c r="C141" s="214"/>
      <c r="D141" s="315" t="s">
        <v>394</v>
      </c>
      <c r="E141" s="315"/>
      <c r="F141" s="315"/>
      <c r="G141" s="315"/>
      <c r="H141" s="315"/>
      <c r="I141" s="315"/>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2"/>
  <sheetViews>
    <sheetView topLeftCell="A100" zoomScale="90" zoomScaleNormal="90" workbookViewId="0">
      <pane ySplit="7" topLeftCell="A191" activePane="bottomLeft" state="frozen"/>
      <selection activeCell="A100" sqref="A100"/>
      <selection pane="bottomLeft" activeCell="A199" sqref="A19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softbal - bežné transfery</v>
      </c>
      <c r="B1" s="232" t="str">
        <f>INDEX(Adr!A:A,B102+1)</f>
        <v>17316723</v>
      </c>
      <c r="C1" s="233">
        <f>IF(ROW()&lt;=B$3,INDEX(FP!E:E,B$2+ROW()-1),"")</f>
        <v>0</v>
      </c>
      <c r="D1" s="234" t="str">
        <f>IF(ROW()&lt;=B$3,INDEX(FP!F:F,B$2+ROW()-1),"")</f>
        <v>a</v>
      </c>
      <c r="E1" s="234"/>
      <c r="F1" s="234" t="str">
        <f>IF(ROW()&lt;=B$3,INDEX(FP!G:G,B$2+ROW()-1),"")</f>
        <v>026 02</v>
      </c>
      <c r="G1" s="234"/>
      <c r="H1" s="235" t="str">
        <f>IF(ROW()&lt;=B$3,INDEX(FP!C:C,B$2+ROW()-1),"")</f>
        <v>softbal - bežné transfery</v>
      </c>
      <c r="I1" s="236">
        <f t="shared" ref="I1:I6" si="0">IF(ROW()&lt;=B$3,SUMIF(A$107:A$10044,A1,I$107:I$10044),"")</f>
        <v>30872.999999999996</v>
      </c>
      <c r="J1" s="236">
        <f t="shared" ref="J1:J32" si="1">IF(ROW()&lt;=B$3,SUMIFS(I$103:I$50044,A$103:A$50044,K1,J$103:J$50044,L1),"")</f>
        <v>0</v>
      </c>
      <c r="K1" s="110" t="str">
        <f>$A1</f>
        <v>a - softbal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161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IF(ROW()&lt;=B$3,SUMIF(A$107:A$10044,A7,I$107:I$10044),"")</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IF(ROW()&lt;=B$3,SUMIFS(I$103:I$50044,A$103:A$50044,K33,J$103:J$50044,L33),"")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IF(ROW()&lt;=B$3,SUMIFS(I$103:I$50044,A$103:A$50044,K65,J$103:J$50044,L65),"")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IF(ROW()&lt;=B$3,SUMIF(A$107:A$10044,A71,I$107:I$10044),"")</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2" t="s">
        <v>329</v>
      </c>
      <c r="B100" s="362"/>
      <c r="C100" s="362"/>
      <c r="D100" s="362"/>
      <c r="E100" s="362"/>
      <c r="F100" s="362"/>
      <c r="G100" s="362"/>
      <c r="H100" s="362"/>
      <c r="I100" s="364" t="s">
        <v>2271</v>
      </c>
      <c r="J100" s="364"/>
      <c r="K100" s="89"/>
    </row>
    <row r="101" spans="1:25" ht="15.75" x14ac:dyDescent="0.25">
      <c r="A101" s="362"/>
      <c r="B101" s="362"/>
      <c r="C101" s="362"/>
      <c r="D101" s="362"/>
      <c r="E101" s="362"/>
      <c r="F101" s="362"/>
      <c r="G101" s="362"/>
      <c r="H101" s="362"/>
      <c r="I101" s="363">
        <v>45887</v>
      </c>
      <c r="J101" s="363"/>
    </row>
    <row r="102" spans="1:25" ht="14.25" x14ac:dyDescent="0.2">
      <c r="A102" s="249" t="s">
        <v>399</v>
      </c>
      <c r="B102" s="250">
        <v>66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408</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2293</v>
      </c>
      <c r="B107" s="14" t="s">
        <v>2560</v>
      </c>
      <c r="C107" s="14"/>
      <c r="D107" s="16">
        <v>45919</v>
      </c>
      <c r="E107" s="16"/>
      <c r="F107" s="14" t="s">
        <v>2300</v>
      </c>
      <c r="G107" s="14" t="s">
        <v>2301</v>
      </c>
      <c r="H107" s="14" t="s">
        <v>2302</v>
      </c>
      <c r="I107" s="15">
        <v>6.21</v>
      </c>
      <c r="J107" s="77">
        <v>4</v>
      </c>
      <c r="K107" s="92"/>
    </row>
    <row r="108" spans="1:25" ht="48.75" customHeight="1" x14ac:dyDescent="0.2">
      <c r="A108" s="14" t="s">
        <v>2293</v>
      </c>
      <c r="B108" s="14" t="s">
        <v>2294</v>
      </c>
      <c r="C108" s="14" t="s">
        <v>2295</v>
      </c>
      <c r="D108" s="16">
        <v>45919</v>
      </c>
      <c r="E108" s="16"/>
      <c r="F108" s="14" t="s">
        <v>2296</v>
      </c>
      <c r="G108" s="14" t="s">
        <v>2297</v>
      </c>
      <c r="H108" s="14" t="s">
        <v>2298</v>
      </c>
      <c r="I108" s="15">
        <v>2825.9</v>
      </c>
      <c r="J108" s="77">
        <v>2</v>
      </c>
      <c r="K108" s="92"/>
    </row>
    <row r="109" spans="1:25" ht="22.5" x14ac:dyDescent="0.2">
      <c r="A109" s="14" t="s">
        <v>2293</v>
      </c>
      <c r="B109" s="14" t="s">
        <v>2299</v>
      </c>
      <c r="C109" s="14"/>
      <c r="D109" s="16">
        <v>45919</v>
      </c>
      <c r="E109" s="16"/>
      <c r="F109" s="14" t="s">
        <v>2300</v>
      </c>
      <c r="G109" s="14" t="s">
        <v>2301</v>
      </c>
      <c r="H109" s="14" t="s">
        <v>2302</v>
      </c>
      <c r="I109" s="15">
        <v>20</v>
      </c>
      <c r="J109" s="77">
        <v>4</v>
      </c>
      <c r="K109" s="92"/>
    </row>
    <row r="110" spans="1:25" ht="12.75" x14ac:dyDescent="0.2">
      <c r="A110" s="14" t="s">
        <v>2293</v>
      </c>
      <c r="B110" s="14" t="s">
        <v>2303</v>
      </c>
      <c r="C110" s="14"/>
      <c r="D110" s="16">
        <v>45930</v>
      </c>
      <c r="E110" s="16"/>
      <c r="F110" s="14" t="s">
        <v>2304</v>
      </c>
      <c r="G110" s="14" t="s">
        <v>2301</v>
      </c>
      <c r="H110" s="14" t="s">
        <v>2302</v>
      </c>
      <c r="I110" s="15">
        <v>13</v>
      </c>
      <c r="J110" s="77">
        <v>4</v>
      </c>
      <c r="K110" s="92"/>
    </row>
    <row r="111" spans="1:25" ht="22.5" x14ac:dyDescent="0.2">
      <c r="A111" s="14" t="s">
        <v>2293</v>
      </c>
      <c r="B111" s="14" t="s">
        <v>2305</v>
      </c>
      <c r="C111" s="14" t="s">
        <v>2306</v>
      </c>
      <c r="D111" s="16">
        <v>45931</v>
      </c>
      <c r="E111" s="16"/>
      <c r="F111" s="14" t="s">
        <v>2307</v>
      </c>
      <c r="G111" s="14" t="s">
        <v>2308</v>
      </c>
      <c r="H111" s="14" t="s">
        <v>2309</v>
      </c>
      <c r="I111" s="15">
        <v>1050</v>
      </c>
      <c r="J111" s="77">
        <v>2</v>
      </c>
      <c r="K111" s="92"/>
    </row>
    <row r="112" spans="1:25" ht="57" customHeight="1" x14ac:dyDescent="0.2">
      <c r="A112" s="14" t="s">
        <v>2293</v>
      </c>
      <c r="B112" s="14" t="s">
        <v>2310</v>
      </c>
      <c r="C112" s="14" t="s">
        <v>2311</v>
      </c>
      <c r="D112" s="16">
        <v>45932</v>
      </c>
      <c r="E112" s="16"/>
      <c r="F112" s="14" t="s">
        <v>2312</v>
      </c>
      <c r="G112" s="14" t="s">
        <v>2313</v>
      </c>
      <c r="H112" s="14" t="s">
        <v>2314</v>
      </c>
      <c r="I112" s="15">
        <v>63.12</v>
      </c>
      <c r="J112" s="77">
        <v>4</v>
      </c>
      <c r="K112" s="92"/>
    </row>
    <row r="113" spans="1:11" ht="45" x14ac:dyDescent="0.2">
      <c r="A113" s="14" t="s">
        <v>2293</v>
      </c>
      <c r="B113" s="14" t="s">
        <v>2315</v>
      </c>
      <c r="C113" s="14" t="s">
        <v>2316</v>
      </c>
      <c r="D113" s="16">
        <v>45932</v>
      </c>
      <c r="E113" s="16"/>
      <c r="F113" s="14" t="s">
        <v>2317</v>
      </c>
      <c r="G113" s="14" t="s">
        <v>2313</v>
      </c>
      <c r="H113" s="14" t="s">
        <v>2314</v>
      </c>
      <c r="I113" s="15">
        <v>159.25</v>
      </c>
      <c r="J113" s="77">
        <v>4</v>
      </c>
      <c r="K113" s="92"/>
    </row>
    <row r="114" spans="1:11" ht="22.5" x14ac:dyDescent="0.2">
      <c r="A114" s="14" t="s">
        <v>2293</v>
      </c>
      <c r="B114" s="14" t="s">
        <v>2318</v>
      </c>
      <c r="C114" s="14" t="s">
        <v>2319</v>
      </c>
      <c r="D114" s="16">
        <v>45932</v>
      </c>
      <c r="E114" s="16"/>
      <c r="F114" s="14" t="s">
        <v>2320</v>
      </c>
      <c r="G114" s="14" t="s">
        <v>2321</v>
      </c>
      <c r="H114" s="14" t="s">
        <v>2322</v>
      </c>
      <c r="I114" s="15">
        <v>200</v>
      </c>
      <c r="J114" s="77">
        <v>4</v>
      </c>
      <c r="K114" s="92"/>
    </row>
    <row r="115" spans="1:11" ht="117.75" customHeight="1" x14ac:dyDescent="0.2">
      <c r="A115" s="14" t="s">
        <v>2293</v>
      </c>
      <c r="B115" s="14" t="s">
        <v>2323</v>
      </c>
      <c r="C115" s="14"/>
      <c r="D115" s="16">
        <v>45937</v>
      </c>
      <c r="E115" s="16"/>
      <c r="F115" s="14" t="s">
        <v>2324</v>
      </c>
      <c r="G115" s="14"/>
      <c r="H115" s="14" t="s">
        <v>531</v>
      </c>
      <c r="I115" s="15">
        <v>157.30000000000001</v>
      </c>
      <c r="J115" s="77">
        <v>4</v>
      </c>
      <c r="K115" s="92"/>
    </row>
    <row r="116" spans="1:11" ht="33.75" x14ac:dyDescent="0.2">
      <c r="A116" s="14" t="s">
        <v>2293</v>
      </c>
      <c r="B116" s="14" t="s">
        <v>2323</v>
      </c>
      <c r="C116" s="14" t="s">
        <v>2325</v>
      </c>
      <c r="D116" s="16">
        <v>45926</v>
      </c>
      <c r="E116" s="16">
        <v>45937</v>
      </c>
      <c r="F116" s="14" t="s">
        <v>2326</v>
      </c>
      <c r="G116" s="14" t="s">
        <v>2327</v>
      </c>
      <c r="H116" s="14" t="s">
        <v>2328</v>
      </c>
      <c r="I116" s="15">
        <v>12.6</v>
      </c>
      <c r="J116" s="77">
        <v>4</v>
      </c>
      <c r="K116" s="92"/>
    </row>
    <row r="117" spans="1:11" ht="33.75" x14ac:dyDescent="0.2">
      <c r="A117" s="14" t="s">
        <v>2293</v>
      </c>
      <c r="B117" s="14" t="s">
        <v>2323</v>
      </c>
      <c r="C117" s="14" t="s">
        <v>2329</v>
      </c>
      <c r="D117" s="16">
        <v>45930</v>
      </c>
      <c r="E117" s="16">
        <v>45937</v>
      </c>
      <c r="F117" s="14" t="s">
        <v>2330</v>
      </c>
      <c r="G117" s="14" t="s">
        <v>2331</v>
      </c>
      <c r="H117" s="14" t="s">
        <v>152</v>
      </c>
      <c r="I117" s="15">
        <v>4</v>
      </c>
      <c r="J117" s="77">
        <v>4</v>
      </c>
      <c r="K117" s="92"/>
    </row>
    <row r="118" spans="1:11" ht="45" x14ac:dyDescent="0.2">
      <c r="A118" s="14" t="s">
        <v>2293</v>
      </c>
      <c r="B118" s="14" t="s">
        <v>2332</v>
      </c>
      <c r="C118" s="14" t="s">
        <v>2333</v>
      </c>
      <c r="D118" s="16">
        <v>45930</v>
      </c>
      <c r="E118" s="16">
        <v>45939</v>
      </c>
      <c r="F118" s="14" t="s">
        <v>2334</v>
      </c>
      <c r="G118" s="14" t="s">
        <v>2335</v>
      </c>
      <c r="H118" s="14" t="s">
        <v>2336</v>
      </c>
      <c r="I118" s="15">
        <v>10.8</v>
      </c>
      <c r="J118" s="77">
        <v>4</v>
      </c>
      <c r="K118" s="92"/>
    </row>
    <row r="119" spans="1:11" ht="45" x14ac:dyDescent="0.2">
      <c r="A119" s="14" t="s">
        <v>2293</v>
      </c>
      <c r="B119" s="14" t="s">
        <v>2337</v>
      </c>
      <c r="C119" s="14" t="s">
        <v>2338</v>
      </c>
      <c r="D119" s="16">
        <v>45934</v>
      </c>
      <c r="E119" s="16">
        <v>45939</v>
      </c>
      <c r="F119" s="14" t="s">
        <v>2339</v>
      </c>
      <c r="G119" s="14" t="s">
        <v>2331</v>
      </c>
      <c r="H119" s="14" t="s">
        <v>152</v>
      </c>
      <c r="I119" s="15">
        <v>25</v>
      </c>
      <c r="J119" s="77">
        <v>4</v>
      </c>
      <c r="K119" s="92"/>
    </row>
    <row r="120" spans="1:11" ht="33.75" x14ac:dyDescent="0.2">
      <c r="A120" s="14" t="s">
        <v>2293</v>
      </c>
      <c r="B120" s="14" t="s">
        <v>2340</v>
      </c>
      <c r="C120" s="14" t="s">
        <v>2341</v>
      </c>
      <c r="D120" s="16">
        <v>45939</v>
      </c>
      <c r="E120" s="16"/>
      <c r="F120" s="14" t="s">
        <v>2342</v>
      </c>
      <c r="G120" s="14" t="s">
        <v>2343</v>
      </c>
      <c r="H120" s="14" t="s">
        <v>2344</v>
      </c>
      <c r="I120" s="15">
        <v>102.24</v>
      </c>
      <c r="J120" s="77">
        <v>3</v>
      </c>
      <c r="K120" s="92"/>
    </row>
    <row r="121" spans="1:11" ht="22.5" x14ac:dyDescent="0.2">
      <c r="A121" s="14" t="s">
        <v>2293</v>
      </c>
      <c r="B121" s="14" t="s">
        <v>2345</v>
      </c>
      <c r="C121" s="14" t="s">
        <v>2346</v>
      </c>
      <c r="D121" s="16">
        <v>45939</v>
      </c>
      <c r="E121" s="16"/>
      <c r="F121" s="14" t="s">
        <v>2347</v>
      </c>
      <c r="G121" s="14" t="s">
        <v>2348</v>
      </c>
      <c r="H121" s="14" t="s">
        <v>2349</v>
      </c>
      <c r="I121" s="15">
        <v>450</v>
      </c>
      <c r="J121" s="77">
        <v>5</v>
      </c>
      <c r="K121" s="92"/>
    </row>
    <row r="122" spans="1:11" ht="22.5" x14ac:dyDescent="0.2">
      <c r="A122" s="14" t="s">
        <v>2293</v>
      </c>
      <c r="B122" s="14" t="s">
        <v>2350</v>
      </c>
      <c r="C122" s="14" t="s">
        <v>2351</v>
      </c>
      <c r="D122" s="16">
        <v>45953</v>
      </c>
      <c r="E122" s="16"/>
      <c r="F122" s="14" t="s">
        <v>2352</v>
      </c>
      <c r="G122" s="14" t="s">
        <v>2321</v>
      </c>
      <c r="H122" s="14" t="s">
        <v>2322</v>
      </c>
      <c r="I122" s="15">
        <v>200</v>
      </c>
      <c r="J122" s="77">
        <v>4</v>
      </c>
      <c r="K122" s="92"/>
    </row>
    <row r="123" spans="1:11" ht="33.75" x14ac:dyDescent="0.2">
      <c r="A123" s="14" t="s">
        <v>2293</v>
      </c>
      <c r="B123" s="14" t="s">
        <v>2353</v>
      </c>
      <c r="C123" s="14" t="s">
        <v>2354</v>
      </c>
      <c r="D123" s="16">
        <v>45889</v>
      </c>
      <c r="E123" s="16">
        <v>45954</v>
      </c>
      <c r="F123" s="14" t="s">
        <v>2355</v>
      </c>
      <c r="G123" s="14" t="s">
        <v>2356</v>
      </c>
      <c r="H123" s="14" t="s">
        <v>2357</v>
      </c>
      <c r="I123" s="15">
        <v>50.7</v>
      </c>
      <c r="J123" s="77">
        <v>3</v>
      </c>
      <c r="K123" s="92"/>
    </row>
    <row r="124" spans="1:11" ht="45" x14ac:dyDescent="0.2">
      <c r="A124" s="14" t="s">
        <v>2293</v>
      </c>
      <c r="B124" s="14" t="s">
        <v>2353</v>
      </c>
      <c r="C124" s="14" t="s">
        <v>2358</v>
      </c>
      <c r="D124" s="16">
        <v>45905</v>
      </c>
      <c r="E124" s="16">
        <v>45954</v>
      </c>
      <c r="F124" s="14" t="s">
        <v>2359</v>
      </c>
      <c r="G124" s="14" t="s">
        <v>2360</v>
      </c>
      <c r="H124" s="14" t="s">
        <v>2361</v>
      </c>
      <c r="I124" s="15">
        <v>440</v>
      </c>
      <c r="J124" s="77">
        <v>3</v>
      </c>
      <c r="K124" s="92"/>
    </row>
    <row r="125" spans="1:11" ht="45" x14ac:dyDescent="0.2">
      <c r="A125" s="14" t="s">
        <v>2293</v>
      </c>
      <c r="B125" s="14" t="s">
        <v>2353</v>
      </c>
      <c r="C125" s="14" t="s">
        <v>2362</v>
      </c>
      <c r="D125" s="16">
        <v>45906</v>
      </c>
      <c r="E125" s="16">
        <v>45954</v>
      </c>
      <c r="F125" s="14" t="s">
        <v>2363</v>
      </c>
      <c r="G125" s="14" t="s">
        <v>2364</v>
      </c>
      <c r="H125" s="14" t="s">
        <v>2365</v>
      </c>
      <c r="I125" s="15">
        <v>12.18</v>
      </c>
      <c r="J125" s="77">
        <v>3</v>
      </c>
      <c r="K125" s="92"/>
    </row>
    <row r="126" spans="1:11" ht="56.25" x14ac:dyDescent="0.2">
      <c r="A126" s="14" t="s">
        <v>2293</v>
      </c>
      <c r="B126" s="14" t="s">
        <v>2353</v>
      </c>
      <c r="C126" s="14" t="s">
        <v>2366</v>
      </c>
      <c r="D126" s="16">
        <v>45909</v>
      </c>
      <c r="E126" s="16">
        <v>45954</v>
      </c>
      <c r="F126" s="14" t="s">
        <v>2367</v>
      </c>
      <c r="G126" s="14" t="s">
        <v>2368</v>
      </c>
      <c r="H126" s="14" t="s">
        <v>2369</v>
      </c>
      <c r="I126" s="15">
        <v>132.11000000000001</v>
      </c>
      <c r="J126" s="77">
        <v>3</v>
      </c>
      <c r="K126" s="92"/>
    </row>
    <row r="127" spans="1:11" ht="56.25" x14ac:dyDescent="0.2">
      <c r="A127" s="14" t="s">
        <v>2293</v>
      </c>
      <c r="B127" s="14" t="s">
        <v>2353</v>
      </c>
      <c r="C127" s="14" t="s">
        <v>2370</v>
      </c>
      <c r="D127" s="16">
        <v>45909</v>
      </c>
      <c r="E127" s="16">
        <v>45954</v>
      </c>
      <c r="F127" s="14" t="s">
        <v>2371</v>
      </c>
      <c r="G127" s="14" t="s">
        <v>2372</v>
      </c>
      <c r="H127" s="14" t="s">
        <v>2373</v>
      </c>
      <c r="I127" s="15">
        <v>6.57</v>
      </c>
      <c r="J127" s="77">
        <v>3</v>
      </c>
      <c r="K127" s="92"/>
    </row>
    <row r="128" spans="1:11" ht="56.25" x14ac:dyDescent="0.2">
      <c r="A128" s="14" t="s">
        <v>2293</v>
      </c>
      <c r="B128" s="14" t="s">
        <v>2353</v>
      </c>
      <c r="C128" s="14" t="s">
        <v>2374</v>
      </c>
      <c r="D128" s="16">
        <v>45911</v>
      </c>
      <c r="E128" s="16">
        <v>45954</v>
      </c>
      <c r="F128" s="14" t="s">
        <v>2375</v>
      </c>
      <c r="G128" s="14" t="s">
        <v>2376</v>
      </c>
      <c r="H128" s="14" t="s">
        <v>2377</v>
      </c>
      <c r="I128" s="15">
        <v>12.1</v>
      </c>
      <c r="J128" s="77">
        <v>3</v>
      </c>
      <c r="K128" s="92"/>
    </row>
    <row r="129" spans="1:11" ht="45" x14ac:dyDescent="0.2">
      <c r="A129" s="14" t="s">
        <v>2293</v>
      </c>
      <c r="B129" s="14" t="s">
        <v>2353</v>
      </c>
      <c r="C129" s="14" t="s">
        <v>2378</v>
      </c>
      <c r="D129" s="16">
        <v>45910</v>
      </c>
      <c r="E129" s="16">
        <v>45954</v>
      </c>
      <c r="F129" s="14" t="s">
        <v>2379</v>
      </c>
      <c r="G129" s="14" t="s">
        <v>2380</v>
      </c>
      <c r="H129" s="14" t="s">
        <v>2381</v>
      </c>
      <c r="I129" s="15">
        <v>25.49</v>
      </c>
      <c r="J129" s="77">
        <v>3</v>
      </c>
      <c r="K129" s="92"/>
    </row>
    <row r="130" spans="1:11" ht="47.25" customHeight="1" x14ac:dyDescent="0.2">
      <c r="A130" s="14" t="s">
        <v>2293</v>
      </c>
      <c r="B130" s="14" t="s">
        <v>2353</v>
      </c>
      <c r="C130" s="14" t="s">
        <v>2382</v>
      </c>
      <c r="D130" s="16">
        <v>45908</v>
      </c>
      <c r="E130" s="16">
        <v>45954</v>
      </c>
      <c r="F130" s="14" t="s">
        <v>2383</v>
      </c>
      <c r="G130" s="14" t="s">
        <v>2380</v>
      </c>
      <c r="H130" s="14" t="s">
        <v>2381</v>
      </c>
      <c r="I130" s="15">
        <v>36.94</v>
      </c>
      <c r="J130" s="77">
        <v>3</v>
      </c>
      <c r="K130" s="92"/>
    </row>
    <row r="131" spans="1:11" ht="45" x14ac:dyDescent="0.2">
      <c r="A131" s="14" t="s">
        <v>2293</v>
      </c>
      <c r="B131" s="14" t="s">
        <v>2353</v>
      </c>
      <c r="C131" s="14" t="s">
        <v>2384</v>
      </c>
      <c r="D131" s="16">
        <v>45913</v>
      </c>
      <c r="E131" s="16">
        <v>45954</v>
      </c>
      <c r="F131" s="14" t="s">
        <v>2385</v>
      </c>
      <c r="G131" s="14" t="s">
        <v>2386</v>
      </c>
      <c r="H131" s="14" t="s">
        <v>2387</v>
      </c>
      <c r="I131" s="15">
        <v>67.44</v>
      </c>
      <c r="J131" s="77">
        <v>3</v>
      </c>
      <c r="K131" s="92"/>
    </row>
    <row r="132" spans="1:11" ht="12.75" x14ac:dyDescent="0.2">
      <c r="A132" s="14" t="s">
        <v>2293</v>
      </c>
      <c r="B132" s="14" t="s">
        <v>2388</v>
      </c>
      <c r="C132" s="14"/>
      <c r="D132" s="16">
        <v>45961</v>
      </c>
      <c r="E132" s="16"/>
      <c r="F132" s="14" t="s">
        <v>2304</v>
      </c>
      <c r="G132" s="14" t="s">
        <v>2301</v>
      </c>
      <c r="H132" s="14" t="s">
        <v>2302</v>
      </c>
      <c r="I132" s="15">
        <v>13</v>
      </c>
      <c r="J132" s="77">
        <v>4</v>
      </c>
      <c r="K132" s="92"/>
    </row>
    <row r="133" spans="1:11" ht="60.75" customHeight="1" x14ac:dyDescent="0.2">
      <c r="A133" s="14" t="s">
        <v>2293</v>
      </c>
      <c r="B133" s="14" t="s">
        <v>2389</v>
      </c>
      <c r="C133" s="14" t="s">
        <v>2390</v>
      </c>
      <c r="D133" s="16">
        <v>45965</v>
      </c>
      <c r="E133" s="16"/>
      <c r="F133" s="14" t="s">
        <v>2391</v>
      </c>
      <c r="G133" s="14" t="s">
        <v>2313</v>
      </c>
      <c r="H133" s="14" t="s">
        <v>2314</v>
      </c>
      <c r="I133" s="15">
        <v>63.12</v>
      </c>
      <c r="J133" s="77">
        <v>4</v>
      </c>
      <c r="K133" s="92"/>
    </row>
    <row r="134" spans="1:11" ht="45" x14ac:dyDescent="0.2">
      <c r="A134" s="14" t="s">
        <v>2293</v>
      </c>
      <c r="B134" s="14" t="s">
        <v>2392</v>
      </c>
      <c r="C134" s="14" t="s">
        <v>2393</v>
      </c>
      <c r="D134" s="16">
        <v>45965</v>
      </c>
      <c r="E134" s="16"/>
      <c r="F134" s="14" t="s">
        <v>2394</v>
      </c>
      <c r="G134" s="14" t="s">
        <v>2313</v>
      </c>
      <c r="H134" s="14" t="s">
        <v>2314</v>
      </c>
      <c r="I134" s="15">
        <v>159.25</v>
      </c>
      <c r="J134" s="77">
        <v>4</v>
      </c>
      <c r="K134" s="92"/>
    </row>
    <row r="135" spans="1:11" ht="22.9" customHeight="1" x14ac:dyDescent="0.2">
      <c r="A135" s="14" t="s">
        <v>2293</v>
      </c>
      <c r="B135" s="14" t="s">
        <v>2395</v>
      </c>
      <c r="C135" s="14" t="s">
        <v>2396</v>
      </c>
      <c r="D135" s="16">
        <v>45965</v>
      </c>
      <c r="E135" s="16"/>
      <c r="F135" s="14" t="s">
        <v>2397</v>
      </c>
      <c r="G135" s="14" t="s">
        <v>2398</v>
      </c>
      <c r="H135" s="14" t="s">
        <v>2399</v>
      </c>
      <c r="I135" s="15">
        <v>246</v>
      </c>
      <c r="J135" s="77">
        <v>3</v>
      </c>
      <c r="K135" s="92"/>
    </row>
    <row r="136" spans="1:11" ht="22.9" customHeight="1" x14ac:dyDescent="0.2">
      <c r="A136" s="14" t="s">
        <v>2293</v>
      </c>
      <c r="B136" s="14" t="s">
        <v>2400</v>
      </c>
      <c r="C136" s="14" t="s">
        <v>2401</v>
      </c>
      <c r="D136" s="16">
        <v>45965</v>
      </c>
      <c r="E136" s="16"/>
      <c r="F136" s="14" t="s">
        <v>2402</v>
      </c>
      <c r="G136" s="14" t="s">
        <v>2308</v>
      </c>
      <c r="H136" s="14" t="s">
        <v>2309</v>
      </c>
      <c r="I136" s="15">
        <v>650</v>
      </c>
      <c r="J136" s="77">
        <v>2</v>
      </c>
      <c r="K136" s="92"/>
    </row>
    <row r="137" spans="1:11" ht="69.75" customHeight="1" x14ac:dyDescent="0.2">
      <c r="A137" s="14" t="s">
        <v>2293</v>
      </c>
      <c r="B137" s="14" t="s">
        <v>2407</v>
      </c>
      <c r="C137" s="14"/>
      <c r="D137" s="16">
        <v>45979</v>
      </c>
      <c r="E137" s="16"/>
      <c r="F137" s="14" t="s">
        <v>2408</v>
      </c>
      <c r="G137" s="14"/>
      <c r="H137" s="14" t="s">
        <v>2409</v>
      </c>
      <c r="I137" s="15">
        <v>460</v>
      </c>
      <c r="J137" s="77">
        <v>3</v>
      </c>
      <c r="K137" s="92"/>
    </row>
    <row r="138" spans="1:11" ht="35.25" customHeight="1" x14ac:dyDescent="0.2">
      <c r="A138" s="14" t="s">
        <v>2293</v>
      </c>
      <c r="B138" s="14" t="s">
        <v>2403</v>
      </c>
      <c r="C138" s="14" t="s">
        <v>2404</v>
      </c>
      <c r="D138" s="16">
        <v>45985</v>
      </c>
      <c r="E138" s="16"/>
      <c r="F138" s="14" t="s">
        <v>2405</v>
      </c>
      <c r="G138" s="14" t="s">
        <v>2313</v>
      </c>
      <c r="H138" s="14" t="s">
        <v>2314</v>
      </c>
      <c r="I138" s="15">
        <v>30.75</v>
      </c>
      <c r="J138" s="77">
        <v>4</v>
      </c>
      <c r="K138" s="92"/>
    </row>
    <row r="139" spans="1:11" ht="12.75" x14ac:dyDescent="0.2">
      <c r="A139" s="14" t="s">
        <v>2293</v>
      </c>
      <c r="B139" s="14" t="s">
        <v>2406</v>
      </c>
      <c r="C139" s="14"/>
      <c r="D139" s="16">
        <v>45991</v>
      </c>
      <c r="E139" s="16"/>
      <c r="F139" s="14" t="s">
        <v>2304</v>
      </c>
      <c r="G139" s="14" t="s">
        <v>2301</v>
      </c>
      <c r="H139" s="14" t="s">
        <v>2302</v>
      </c>
      <c r="I139" s="15">
        <v>13</v>
      </c>
      <c r="J139" s="77">
        <v>4</v>
      </c>
      <c r="K139" s="92"/>
    </row>
    <row r="140" spans="1:11" ht="22.9" customHeight="1" x14ac:dyDescent="0.2">
      <c r="A140" s="14" t="s">
        <v>2293</v>
      </c>
      <c r="B140" s="14" t="s">
        <v>2410</v>
      </c>
      <c r="C140" s="14" t="s">
        <v>2411</v>
      </c>
      <c r="D140" s="16">
        <v>45992</v>
      </c>
      <c r="E140" s="16"/>
      <c r="F140" s="14" t="s">
        <v>2412</v>
      </c>
      <c r="G140" s="14" t="s">
        <v>2308</v>
      </c>
      <c r="H140" s="14" t="s">
        <v>2309</v>
      </c>
      <c r="I140" s="15">
        <v>650</v>
      </c>
      <c r="J140" s="77">
        <v>2</v>
      </c>
      <c r="K140" s="92"/>
    </row>
    <row r="141" spans="1:11" ht="57.75" customHeight="1" x14ac:dyDescent="0.2">
      <c r="A141" s="14" t="s">
        <v>2293</v>
      </c>
      <c r="B141" s="14" t="s">
        <v>2413</v>
      </c>
      <c r="C141" s="14" t="s">
        <v>2414</v>
      </c>
      <c r="D141" s="16">
        <v>45999</v>
      </c>
      <c r="E141" s="16"/>
      <c r="F141" s="14" t="s">
        <v>2415</v>
      </c>
      <c r="G141" s="14" t="s">
        <v>2313</v>
      </c>
      <c r="H141" s="14" t="s">
        <v>2314</v>
      </c>
      <c r="I141" s="15">
        <v>63.12</v>
      </c>
      <c r="J141" s="77">
        <v>4</v>
      </c>
      <c r="K141" s="92"/>
    </row>
    <row r="142" spans="1:11" ht="45" x14ac:dyDescent="0.2">
      <c r="A142" s="14" t="s">
        <v>2293</v>
      </c>
      <c r="B142" s="14" t="s">
        <v>2416</v>
      </c>
      <c r="C142" s="14" t="s">
        <v>2417</v>
      </c>
      <c r="D142" s="16">
        <v>45999</v>
      </c>
      <c r="E142" s="16"/>
      <c r="F142" s="14" t="s">
        <v>2418</v>
      </c>
      <c r="G142" s="14" t="s">
        <v>2313</v>
      </c>
      <c r="H142" s="14" t="s">
        <v>2314</v>
      </c>
      <c r="I142" s="15">
        <v>159.25</v>
      </c>
      <c r="J142" s="77">
        <v>4</v>
      </c>
      <c r="K142" s="92"/>
    </row>
    <row r="143" spans="1:11" ht="30" customHeight="1" x14ac:dyDescent="0.2">
      <c r="A143" s="14" t="s">
        <v>2293</v>
      </c>
      <c r="B143" s="14" t="s">
        <v>2419</v>
      </c>
      <c r="C143" s="14" t="s">
        <v>2420</v>
      </c>
      <c r="D143" s="16">
        <v>45999</v>
      </c>
      <c r="E143" s="16"/>
      <c r="F143" s="14" t="s">
        <v>2421</v>
      </c>
      <c r="G143" s="14" t="s">
        <v>2321</v>
      </c>
      <c r="H143" s="14" t="s">
        <v>2322</v>
      </c>
      <c r="I143" s="15">
        <v>200</v>
      </c>
      <c r="J143" s="77">
        <v>4</v>
      </c>
      <c r="K143" s="92"/>
    </row>
    <row r="144" spans="1:11" ht="34.5" customHeight="1" x14ac:dyDescent="0.2">
      <c r="A144" s="14" t="s">
        <v>2293</v>
      </c>
      <c r="B144" s="14" t="s">
        <v>2422</v>
      </c>
      <c r="C144" s="14" t="s">
        <v>2423</v>
      </c>
      <c r="D144" s="16">
        <v>45999</v>
      </c>
      <c r="E144" s="16"/>
      <c r="F144" s="14" t="s">
        <v>2503</v>
      </c>
      <c r="G144" s="14" t="s">
        <v>2372</v>
      </c>
      <c r="H144" s="14" t="s">
        <v>2373</v>
      </c>
      <c r="I144" s="15">
        <v>532</v>
      </c>
      <c r="J144" s="77">
        <v>3</v>
      </c>
      <c r="K144" s="92"/>
    </row>
    <row r="145" spans="1:11" ht="46.5" customHeight="1" x14ac:dyDescent="0.2">
      <c r="A145" s="14" t="s">
        <v>2293</v>
      </c>
      <c r="B145" s="14" t="s">
        <v>2424</v>
      </c>
      <c r="C145" s="14" t="s">
        <v>2425</v>
      </c>
      <c r="D145" s="16">
        <v>45999</v>
      </c>
      <c r="E145" s="16"/>
      <c r="F145" s="14" t="s">
        <v>2426</v>
      </c>
      <c r="G145" s="14" t="s">
        <v>2427</v>
      </c>
      <c r="H145" s="14" t="s">
        <v>2428</v>
      </c>
      <c r="I145" s="15">
        <v>900</v>
      </c>
      <c r="J145" s="77">
        <v>3</v>
      </c>
      <c r="K145" s="92"/>
    </row>
    <row r="146" spans="1:11" ht="58.5" customHeight="1" x14ac:dyDescent="0.2">
      <c r="A146" s="14" t="s">
        <v>2293</v>
      </c>
      <c r="B146" s="14" t="s">
        <v>2429</v>
      </c>
      <c r="C146" s="14" t="s">
        <v>2433</v>
      </c>
      <c r="D146" s="16">
        <v>45686</v>
      </c>
      <c r="E146" s="16">
        <v>45999</v>
      </c>
      <c r="F146" s="14" t="s">
        <v>2430</v>
      </c>
      <c r="G146" s="14" t="s">
        <v>2431</v>
      </c>
      <c r="H146" s="14" t="s">
        <v>2432</v>
      </c>
      <c r="I146" s="15">
        <v>126</v>
      </c>
      <c r="J146" s="77">
        <v>1</v>
      </c>
      <c r="K146" s="92"/>
    </row>
    <row r="147" spans="1:11" ht="48" customHeight="1" x14ac:dyDescent="0.2">
      <c r="A147" s="14" t="s">
        <v>2293</v>
      </c>
      <c r="B147" s="14" t="s">
        <v>2429</v>
      </c>
      <c r="C147" s="14" t="s">
        <v>2434</v>
      </c>
      <c r="D147" s="16">
        <v>45863</v>
      </c>
      <c r="E147" s="16">
        <v>45999</v>
      </c>
      <c r="F147" s="14" t="s">
        <v>2504</v>
      </c>
      <c r="G147" s="14"/>
      <c r="H147" s="14" t="s">
        <v>2435</v>
      </c>
      <c r="I147" s="15">
        <v>1047.6500000000001</v>
      </c>
      <c r="J147" s="77">
        <v>1</v>
      </c>
      <c r="K147" s="92"/>
    </row>
    <row r="148" spans="1:11" ht="59.25" customHeight="1" x14ac:dyDescent="0.2">
      <c r="A148" s="14" t="s">
        <v>2293</v>
      </c>
      <c r="B148" s="14" t="s">
        <v>2436</v>
      </c>
      <c r="C148" s="14" t="s">
        <v>2437</v>
      </c>
      <c r="D148" s="16">
        <v>45659</v>
      </c>
      <c r="E148" s="16">
        <v>45999</v>
      </c>
      <c r="F148" s="14" t="s">
        <v>2439</v>
      </c>
      <c r="G148" s="14"/>
      <c r="H148" s="14" t="s">
        <v>2438</v>
      </c>
      <c r="I148" s="15">
        <v>704</v>
      </c>
      <c r="J148" s="77">
        <v>1</v>
      </c>
      <c r="K148" s="92"/>
    </row>
    <row r="149" spans="1:11" ht="58.5" customHeight="1" x14ac:dyDescent="0.2">
      <c r="A149" s="14" t="s">
        <v>2293</v>
      </c>
      <c r="B149" s="14" t="s">
        <v>2436</v>
      </c>
      <c r="C149" s="14" t="s">
        <v>2440</v>
      </c>
      <c r="D149" s="16">
        <v>45751</v>
      </c>
      <c r="E149" s="16">
        <v>45999</v>
      </c>
      <c r="F149" s="14" t="s">
        <v>2443</v>
      </c>
      <c r="G149" s="14" t="s">
        <v>2441</v>
      </c>
      <c r="H149" s="14" t="s">
        <v>2442</v>
      </c>
      <c r="I149" s="15">
        <v>310</v>
      </c>
      <c r="J149" s="77">
        <v>1</v>
      </c>
      <c r="K149" s="92"/>
    </row>
    <row r="150" spans="1:11" ht="70.5" customHeight="1" x14ac:dyDescent="0.2">
      <c r="A150" s="14" t="s">
        <v>2293</v>
      </c>
      <c r="B150" s="14" t="s">
        <v>2436</v>
      </c>
      <c r="C150" s="14" t="s">
        <v>173</v>
      </c>
      <c r="D150" s="16">
        <v>45686</v>
      </c>
      <c r="E150" s="16">
        <v>45999</v>
      </c>
      <c r="F150" s="14" t="s">
        <v>2444</v>
      </c>
      <c r="G150" s="14"/>
      <c r="H150" s="14" t="s">
        <v>2445</v>
      </c>
      <c r="I150" s="15">
        <v>1080</v>
      </c>
      <c r="J150" s="77">
        <v>1</v>
      </c>
      <c r="K150" s="92"/>
    </row>
    <row r="151" spans="1:11" ht="56.25" x14ac:dyDescent="0.2">
      <c r="A151" s="14" t="s">
        <v>2293</v>
      </c>
      <c r="B151" s="14" t="s">
        <v>2436</v>
      </c>
      <c r="C151" s="14" t="s">
        <v>2446</v>
      </c>
      <c r="D151" s="16">
        <v>45796</v>
      </c>
      <c r="E151" s="16">
        <v>45999</v>
      </c>
      <c r="F151" s="14" t="s">
        <v>2447</v>
      </c>
      <c r="G151" s="14" t="s">
        <v>2448</v>
      </c>
      <c r="H151" s="14" t="s">
        <v>2449</v>
      </c>
      <c r="I151" s="15">
        <v>253.29</v>
      </c>
      <c r="J151" s="77">
        <v>1</v>
      </c>
      <c r="K151" s="92"/>
    </row>
    <row r="152" spans="1:11" ht="81" customHeight="1" x14ac:dyDescent="0.2">
      <c r="A152" s="14" t="s">
        <v>2293</v>
      </c>
      <c r="B152" s="14" t="s">
        <v>2450</v>
      </c>
      <c r="C152" s="14"/>
      <c r="D152" s="16">
        <v>45922</v>
      </c>
      <c r="E152" s="16">
        <v>45999</v>
      </c>
      <c r="F152" s="14" t="s">
        <v>2469</v>
      </c>
      <c r="G152" s="14"/>
      <c r="H152" s="14" t="s">
        <v>2505</v>
      </c>
      <c r="I152" s="15">
        <v>540</v>
      </c>
      <c r="J152" s="77">
        <v>1</v>
      </c>
      <c r="K152" s="92"/>
    </row>
    <row r="153" spans="1:11" ht="85.5" customHeight="1" x14ac:dyDescent="0.2">
      <c r="A153" s="14" t="s">
        <v>2293</v>
      </c>
      <c r="B153" s="14" t="s">
        <v>2450</v>
      </c>
      <c r="C153" s="14" t="s">
        <v>2451</v>
      </c>
      <c r="D153" s="16">
        <v>45896</v>
      </c>
      <c r="E153" s="16">
        <v>45999</v>
      </c>
      <c r="F153" s="14" t="s">
        <v>2470</v>
      </c>
      <c r="G153" s="14" t="s">
        <v>2454</v>
      </c>
      <c r="H153" s="14" t="s">
        <v>2452</v>
      </c>
      <c r="I153" s="15">
        <v>810</v>
      </c>
      <c r="J153" s="77">
        <v>1</v>
      </c>
      <c r="K153" s="92"/>
    </row>
    <row r="154" spans="1:11" ht="85.5" customHeight="1" x14ac:dyDescent="0.2">
      <c r="A154" s="14" t="s">
        <v>2293</v>
      </c>
      <c r="B154" s="14" t="s">
        <v>2450</v>
      </c>
      <c r="C154" s="14" t="s">
        <v>2453</v>
      </c>
      <c r="D154" s="16">
        <v>45892</v>
      </c>
      <c r="E154" s="16">
        <v>45999</v>
      </c>
      <c r="F154" s="14" t="s">
        <v>2471</v>
      </c>
      <c r="G154" s="14" t="s">
        <v>2455</v>
      </c>
      <c r="H154" s="14" t="s">
        <v>2456</v>
      </c>
      <c r="I154" s="15">
        <v>2757.76</v>
      </c>
      <c r="J154" s="77">
        <v>1</v>
      </c>
      <c r="K154" s="92"/>
    </row>
    <row r="155" spans="1:11" ht="22.5" x14ac:dyDescent="0.2">
      <c r="A155" s="14" t="s">
        <v>2293</v>
      </c>
      <c r="B155" s="14" t="s">
        <v>2457</v>
      </c>
      <c r="C155" s="14" t="s">
        <v>2458</v>
      </c>
      <c r="D155" s="16">
        <v>46006</v>
      </c>
      <c r="E155" s="16"/>
      <c r="F155" s="14" t="s">
        <v>2459</v>
      </c>
      <c r="G155" s="14" t="s">
        <v>2321</v>
      </c>
      <c r="H155" s="14" t="s">
        <v>2322</v>
      </c>
      <c r="I155" s="15">
        <v>200</v>
      </c>
      <c r="J155" s="77">
        <v>4</v>
      </c>
      <c r="K155" s="92"/>
    </row>
    <row r="156" spans="1:11" ht="36.75" customHeight="1" x14ac:dyDescent="0.2">
      <c r="A156" s="14" t="s">
        <v>2293</v>
      </c>
      <c r="B156" s="14" t="s">
        <v>2460</v>
      </c>
      <c r="C156" s="14" t="s">
        <v>2461</v>
      </c>
      <c r="D156" s="16">
        <v>46006</v>
      </c>
      <c r="E156" s="16"/>
      <c r="F156" s="14" t="s">
        <v>2462</v>
      </c>
      <c r="G156" s="14" t="s">
        <v>2463</v>
      </c>
      <c r="H156" s="14" t="s">
        <v>2464</v>
      </c>
      <c r="I156" s="15">
        <v>331.65</v>
      </c>
      <c r="J156" s="77">
        <v>3</v>
      </c>
      <c r="K156" s="92"/>
    </row>
    <row r="157" spans="1:11" ht="34.5" customHeight="1" x14ac:dyDescent="0.2">
      <c r="A157" s="14" t="s">
        <v>2293</v>
      </c>
      <c r="B157" s="14" t="s">
        <v>2465</v>
      </c>
      <c r="C157" s="14" t="s">
        <v>2466</v>
      </c>
      <c r="D157" s="16">
        <v>46009</v>
      </c>
      <c r="E157" s="16"/>
      <c r="F157" s="14" t="s">
        <v>2467</v>
      </c>
      <c r="G157" s="14" t="s">
        <v>2313</v>
      </c>
      <c r="H157" s="14" t="s">
        <v>2314</v>
      </c>
      <c r="I157" s="15">
        <v>30.75</v>
      </c>
      <c r="J157" s="77">
        <v>4</v>
      </c>
      <c r="K157" s="92"/>
    </row>
    <row r="158" spans="1:11" ht="60" customHeight="1" x14ac:dyDescent="0.2">
      <c r="A158" s="14" t="s">
        <v>2293</v>
      </c>
      <c r="B158" s="14" t="s">
        <v>2468</v>
      </c>
      <c r="C158" s="14" t="s">
        <v>2475</v>
      </c>
      <c r="D158" s="16">
        <v>45864</v>
      </c>
      <c r="E158" s="16">
        <v>46009</v>
      </c>
      <c r="F158" s="14" t="s">
        <v>2472</v>
      </c>
      <c r="G158" s="14" t="s">
        <v>2473</v>
      </c>
      <c r="H158" s="14" t="s">
        <v>2474</v>
      </c>
      <c r="I158" s="15">
        <v>586.82000000000005</v>
      </c>
      <c r="J158" s="77">
        <v>1</v>
      </c>
      <c r="K158" s="92"/>
    </row>
    <row r="159" spans="1:11" ht="61.5" customHeight="1" x14ac:dyDescent="0.2">
      <c r="A159" s="14" t="s">
        <v>2293</v>
      </c>
      <c r="B159" s="14" t="s">
        <v>2476</v>
      </c>
      <c r="C159" s="14" t="s">
        <v>2477</v>
      </c>
      <c r="D159" s="16">
        <v>45777</v>
      </c>
      <c r="E159" s="16">
        <v>46009</v>
      </c>
      <c r="F159" s="14" t="s">
        <v>2481</v>
      </c>
      <c r="G159" s="14" t="s">
        <v>2478</v>
      </c>
      <c r="H159" s="14" t="s">
        <v>2479</v>
      </c>
      <c r="I159" s="15">
        <v>744</v>
      </c>
      <c r="J159" s="77">
        <v>1</v>
      </c>
      <c r="K159" s="92"/>
    </row>
    <row r="160" spans="1:11" ht="56.25" x14ac:dyDescent="0.2">
      <c r="A160" s="14" t="s">
        <v>2293</v>
      </c>
      <c r="B160" s="14" t="s">
        <v>2476</v>
      </c>
      <c r="C160" s="14" t="s">
        <v>2480</v>
      </c>
      <c r="D160" s="16">
        <v>45782</v>
      </c>
      <c r="E160" s="16">
        <v>46009</v>
      </c>
      <c r="F160" s="14" t="s">
        <v>2482</v>
      </c>
      <c r="G160" s="14" t="s">
        <v>2478</v>
      </c>
      <c r="H160" s="14" t="s">
        <v>2479</v>
      </c>
      <c r="I160" s="15">
        <v>558</v>
      </c>
      <c r="J160" s="77">
        <v>1</v>
      </c>
      <c r="K160" s="92"/>
    </row>
    <row r="161" spans="1:11" ht="45" x14ac:dyDescent="0.2">
      <c r="A161" s="14" t="s">
        <v>2293</v>
      </c>
      <c r="B161" s="14" t="s">
        <v>2476</v>
      </c>
      <c r="C161" s="14" t="s">
        <v>2483</v>
      </c>
      <c r="D161" s="16">
        <v>45737</v>
      </c>
      <c r="E161" s="16">
        <v>46009</v>
      </c>
      <c r="F161" s="14" t="s">
        <v>2484</v>
      </c>
      <c r="G161" s="14" t="s">
        <v>2485</v>
      </c>
      <c r="H161" s="14" t="s">
        <v>2486</v>
      </c>
      <c r="I161" s="15">
        <v>306.77999999999997</v>
      </c>
      <c r="J161" s="77">
        <v>1</v>
      </c>
      <c r="K161" s="92"/>
    </row>
    <row r="162" spans="1:11" ht="49.5" customHeight="1" x14ac:dyDescent="0.2">
      <c r="A162" s="14" t="s">
        <v>2293</v>
      </c>
      <c r="B162" s="14" t="s">
        <v>2476</v>
      </c>
      <c r="C162" s="14" t="s">
        <v>2487</v>
      </c>
      <c r="D162" s="16">
        <v>45993</v>
      </c>
      <c r="E162" s="16">
        <v>46009</v>
      </c>
      <c r="F162" s="14" t="s">
        <v>2490</v>
      </c>
      <c r="G162" s="14" t="s">
        <v>2488</v>
      </c>
      <c r="H162" s="14" t="s">
        <v>2489</v>
      </c>
      <c r="I162" s="15">
        <v>121.5</v>
      </c>
      <c r="J162" s="77">
        <v>1</v>
      </c>
      <c r="K162" s="92"/>
    </row>
    <row r="163" spans="1:11" ht="49.5" customHeight="1" x14ac:dyDescent="0.2">
      <c r="A163" s="14" t="s">
        <v>2293</v>
      </c>
      <c r="B163" s="14" t="s">
        <v>2476</v>
      </c>
      <c r="C163" s="14" t="s">
        <v>2491</v>
      </c>
      <c r="D163" s="16">
        <v>45832</v>
      </c>
      <c r="E163" s="16">
        <v>46009</v>
      </c>
      <c r="F163" s="14" t="s">
        <v>2492</v>
      </c>
      <c r="G163" s="14" t="s">
        <v>2493</v>
      </c>
      <c r="H163" s="14" t="s">
        <v>2494</v>
      </c>
      <c r="I163" s="15">
        <v>30.19</v>
      </c>
      <c r="J163" s="77">
        <v>1</v>
      </c>
      <c r="K163" s="92"/>
    </row>
    <row r="164" spans="1:11" ht="37.5" customHeight="1" x14ac:dyDescent="0.2">
      <c r="A164" s="14" t="s">
        <v>2293</v>
      </c>
      <c r="B164" s="14" t="s">
        <v>2495</v>
      </c>
      <c r="C164" s="14" t="s">
        <v>2496</v>
      </c>
      <c r="D164" s="16">
        <v>46020</v>
      </c>
      <c r="E164" s="16"/>
      <c r="F164" s="14" t="s">
        <v>2497</v>
      </c>
      <c r="G164" s="14"/>
      <c r="H164" s="14" t="s">
        <v>2498</v>
      </c>
      <c r="I164" s="15">
        <v>500</v>
      </c>
      <c r="J164" s="77">
        <v>3</v>
      </c>
      <c r="K164" s="92"/>
    </row>
    <row r="165" spans="1:11" ht="24.75" customHeight="1" x14ac:dyDescent="0.2">
      <c r="A165" s="14" t="s">
        <v>2293</v>
      </c>
      <c r="B165" s="14" t="s">
        <v>2499</v>
      </c>
      <c r="C165" s="14" t="s">
        <v>2500</v>
      </c>
      <c r="D165" s="16">
        <v>46021</v>
      </c>
      <c r="E165" s="16"/>
      <c r="F165" s="14" t="s">
        <v>2501</v>
      </c>
      <c r="G165" s="14" t="s">
        <v>2308</v>
      </c>
      <c r="H165" s="14" t="s">
        <v>2309</v>
      </c>
      <c r="I165" s="15">
        <v>650</v>
      </c>
      <c r="J165" s="77">
        <v>2</v>
      </c>
      <c r="K165" s="92"/>
    </row>
    <row r="166" spans="1:11" ht="12.75" x14ac:dyDescent="0.2">
      <c r="A166" s="14" t="s">
        <v>2293</v>
      </c>
      <c r="B166" s="14" t="s">
        <v>2502</v>
      </c>
      <c r="C166" s="14"/>
      <c r="D166" s="16">
        <v>46022</v>
      </c>
      <c r="E166" s="16"/>
      <c r="F166" s="14" t="s">
        <v>2304</v>
      </c>
      <c r="G166" s="14" t="s">
        <v>2301</v>
      </c>
      <c r="H166" s="14" t="s">
        <v>2302</v>
      </c>
      <c r="I166" s="15">
        <v>13</v>
      </c>
      <c r="J166" s="77">
        <v>4</v>
      </c>
      <c r="K166" s="92"/>
    </row>
    <row r="167" spans="1:11" ht="12.75" x14ac:dyDescent="0.2">
      <c r="A167" s="14" t="s">
        <v>2293</v>
      </c>
      <c r="B167" s="14" t="s">
        <v>2506</v>
      </c>
      <c r="C167" s="14"/>
      <c r="D167" s="16">
        <v>46038</v>
      </c>
      <c r="E167" s="16"/>
      <c r="F167" s="14" t="s">
        <v>2507</v>
      </c>
      <c r="G167" s="14" t="s">
        <v>2301</v>
      </c>
      <c r="H167" s="14" t="s">
        <v>2302</v>
      </c>
      <c r="I167" s="15">
        <v>3.5</v>
      </c>
      <c r="J167" s="77">
        <v>4</v>
      </c>
      <c r="K167" s="92"/>
    </row>
    <row r="168" spans="1:11" ht="37.5" customHeight="1" x14ac:dyDescent="0.2">
      <c r="A168" s="14" t="s">
        <v>2293</v>
      </c>
      <c r="B168" s="14" t="s">
        <v>2508</v>
      </c>
      <c r="C168" s="14" t="s">
        <v>2509</v>
      </c>
      <c r="D168" s="16">
        <v>46038</v>
      </c>
      <c r="E168" s="16"/>
      <c r="F168" s="14" t="s">
        <v>2510</v>
      </c>
      <c r="G168" s="14" t="s">
        <v>2313</v>
      </c>
      <c r="H168" s="14" t="s">
        <v>2314</v>
      </c>
      <c r="I168" s="15">
        <v>30.75</v>
      </c>
      <c r="J168" s="77">
        <v>4</v>
      </c>
      <c r="K168" s="92"/>
    </row>
    <row r="169" spans="1:11" ht="36" customHeight="1" x14ac:dyDescent="0.2">
      <c r="A169" s="14" t="s">
        <v>2293</v>
      </c>
      <c r="B169" s="14" t="s">
        <v>2511</v>
      </c>
      <c r="C169" s="14" t="s">
        <v>2512</v>
      </c>
      <c r="D169" s="16">
        <v>46038</v>
      </c>
      <c r="E169" s="16"/>
      <c r="F169" s="14" t="s">
        <v>2513</v>
      </c>
      <c r="G169" s="14" t="s">
        <v>2313</v>
      </c>
      <c r="H169" s="14" t="s">
        <v>2314</v>
      </c>
      <c r="I169" s="15">
        <v>30.75</v>
      </c>
      <c r="J169" s="77">
        <v>4</v>
      </c>
      <c r="K169" s="92"/>
    </row>
    <row r="170" spans="1:11" ht="56.25" x14ac:dyDescent="0.2">
      <c r="A170" s="14" t="s">
        <v>2293</v>
      </c>
      <c r="B170" s="14" t="s">
        <v>2514</v>
      </c>
      <c r="C170" s="14" t="s">
        <v>2515</v>
      </c>
      <c r="D170" s="16">
        <v>46038</v>
      </c>
      <c r="E170" s="16"/>
      <c r="F170" s="14" t="s">
        <v>2516</v>
      </c>
      <c r="G170" s="14" t="s">
        <v>2313</v>
      </c>
      <c r="H170" s="14" t="s">
        <v>2314</v>
      </c>
      <c r="I170" s="15">
        <v>63.12</v>
      </c>
      <c r="J170" s="77">
        <v>4</v>
      </c>
      <c r="K170" s="92"/>
    </row>
    <row r="171" spans="1:11" ht="45" x14ac:dyDescent="0.2">
      <c r="A171" s="14" t="s">
        <v>2293</v>
      </c>
      <c r="B171" s="14" t="s">
        <v>2517</v>
      </c>
      <c r="C171" s="14" t="s">
        <v>2518</v>
      </c>
      <c r="D171" s="16">
        <v>46038</v>
      </c>
      <c r="E171" s="16"/>
      <c r="F171" s="14" t="s">
        <v>2519</v>
      </c>
      <c r="G171" s="14" t="s">
        <v>2313</v>
      </c>
      <c r="H171" s="14" t="s">
        <v>2314</v>
      </c>
      <c r="I171" s="15">
        <v>159.25</v>
      </c>
      <c r="J171" s="77">
        <v>4</v>
      </c>
      <c r="K171" s="92"/>
    </row>
    <row r="172" spans="1:11" ht="27" customHeight="1" x14ac:dyDescent="0.2">
      <c r="A172" s="14" t="s">
        <v>2293</v>
      </c>
      <c r="B172" s="14" t="s">
        <v>2520</v>
      </c>
      <c r="C172" s="14" t="s">
        <v>2521</v>
      </c>
      <c r="D172" s="16">
        <v>46038</v>
      </c>
      <c r="E172" s="16"/>
      <c r="F172" s="14" t="s">
        <v>2522</v>
      </c>
      <c r="G172" s="14" t="s">
        <v>2348</v>
      </c>
      <c r="H172" s="14" t="s">
        <v>2349</v>
      </c>
      <c r="I172" s="15">
        <v>600</v>
      </c>
      <c r="J172" s="77">
        <v>5</v>
      </c>
      <c r="K172" s="92"/>
    </row>
    <row r="173" spans="1:11" ht="118.5" customHeight="1" x14ac:dyDescent="0.2">
      <c r="A173" s="14" t="s">
        <v>2293</v>
      </c>
      <c r="B173" s="14" t="s">
        <v>2523</v>
      </c>
      <c r="C173" s="14"/>
      <c r="D173" s="16">
        <v>46044</v>
      </c>
      <c r="E173" s="16"/>
      <c r="F173" s="14" t="s">
        <v>2524</v>
      </c>
      <c r="G173" s="14"/>
      <c r="H173" s="14" t="s">
        <v>2525</v>
      </c>
      <c r="I173" s="15">
        <v>73.2</v>
      </c>
      <c r="J173" s="77">
        <v>3</v>
      </c>
      <c r="K173" s="92"/>
    </row>
    <row r="174" spans="1:11" ht="117.75" customHeight="1" x14ac:dyDescent="0.2">
      <c r="A174" s="14" t="s">
        <v>2293</v>
      </c>
      <c r="B174" s="14" t="s">
        <v>2526</v>
      </c>
      <c r="C174" s="14"/>
      <c r="D174" s="16">
        <v>46044</v>
      </c>
      <c r="E174" s="16"/>
      <c r="F174" s="14" t="s">
        <v>2527</v>
      </c>
      <c r="G174" s="14"/>
      <c r="H174" s="14" t="s">
        <v>2525</v>
      </c>
      <c r="I174" s="15">
        <v>174.47</v>
      </c>
      <c r="J174" s="77">
        <v>3</v>
      </c>
      <c r="K174" s="92"/>
    </row>
    <row r="175" spans="1:11" ht="12.75" x14ac:dyDescent="0.2">
      <c r="A175" s="14" t="s">
        <v>2293</v>
      </c>
      <c r="B175" s="14" t="s">
        <v>2528</v>
      </c>
      <c r="C175" s="14"/>
      <c r="D175" s="16">
        <v>46052</v>
      </c>
      <c r="E175" s="16"/>
      <c r="F175" s="14" t="s">
        <v>2304</v>
      </c>
      <c r="G175" s="14" t="s">
        <v>2301</v>
      </c>
      <c r="H175" s="14" t="s">
        <v>2302</v>
      </c>
      <c r="I175" s="15">
        <v>13</v>
      </c>
      <c r="J175" s="77">
        <v>4</v>
      </c>
      <c r="K175" s="92"/>
    </row>
    <row r="176" spans="1:11" ht="22.5" x14ac:dyDescent="0.2">
      <c r="A176" s="14" t="s">
        <v>2293</v>
      </c>
      <c r="B176" s="14" t="s">
        <v>2529</v>
      </c>
      <c r="C176" s="14" t="s">
        <v>2530</v>
      </c>
      <c r="D176" s="16">
        <v>46055</v>
      </c>
      <c r="E176" s="16"/>
      <c r="F176" s="14" t="s">
        <v>2531</v>
      </c>
      <c r="G176" s="14" t="s">
        <v>2308</v>
      </c>
      <c r="H176" s="14" t="s">
        <v>2309</v>
      </c>
      <c r="I176" s="15">
        <v>650</v>
      </c>
      <c r="J176" s="77">
        <v>2</v>
      </c>
      <c r="K176" s="92"/>
    </row>
    <row r="177" spans="1:11" ht="65.25" customHeight="1" x14ac:dyDescent="0.2">
      <c r="A177" s="14" t="s">
        <v>2293</v>
      </c>
      <c r="B177" s="14" t="s">
        <v>2532</v>
      </c>
      <c r="C177" s="14" t="s">
        <v>2533</v>
      </c>
      <c r="D177" s="16">
        <v>46058</v>
      </c>
      <c r="E177" s="16"/>
      <c r="F177" s="14" t="s">
        <v>2534</v>
      </c>
      <c r="G177" s="14" t="s">
        <v>2313</v>
      </c>
      <c r="H177" s="14" t="s">
        <v>2314</v>
      </c>
      <c r="I177" s="15">
        <v>63.12</v>
      </c>
      <c r="J177" s="77">
        <v>4</v>
      </c>
      <c r="K177" s="92"/>
    </row>
    <row r="178" spans="1:11" ht="46.5" customHeight="1" x14ac:dyDescent="0.2">
      <c r="A178" s="14" t="s">
        <v>2293</v>
      </c>
      <c r="B178" s="14" t="s">
        <v>2535</v>
      </c>
      <c r="C178" s="14" t="s">
        <v>2536</v>
      </c>
      <c r="D178" s="16">
        <v>46058</v>
      </c>
      <c r="E178" s="16"/>
      <c r="F178" s="14" t="s">
        <v>2537</v>
      </c>
      <c r="G178" s="14" t="s">
        <v>2313</v>
      </c>
      <c r="H178" s="14" t="s">
        <v>2314</v>
      </c>
      <c r="I178" s="15">
        <v>159.25</v>
      </c>
      <c r="J178" s="77">
        <v>4</v>
      </c>
      <c r="K178" s="92"/>
    </row>
    <row r="179" spans="1:11" ht="22.5" x14ac:dyDescent="0.2">
      <c r="A179" s="14" t="s">
        <v>2293</v>
      </c>
      <c r="B179" s="14" t="s">
        <v>2538</v>
      </c>
      <c r="C179" s="14" t="s">
        <v>2539</v>
      </c>
      <c r="D179" s="16">
        <v>46058</v>
      </c>
      <c r="E179" s="16"/>
      <c r="F179" s="14" t="s">
        <v>2540</v>
      </c>
      <c r="G179" s="14" t="s">
        <v>2321</v>
      </c>
      <c r="H179" s="14" t="s">
        <v>2322</v>
      </c>
      <c r="I179" s="15">
        <v>200</v>
      </c>
      <c r="J179" s="77">
        <v>4</v>
      </c>
      <c r="K179" s="92"/>
    </row>
    <row r="180" spans="1:11" ht="120" customHeight="1" x14ac:dyDescent="0.2">
      <c r="A180" s="14" t="s">
        <v>2293</v>
      </c>
      <c r="B180" s="14" t="s">
        <v>2541</v>
      </c>
      <c r="C180" s="14"/>
      <c r="D180" s="16">
        <v>46062</v>
      </c>
      <c r="E180" s="16"/>
      <c r="F180" s="14" t="s">
        <v>2542</v>
      </c>
      <c r="G180" s="14"/>
      <c r="H180" s="14" t="s">
        <v>531</v>
      </c>
      <c r="I180" s="15">
        <v>411.34</v>
      </c>
      <c r="J180" s="77">
        <v>3</v>
      </c>
      <c r="K180" s="92"/>
    </row>
    <row r="181" spans="1:11" ht="33.75" x14ac:dyDescent="0.2">
      <c r="A181" s="14" t="s">
        <v>2293</v>
      </c>
      <c r="B181" s="14" t="s">
        <v>2543</v>
      </c>
      <c r="C181" s="14" t="s">
        <v>2544</v>
      </c>
      <c r="D181" s="16">
        <v>46063</v>
      </c>
      <c r="E181" s="16"/>
      <c r="F181" s="14" t="s">
        <v>2545</v>
      </c>
      <c r="G181" s="14"/>
      <c r="H181" s="14" t="s">
        <v>2498</v>
      </c>
      <c r="I181" s="15">
        <v>350</v>
      </c>
      <c r="J181" s="77">
        <v>3</v>
      </c>
      <c r="K181" s="92"/>
    </row>
    <row r="182" spans="1:11" ht="36.75" customHeight="1" x14ac:dyDescent="0.2">
      <c r="A182" s="14" t="s">
        <v>2293</v>
      </c>
      <c r="B182" s="14" t="s">
        <v>2546</v>
      </c>
      <c r="C182" s="14" t="s">
        <v>2547</v>
      </c>
      <c r="D182" s="16">
        <v>46070</v>
      </c>
      <c r="E182" s="16"/>
      <c r="F182" s="14" t="s">
        <v>2548</v>
      </c>
      <c r="G182" s="14" t="s">
        <v>2313</v>
      </c>
      <c r="H182" s="14" t="s">
        <v>2314</v>
      </c>
      <c r="I182" s="15">
        <v>30.75</v>
      </c>
      <c r="J182" s="77">
        <v>4</v>
      </c>
      <c r="K182" s="92"/>
    </row>
    <row r="183" spans="1:11" ht="22.5" x14ac:dyDescent="0.2">
      <c r="A183" s="14" t="s">
        <v>2293</v>
      </c>
      <c r="B183" s="14" t="s">
        <v>2549</v>
      </c>
      <c r="C183" s="14" t="s">
        <v>2550</v>
      </c>
      <c r="D183" s="16">
        <v>46070</v>
      </c>
      <c r="E183" s="16"/>
      <c r="F183" s="14" t="s">
        <v>2551</v>
      </c>
      <c r="G183" s="14" t="s">
        <v>2321</v>
      </c>
      <c r="H183" s="14" t="s">
        <v>2322</v>
      </c>
      <c r="I183" s="15">
        <v>200</v>
      </c>
      <c r="J183" s="77">
        <v>4</v>
      </c>
      <c r="K183" s="92"/>
    </row>
    <row r="184" spans="1:11" ht="36.75" customHeight="1" x14ac:dyDescent="0.2">
      <c r="A184" s="14" t="s">
        <v>2293</v>
      </c>
      <c r="B184" s="14" t="s">
        <v>2552</v>
      </c>
      <c r="C184" s="14" t="s">
        <v>2553</v>
      </c>
      <c r="D184" s="16">
        <v>46070</v>
      </c>
      <c r="E184" s="16"/>
      <c r="F184" s="14" t="s">
        <v>2554</v>
      </c>
      <c r="G184" s="14" t="s">
        <v>2555</v>
      </c>
      <c r="H184" s="14" t="s">
        <v>2556</v>
      </c>
      <c r="I184" s="15">
        <v>1425.82</v>
      </c>
      <c r="J184" s="77">
        <v>3</v>
      </c>
      <c r="K184" s="92"/>
    </row>
    <row r="185" spans="1:11" ht="12.75" x14ac:dyDescent="0.2">
      <c r="A185" s="14" t="s">
        <v>2293</v>
      </c>
      <c r="B185" s="14" t="s">
        <v>2557</v>
      </c>
      <c r="C185" s="14"/>
      <c r="D185" s="16">
        <v>46080</v>
      </c>
      <c r="E185" s="16"/>
      <c r="F185" s="14" t="s">
        <v>2304</v>
      </c>
      <c r="G185" s="14" t="s">
        <v>2301</v>
      </c>
      <c r="H185" s="14" t="s">
        <v>2302</v>
      </c>
      <c r="I185" s="15">
        <v>13</v>
      </c>
      <c r="J185" s="77">
        <v>4</v>
      </c>
      <c r="K185" s="92"/>
    </row>
    <row r="186" spans="1:11" ht="22.5" x14ac:dyDescent="0.2">
      <c r="A186" s="14" t="s">
        <v>2293</v>
      </c>
      <c r="B186" s="14" t="s">
        <v>2558</v>
      </c>
      <c r="C186" s="14"/>
      <c r="D186" s="16">
        <v>46083</v>
      </c>
      <c r="E186" s="16"/>
      <c r="F186" s="14" t="s">
        <v>2559</v>
      </c>
      <c r="G186" s="14" t="s">
        <v>2308</v>
      </c>
      <c r="H186" s="14" t="s">
        <v>2309</v>
      </c>
      <c r="I186" s="15">
        <v>850</v>
      </c>
      <c r="J186" s="77">
        <v>2</v>
      </c>
      <c r="K186" s="92"/>
    </row>
    <row r="187" spans="1:11" ht="56.25" x14ac:dyDescent="0.2">
      <c r="A187" s="14" t="s">
        <v>2293</v>
      </c>
      <c r="B187" s="14" t="s">
        <v>2561</v>
      </c>
      <c r="C187" s="14" t="s">
        <v>2562</v>
      </c>
      <c r="D187" s="16">
        <v>46090</v>
      </c>
      <c r="E187" s="16"/>
      <c r="F187" s="14" t="s">
        <v>2563</v>
      </c>
      <c r="G187" s="14" t="s">
        <v>2313</v>
      </c>
      <c r="H187" s="14" t="s">
        <v>2314</v>
      </c>
      <c r="I187" s="15">
        <v>63.12</v>
      </c>
      <c r="J187" s="77">
        <v>4</v>
      </c>
      <c r="K187" s="92"/>
    </row>
    <row r="188" spans="1:11" ht="45" x14ac:dyDescent="0.2">
      <c r="A188" s="14" t="s">
        <v>2293</v>
      </c>
      <c r="B188" s="14" t="s">
        <v>2564</v>
      </c>
      <c r="C188" s="14" t="s">
        <v>2565</v>
      </c>
      <c r="D188" s="16">
        <v>46090</v>
      </c>
      <c r="E188" s="16"/>
      <c r="F188" s="14" t="s">
        <v>2566</v>
      </c>
      <c r="G188" s="14" t="s">
        <v>2313</v>
      </c>
      <c r="H188" s="14" t="s">
        <v>2314</v>
      </c>
      <c r="I188" s="15">
        <v>159.25</v>
      </c>
      <c r="J188" s="77">
        <v>4</v>
      </c>
      <c r="K188" s="92"/>
    </row>
    <row r="189" spans="1:11" ht="22.5" x14ac:dyDescent="0.2">
      <c r="A189" s="14" t="s">
        <v>2293</v>
      </c>
      <c r="B189" s="14" t="s">
        <v>2567</v>
      </c>
      <c r="C189" s="14" t="s">
        <v>2568</v>
      </c>
      <c r="D189" s="16">
        <v>46101</v>
      </c>
      <c r="E189" s="16"/>
      <c r="F189" s="14" t="s">
        <v>2569</v>
      </c>
      <c r="G189" s="14"/>
      <c r="H189" s="14" t="s">
        <v>2570</v>
      </c>
      <c r="I189" s="15">
        <v>175</v>
      </c>
      <c r="J189" s="77">
        <v>3</v>
      </c>
      <c r="K189" s="92"/>
    </row>
    <row r="190" spans="1:11" ht="129" customHeight="1" x14ac:dyDescent="0.2">
      <c r="A190" s="14" t="s">
        <v>2293</v>
      </c>
      <c r="B190" s="14" t="s">
        <v>2571</v>
      </c>
      <c r="C190" s="14"/>
      <c r="D190" s="16">
        <v>46101</v>
      </c>
      <c r="E190" s="16"/>
      <c r="F190" s="14" t="s">
        <v>2575</v>
      </c>
      <c r="G190" s="14"/>
      <c r="H190" s="14" t="s">
        <v>531</v>
      </c>
      <c r="I190" s="15">
        <v>361.98</v>
      </c>
      <c r="J190" s="77">
        <v>5</v>
      </c>
      <c r="K190" s="92"/>
    </row>
    <row r="191" spans="1:11" ht="33.75" x14ac:dyDescent="0.2">
      <c r="A191" s="14" t="s">
        <v>2293</v>
      </c>
      <c r="B191" s="14" t="s">
        <v>2572</v>
      </c>
      <c r="C191" s="14" t="s">
        <v>2573</v>
      </c>
      <c r="D191" s="16">
        <v>46101</v>
      </c>
      <c r="E191" s="16"/>
      <c r="F191" s="14" t="s">
        <v>2574</v>
      </c>
      <c r="G191" s="14"/>
      <c r="H191" s="14" t="s">
        <v>2498</v>
      </c>
      <c r="I191" s="15">
        <v>575</v>
      </c>
      <c r="J191" s="77">
        <v>3</v>
      </c>
      <c r="K191" s="92"/>
    </row>
    <row r="192" spans="1:11" ht="34.5" customHeight="1" x14ac:dyDescent="0.2">
      <c r="A192" s="14" t="s">
        <v>2293</v>
      </c>
      <c r="B192" s="14" t="s">
        <v>2576</v>
      </c>
      <c r="C192" s="14" t="s">
        <v>2577</v>
      </c>
      <c r="D192" s="16">
        <v>46106</v>
      </c>
      <c r="E192" s="16"/>
      <c r="F192" s="14" t="s">
        <v>2578</v>
      </c>
      <c r="G192" s="14" t="s">
        <v>2313</v>
      </c>
      <c r="H192" s="14" t="s">
        <v>2314</v>
      </c>
      <c r="I192" s="15">
        <v>30.75</v>
      </c>
      <c r="J192" s="77">
        <v>4</v>
      </c>
      <c r="K192" s="92"/>
    </row>
    <row r="193" spans="1:11" ht="22.5" x14ac:dyDescent="0.2">
      <c r="A193" s="14" t="s">
        <v>2293</v>
      </c>
      <c r="B193" s="14" t="s">
        <v>2579</v>
      </c>
      <c r="C193" s="14" t="s">
        <v>2580</v>
      </c>
      <c r="D193" s="16">
        <v>46098</v>
      </c>
      <c r="E193" s="16">
        <v>46106</v>
      </c>
      <c r="F193" s="14" t="s">
        <v>2581</v>
      </c>
      <c r="G193" s="14"/>
      <c r="H193" s="14" t="s">
        <v>2582</v>
      </c>
      <c r="I193" s="15">
        <v>99</v>
      </c>
      <c r="J193" s="77">
        <v>4</v>
      </c>
      <c r="K193" s="92"/>
    </row>
    <row r="194" spans="1:11" ht="33.75" x14ac:dyDescent="0.2">
      <c r="A194" s="14" t="s">
        <v>2293</v>
      </c>
      <c r="B194" s="14" t="s">
        <v>2583</v>
      </c>
      <c r="C194" s="14" t="s">
        <v>2584</v>
      </c>
      <c r="D194" s="16">
        <v>46106</v>
      </c>
      <c r="E194" s="16"/>
      <c r="F194" s="14" t="s">
        <v>2585</v>
      </c>
      <c r="G194" s="14" t="s">
        <v>2313</v>
      </c>
      <c r="H194" s="14" t="s">
        <v>2314</v>
      </c>
      <c r="I194" s="15">
        <v>142.13</v>
      </c>
      <c r="J194" s="77">
        <v>4</v>
      </c>
      <c r="K194" s="92"/>
    </row>
    <row r="195" spans="1:11" ht="132.75" customHeight="1" x14ac:dyDescent="0.2">
      <c r="A195" s="14" t="s">
        <v>2293</v>
      </c>
      <c r="B195" s="14" t="s">
        <v>2586</v>
      </c>
      <c r="C195" s="14"/>
      <c r="D195" s="16">
        <v>46106</v>
      </c>
      <c r="E195" s="16"/>
      <c r="F195" s="14" t="s">
        <v>2587</v>
      </c>
      <c r="G195" s="14"/>
      <c r="H195" s="14" t="s">
        <v>2588</v>
      </c>
      <c r="I195" s="15">
        <v>294.62</v>
      </c>
      <c r="J195" s="77">
        <v>5</v>
      </c>
      <c r="K195" s="92"/>
    </row>
    <row r="196" spans="1:11" ht="37.5" customHeight="1" x14ac:dyDescent="0.2">
      <c r="A196" s="14" t="s">
        <v>2293</v>
      </c>
      <c r="B196" s="14" t="s">
        <v>2597</v>
      </c>
      <c r="C196" s="14" t="s">
        <v>2598</v>
      </c>
      <c r="D196" s="16">
        <v>46106</v>
      </c>
      <c r="E196" s="16"/>
      <c r="F196" s="314" t="s">
        <v>2601</v>
      </c>
      <c r="G196" s="14" t="s">
        <v>2599</v>
      </c>
      <c r="H196" s="14" t="s">
        <v>2600</v>
      </c>
      <c r="I196" s="15">
        <v>251.91</v>
      </c>
      <c r="J196" s="77">
        <v>2</v>
      </c>
      <c r="K196" s="92"/>
    </row>
    <row r="197" spans="1:11" ht="22.5" x14ac:dyDescent="0.2">
      <c r="A197" s="14" t="s">
        <v>2293</v>
      </c>
      <c r="B197" s="14" t="s">
        <v>2589</v>
      </c>
      <c r="C197" s="14" t="s">
        <v>2590</v>
      </c>
      <c r="D197" s="16">
        <v>46111</v>
      </c>
      <c r="E197" s="16"/>
      <c r="F197" s="14" t="s">
        <v>2591</v>
      </c>
      <c r="G197" s="14" t="s">
        <v>2321</v>
      </c>
      <c r="H197" s="14" t="s">
        <v>2322</v>
      </c>
      <c r="I197" s="15">
        <v>200</v>
      </c>
      <c r="J197" s="77">
        <v>4</v>
      </c>
      <c r="K197" s="92"/>
    </row>
    <row r="198" spans="1:11" ht="45" x14ac:dyDescent="0.2">
      <c r="A198" s="14" t="s">
        <v>2293</v>
      </c>
      <c r="B198" s="14" t="s">
        <v>2592</v>
      </c>
      <c r="C198" s="14" t="s">
        <v>2593</v>
      </c>
      <c r="D198" s="16">
        <v>46112</v>
      </c>
      <c r="E198" s="16"/>
      <c r="F198" s="14" t="s">
        <v>2594</v>
      </c>
      <c r="G198" s="14" t="s">
        <v>2595</v>
      </c>
      <c r="H198" s="14" t="s">
        <v>2596</v>
      </c>
      <c r="I198" s="15">
        <v>1095.0899999999999</v>
      </c>
      <c r="J198" s="77">
        <v>3</v>
      </c>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sheetData>
  <dataConsolidate/>
  <mergeCells count="5">
    <mergeCell ref="A100:H100"/>
    <mergeCell ref="I101:J101"/>
    <mergeCell ref="I100:J100"/>
    <mergeCell ref="A101:H101"/>
    <mergeCell ref="A105:J105"/>
  </mergeCells>
  <conditionalFormatting sqref="A1057:H1068">
    <cfRule type="expression" dxfId="93" priority="63" stopIfTrue="1">
      <formula>$A1057&lt;&gt;""</formula>
    </cfRule>
  </conditionalFormatting>
  <conditionalFormatting sqref="A1114:H1115">
    <cfRule type="expression" dxfId="92" priority="74" stopIfTrue="1">
      <formula>$A1114&lt;&gt;""</formula>
    </cfRule>
  </conditionalFormatting>
  <conditionalFormatting sqref="A107:J5002">
    <cfRule type="expression" dxfId="91" priority="1" stopIfTrue="1">
      <formula>$A107&lt;&gt;""</formula>
    </cfRule>
  </conditionalFormatting>
  <conditionalFormatting sqref="B474:E479">
    <cfRule type="expression" dxfId="90" priority="165" stopIfTrue="1">
      <formula>$A474&lt;&gt;""</formula>
    </cfRule>
  </conditionalFormatting>
  <conditionalFormatting sqref="B486:E490">
    <cfRule type="expression" dxfId="89" priority="200" stopIfTrue="1">
      <formula>$A486&lt;&gt;""</formula>
    </cfRule>
  </conditionalFormatting>
  <conditionalFormatting sqref="B691:E691">
    <cfRule type="expression" dxfId="88" priority="92" stopIfTrue="1">
      <formula>$A691&lt;&gt;""</formula>
    </cfRule>
  </conditionalFormatting>
  <conditionalFormatting sqref="B693:E693 H693:I693 B694:I695 B696:E701 H696:I701">
    <cfRule type="expression" dxfId="87" priority="52" stopIfTrue="1">
      <formula>$A693&lt;&gt;""</formula>
    </cfRule>
  </conditionalFormatting>
  <conditionalFormatting sqref="B703:E703 H703:I703">
    <cfRule type="expression" dxfId="86" priority="43" stopIfTrue="1">
      <formula>$A703&lt;&gt;""</formula>
    </cfRule>
  </conditionalFormatting>
  <conditionalFormatting sqref="B821:E821">
    <cfRule type="expression" dxfId="85" priority="115" stopIfTrue="1">
      <formula>$A821&lt;&gt;""</formula>
    </cfRule>
  </conditionalFormatting>
  <conditionalFormatting sqref="B1112:E1112">
    <cfRule type="expression" dxfId="84" priority="161" stopIfTrue="1">
      <formula>$A1112&lt;&gt;""</formula>
    </cfRule>
  </conditionalFormatting>
  <conditionalFormatting sqref="B1116:E1116">
    <cfRule type="expression" dxfId="83" priority="217" stopIfTrue="1">
      <formula>$A1116&lt;&gt;""</formula>
    </cfRule>
  </conditionalFormatting>
  <conditionalFormatting sqref="B1133:E1138">
    <cfRule type="expression" dxfId="82" priority="207" stopIfTrue="1">
      <formula>$A1133&lt;&gt;""</formula>
    </cfRule>
  </conditionalFormatting>
  <conditionalFormatting sqref="B1140:E1150">
    <cfRule type="expression" dxfId="81" priority="75" stopIfTrue="1">
      <formula>$A1140&lt;&gt;""</formula>
    </cfRule>
  </conditionalFormatting>
  <conditionalFormatting sqref="B1154:E1154">
    <cfRule type="expression" dxfId="80" priority="101" stopIfTrue="1">
      <formula>$A1154&lt;&gt;""</formula>
    </cfRule>
  </conditionalFormatting>
  <conditionalFormatting sqref="B1255:E1262 I1255:J1272">
    <cfRule type="expression" dxfId="79" priority="151" stopIfTrue="1">
      <formula>$A1255&lt;&gt;""</formula>
    </cfRule>
  </conditionalFormatting>
  <conditionalFormatting sqref="B1295:E1303">
    <cfRule type="expression" dxfId="78" priority="186" stopIfTrue="1">
      <formula>$A1295&lt;&gt;""</formula>
    </cfRule>
  </conditionalFormatting>
  <conditionalFormatting sqref="B1305:E1328">
    <cfRule type="expression" dxfId="77" priority="65" stopIfTrue="1">
      <formula>$A1305&lt;&gt;""</formula>
    </cfRule>
  </conditionalFormatting>
  <conditionalFormatting sqref="B1362:E1365">
    <cfRule type="expression" dxfId="76" priority="82" stopIfTrue="1">
      <formula>$A1362&lt;&gt;""</formula>
    </cfRule>
  </conditionalFormatting>
  <conditionalFormatting sqref="B1367:E1369">
    <cfRule type="expression" dxfId="75" priority="287" stopIfTrue="1">
      <formula>$A1367&lt;&gt;""</formula>
    </cfRule>
  </conditionalFormatting>
  <conditionalFormatting sqref="B1371:E1381">
    <cfRule type="expression" dxfId="74" priority="106" stopIfTrue="1">
      <formula>$A1371&lt;&gt;""</formula>
    </cfRule>
  </conditionalFormatting>
  <conditionalFormatting sqref="B1395:E1406">
    <cfRule type="expression" dxfId="73" priority="144" stopIfTrue="1">
      <formula>$A1395&lt;&gt;""</formula>
    </cfRule>
  </conditionalFormatting>
  <conditionalFormatting sqref="B1414:E1452">
    <cfRule type="expression" dxfId="72" priority="181" stopIfTrue="1">
      <formula>$A1414&lt;&gt;""</formula>
    </cfRule>
  </conditionalFormatting>
  <conditionalFormatting sqref="B1455:E1460">
    <cfRule type="expression" dxfId="71" priority="251" stopIfTrue="1">
      <formula>$A1455&lt;&gt;""</formula>
    </cfRule>
  </conditionalFormatting>
  <conditionalFormatting sqref="B491:G491">
    <cfRule type="expression" dxfId="70" priority="201" stopIfTrue="1">
      <formula>$A491&lt;&gt;""</formula>
    </cfRule>
  </conditionalFormatting>
  <conditionalFormatting sqref="B480:H485">
    <cfRule type="expression" dxfId="69" priority="221" stopIfTrue="1">
      <formula>$A480&lt;&gt;""</formula>
    </cfRule>
  </conditionalFormatting>
  <conditionalFormatting sqref="B492:H498">
    <cfRule type="expression" dxfId="68" priority="177" stopIfTrue="1">
      <formula>$A492&lt;&gt;""</formula>
    </cfRule>
  </conditionalFormatting>
  <conditionalFormatting sqref="B1069:H1084">
    <cfRule type="expression" dxfId="67" priority="247" stopIfTrue="1">
      <formula>$A1069&lt;&gt;""</formula>
    </cfRule>
  </conditionalFormatting>
  <conditionalFormatting sqref="B1274:H1276 B1277:E1290 H1277:H1290">
    <cfRule type="expression" dxfId="66" priority="176" stopIfTrue="1">
      <formula>$A1274&lt;&gt;""</formula>
    </cfRule>
  </conditionalFormatting>
  <conditionalFormatting sqref="B1292:H1294">
    <cfRule type="expression" dxfId="65" priority="71" stopIfTrue="1">
      <formula>$A1292&lt;&gt;""</formula>
    </cfRule>
  </conditionalFormatting>
  <conditionalFormatting sqref="B1366:H1366">
    <cfRule type="expression" dxfId="64" priority="317" stopIfTrue="1">
      <formula>$A1366&lt;&gt;""</formula>
    </cfRule>
  </conditionalFormatting>
  <conditionalFormatting sqref="B1382:H1387">
    <cfRule type="expression" dxfId="63" priority="45" stopIfTrue="1">
      <formula>$A1382&lt;&gt;""</formula>
    </cfRule>
  </conditionalFormatting>
  <conditionalFormatting sqref="B1412:H1413">
    <cfRule type="expression" dxfId="62" priority="224" stopIfTrue="1">
      <formula>$A1412&lt;&gt;""</formula>
    </cfRule>
  </conditionalFormatting>
  <conditionalFormatting sqref="B176:I189 B190:E243 I191:I229">
    <cfRule type="expression" dxfId="61" priority="274" stopIfTrue="1">
      <formula>$A176&lt;&gt;""</formula>
    </cfRule>
  </conditionalFormatting>
  <conditionalFormatting sqref="B244:I244 B245:E277">
    <cfRule type="expression" dxfId="60" priority="288" stopIfTrue="1">
      <formula>$A244&lt;&gt;""</formula>
    </cfRule>
  </conditionalFormatting>
  <conditionalFormatting sqref="B278:I322">
    <cfRule type="expression" dxfId="59" priority="121" stopIfTrue="1">
      <formula>$A278&lt;&gt;""</formula>
    </cfRule>
  </conditionalFormatting>
  <conditionalFormatting sqref="B499:I501">
    <cfRule type="expression" dxfId="58" priority="123" stopIfTrue="1">
      <formula>$A499&lt;&gt;""</formula>
    </cfRule>
  </conditionalFormatting>
  <conditionalFormatting sqref="B647:I690">
    <cfRule type="expression" dxfId="57" priority="284" stopIfTrue="1">
      <formula>$A647&lt;&gt;""</formula>
    </cfRule>
  </conditionalFormatting>
  <conditionalFormatting sqref="B692:I692">
    <cfRule type="expression" dxfId="56" priority="50" stopIfTrue="1">
      <formula>$A692&lt;&gt;""</formula>
    </cfRule>
  </conditionalFormatting>
  <conditionalFormatting sqref="B1139:I1139">
    <cfRule type="expression" dxfId="55" priority="175" stopIfTrue="1">
      <formula>$A1139&lt;&gt;""</formula>
    </cfRule>
  </conditionalFormatting>
  <conditionalFormatting sqref="B1151:I1153">
    <cfRule type="expression" dxfId="54" priority="44" stopIfTrue="1">
      <formula>$A1151&lt;&gt;""</formula>
    </cfRule>
  </conditionalFormatting>
  <conditionalFormatting sqref="B1155:I1159">
    <cfRule type="expression" dxfId="53" priority="46" stopIfTrue="1">
      <formula>$A1155&lt;&gt;""</formula>
    </cfRule>
  </conditionalFormatting>
  <conditionalFormatting sqref="B1273:I1273 I1274:I1290">
    <cfRule type="expression" dxfId="52" priority="179" stopIfTrue="1">
      <formula>$A1273&lt;&gt;""</formula>
    </cfRule>
  </conditionalFormatting>
  <conditionalFormatting sqref="B1370:I1370">
    <cfRule type="expression" dxfId="51" priority="174" stopIfTrue="1">
      <formula>$A1370&lt;&gt;""</formula>
    </cfRule>
  </conditionalFormatting>
  <conditionalFormatting sqref="B136:J164">
    <cfRule type="expression" dxfId="50" priority="97" stopIfTrue="1">
      <formula>$A136&lt;&gt;""</formula>
    </cfRule>
  </conditionalFormatting>
  <conditionalFormatting sqref="B362:J422">
    <cfRule type="expression" dxfId="49" priority="289" stopIfTrue="1">
      <formula>$A362&lt;&gt;""</formula>
    </cfRule>
  </conditionalFormatting>
  <conditionalFormatting sqref="B459:J460">
    <cfRule type="expression" dxfId="48" priority="250" stopIfTrue="1">
      <formula>$A459&lt;&gt;""</formula>
    </cfRule>
  </conditionalFormatting>
  <conditionalFormatting sqref="B601:J627">
    <cfRule type="expression" dxfId="47" priority="30" stopIfTrue="1">
      <formula>$A601&lt;&gt;""</formula>
    </cfRule>
  </conditionalFormatting>
  <conditionalFormatting sqref="B1055:J1056">
    <cfRule type="expression" dxfId="46" priority="245" stopIfTrue="1">
      <formula>$A1055&lt;&gt;""</formula>
    </cfRule>
  </conditionalFormatting>
  <conditionalFormatting sqref="B1129:J1132">
    <cfRule type="expression" dxfId="45" priority="35" stopIfTrue="1">
      <formula>$A1129&lt;&gt;""</formula>
    </cfRule>
  </conditionalFormatting>
  <conditionalFormatting sqref="B1160:J1254">
    <cfRule type="expression" dxfId="44" priority="61" stopIfTrue="1">
      <formula>$A1160&lt;&gt;""</formula>
    </cfRule>
  </conditionalFormatting>
  <conditionalFormatting sqref="B1408:J1408">
    <cfRule type="expression" dxfId="43" priority="226" stopIfTrue="1">
      <formula>$A1408&lt;&gt;""</formula>
    </cfRule>
  </conditionalFormatting>
  <conditionalFormatting sqref="B1463:J4376">
    <cfRule type="expression" dxfId="42" priority="70" stopIfTrue="1">
      <formula>$A1463&lt;&gt;""</formula>
    </cfRule>
  </conditionalFormatting>
  <conditionalFormatting sqref="F192:G192">
    <cfRule type="expression" dxfId="41" priority="8" stopIfTrue="1">
      <formula>$A192&lt;&gt;""</formula>
    </cfRule>
  </conditionalFormatting>
  <conditionalFormatting sqref="F192:H193 F197:H197">
    <cfRule type="expression" dxfId="40" priority="152" stopIfTrue="1">
      <formula>$A192&lt;&gt;""</formula>
    </cfRule>
  </conditionalFormatting>
  <conditionalFormatting sqref="F200:H201">
    <cfRule type="expression" dxfId="39" priority="146" stopIfTrue="1">
      <formula>$A200&lt;&gt;""</formula>
    </cfRule>
  </conditionalFormatting>
  <conditionalFormatting sqref="F474:H475">
    <cfRule type="expression" dxfId="38" priority="167" stopIfTrue="1">
      <formula>$A474&lt;&gt;""</formula>
    </cfRule>
  </conditionalFormatting>
  <conditionalFormatting sqref="F478:H479">
    <cfRule type="expression" dxfId="37" priority="257" stopIfTrue="1">
      <formula>$A478&lt;&gt;""</formula>
    </cfRule>
  </conditionalFormatting>
  <conditionalFormatting sqref="F486:H488 H489:H491">
    <cfRule type="expression" dxfId="36" priority="199" stopIfTrue="1">
      <formula>$A486&lt;&gt;""</formula>
    </cfRule>
  </conditionalFormatting>
  <conditionalFormatting sqref="F1133:H1133">
    <cfRule type="expression" dxfId="35" priority="308" stopIfTrue="1">
      <formula>$A1133&lt;&gt;""</formula>
    </cfRule>
  </conditionalFormatting>
  <conditionalFormatting sqref="F1257:H1262">
    <cfRule type="expression" dxfId="34" priority="150" stopIfTrue="1">
      <formula>$A1257&lt;&gt;""</formula>
    </cfRule>
  </conditionalFormatting>
  <conditionalFormatting sqref="F171:I172 G173:I173">
    <cfRule type="expression" dxfId="33" priority="278" stopIfTrue="1">
      <formula>$A171&lt;&gt;""</formula>
    </cfRule>
  </conditionalFormatting>
  <conditionalFormatting sqref="F249:I249">
    <cfRule type="expression" dxfId="32" priority="178" stopIfTrue="1">
      <formula>$A249&lt;&gt;""</formula>
    </cfRule>
  </conditionalFormatting>
  <conditionalFormatting sqref="F165:J170 B165:E175 J171:J229 I230:J230 F231:J243 J244:J322 F251:I277 B472:I473 J472:J501 J647:J705 B702:I702 B704:I705 B813:E813 H813:J813 H821:J821 B828:E828 H828:J828 I1057:J1084 B1113:H1113 I1113:J1128 H1116:H1128 B1117:G1128 I1133:J1138 F1255:H1255 B1263:H1272 J1273:J1290 B1304:H1304 B1329:H1361 I1366:J1369 J1370:J1387 F1415:H1449 F1450:J1452 B1453:H1454">
    <cfRule type="expression" dxfId="31" priority="318" stopIfTrue="1">
      <formula>$A165&lt;&gt;""</formula>
    </cfRule>
  </conditionalFormatting>
  <conditionalFormatting sqref="G175">
    <cfRule type="expression" dxfId="30" priority="16" stopIfTrue="1">
      <formula>$A175&lt;&gt;""</formula>
    </cfRule>
  </conditionalFormatting>
  <conditionalFormatting sqref="G166:H171">
    <cfRule type="expression" dxfId="29" priority="21" stopIfTrue="1">
      <formula>$A166&lt;&gt;""</formula>
    </cfRule>
  </conditionalFormatting>
  <conditionalFormatting sqref="G185:H185">
    <cfRule type="expression" dxfId="28" priority="12" stopIfTrue="1">
      <formula>$A185&lt;&gt;""</formula>
    </cfRule>
  </conditionalFormatting>
  <conditionalFormatting sqref="G194:H194">
    <cfRule type="expression" dxfId="27" priority="4" stopIfTrue="1">
      <formula>$A194&lt;&gt;""</formula>
    </cfRule>
  </conditionalFormatting>
  <conditionalFormatting sqref="H191:H192">
    <cfRule type="expression" dxfId="26" priority="7" stopIfTrue="1">
      <formula>$A191&lt;&gt;""</formula>
    </cfRule>
  </conditionalFormatting>
  <conditionalFormatting sqref="H198:H199">
    <cfRule type="expression" dxfId="25" priority="147" stopIfTrue="1">
      <formula>$A198&lt;&gt;""</formula>
    </cfRule>
  </conditionalFormatting>
  <conditionalFormatting sqref="H202:H230">
    <cfRule type="expression" dxfId="24" priority="37" stopIfTrue="1">
      <formula>$A202&lt;&gt;""</formula>
    </cfRule>
  </conditionalFormatting>
  <conditionalFormatting sqref="H476:H477">
    <cfRule type="expression" dxfId="23" priority="171" stopIfTrue="1">
      <formula>$A476&lt;&gt;""</formula>
    </cfRule>
  </conditionalFormatting>
  <conditionalFormatting sqref="H1134:H1138">
    <cfRule type="expression" dxfId="22" priority="209" stopIfTrue="1">
      <formula>$A1134&lt;&gt;""</formula>
    </cfRule>
  </conditionalFormatting>
  <conditionalFormatting sqref="H1256">
    <cfRule type="expression" dxfId="21" priority="220" stopIfTrue="1">
      <formula>$A1256&lt;&gt;""</formula>
    </cfRule>
  </conditionalFormatting>
  <conditionalFormatting sqref="H1295:H1303">
    <cfRule type="expression" dxfId="20" priority="188" stopIfTrue="1">
      <formula>$A1295&lt;&gt;""</formula>
    </cfRule>
  </conditionalFormatting>
  <conditionalFormatting sqref="H1305:H1328">
    <cfRule type="expression" dxfId="19" priority="67" stopIfTrue="1">
      <formula>$A1305&lt;&gt;""</formula>
    </cfRule>
  </conditionalFormatting>
  <conditionalFormatting sqref="H1367:H1369">
    <cfRule type="expression" dxfId="18" priority="286" stopIfTrue="1">
      <formula>$A1367&lt;&gt;""</formula>
    </cfRule>
  </conditionalFormatting>
  <conditionalFormatting sqref="H1371:H1381">
    <cfRule type="expression" dxfId="17" priority="47" stopIfTrue="1">
      <formula>$A1371&lt;&gt;""</formula>
    </cfRule>
  </conditionalFormatting>
  <conditionalFormatting sqref="H1414">
    <cfRule type="expression" dxfId="16" priority="183" stopIfTrue="1">
      <formula>$A1414&lt;&gt;""</formula>
    </cfRule>
  </conditionalFormatting>
  <conditionalFormatting sqref="H1455:H1460">
    <cfRule type="expression" dxfId="15" priority="253" stopIfTrue="1">
      <formula>$A1455&lt;&gt;""</formula>
    </cfRule>
  </conditionalFormatting>
  <conditionalFormatting sqref="H174:I175">
    <cfRule type="expression" dxfId="14" priority="14" stopIfTrue="1">
      <formula>$A174&lt;&gt;""</formula>
    </cfRule>
  </conditionalFormatting>
  <conditionalFormatting sqref="H245:I248">
    <cfRule type="expression" dxfId="13" priority="277" stopIfTrue="1">
      <formula>$A245&lt;&gt;""</formula>
    </cfRule>
  </conditionalFormatting>
  <conditionalFormatting sqref="H250:I250">
    <cfRule type="expression" dxfId="12" priority="153" stopIfTrue="1">
      <formula>$A250&lt;&gt;""</formula>
    </cfRule>
  </conditionalFormatting>
  <conditionalFormatting sqref="H691:I691">
    <cfRule type="expression" dxfId="11" priority="94" stopIfTrue="1">
      <formula>$A691&lt;&gt;""</formula>
    </cfRule>
  </conditionalFormatting>
  <conditionalFormatting sqref="H1140:I1150">
    <cfRule type="expression" dxfId="10" priority="78" stopIfTrue="1">
      <formula>$A1140&lt;&gt;""</formula>
    </cfRule>
  </conditionalFormatting>
  <conditionalFormatting sqref="H1154:I1154">
    <cfRule type="expression" dxfId="9" priority="104" stopIfTrue="1">
      <formula>$A1154&lt;&gt;""</formula>
    </cfRule>
  </conditionalFormatting>
  <conditionalFormatting sqref="H1112:J1112">
    <cfRule type="expression" dxfId="8" priority="160" stopIfTrue="1">
      <formula>$A1112&lt;&gt;""</formula>
    </cfRule>
  </conditionalFormatting>
  <conditionalFormatting sqref="H1362:J1365">
    <cfRule type="expression" dxfId="7" priority="83" stopIfTrue="1">
      <formula>$A1362&lt;&gt;""</formula>
    </cfRule>
  </conditionalFormatting>
  <conditionalFormatting sqref="H1395:J1406">
    <cfRule type="expression" dxfId="6" priority="42" stopIfTrue="1">
      <formula>$A1395&lt;&gt;""</formula>
    </cfRule>
  </conditionalFormatting>
  <conditionalFormatting sqref="I474:I498">
    <cfRule type="expression" dxfId="5" priority="168" stopIfTrue="1">
      <formula>$A474&lt;&gt;""</formula>
    </cfRule>
  </conditionalFormatting>
  <conditionalFormatting sqref="I1371:I1387">
    <cfRule type="expression" dxfId="4" priority="110" stopIfTrue="1">
      <formula>$A1371&lt;&gt;""</formula>
    </cfRule>
  </conditionalFormatting>
  <conditionalFormatting sqref="I1292:J1361">
    <cfRule type="expression" dxfId="3" priority="190" stopIfTrue="1">
      <formula>$A1292&lt;&gt;""</formula>
    </cfRule>
  </conditionalFormatting>
  <conditionalFormatting sqref="I1412:J1449">
    <cfRule type="expression" dxfId="2" priority="185" stopIfTrue="1">
      <formula>$A1412&lt;&gt;""</formula>
    </cfRule>
  </conditionalFormatting>
  <conditionalFormatting sqref="I1453:J1460">
    <cfRule type="expression" dxfId="1" priority="283" stopIfTrue="1">
      <formula>$A1453&lt;&gt;""</formula>
    </cfRule>
  </conditionalFormatting>
  <conditionalFormatting sqref="J1139:J1159">
    <cfRule type="expression" dxfId="0" priority="310" stopIfTrue="1">
      <formula>$A1139&lt;&gt;""</formula>
    </cfRule>
  </conditionalFormatting>
  <dataValidations count="5">
    <dataValidation type="date" allowBlank="1" showInputMessage="1" showErrorMessage="1" sqref="D102:E102 D5003:E65538 D106:E106" xr:uid="{F5059AEA-A0D8-4B20-9D3C-8B76D9C427E6}">
      <formula1>42370</formula1>
      <formula2>42735</formula2>
    </dataValidation>
    <dataValidation type="list" allowBlank="1" sqref="F107:F195 F197:F5002" xr:uid="{255B499D-B3E6-47A9-A857-DBFE56F071D9}">
      <formula1>$F$96:$F$99</formula1>
    </dataValidation>
    <dataValidation type="list" allowBlank="1" showInputMessage="1" showErrorMessage="1" sqref="A107:A5002" xr:uid="{540C0DA9-E9CD-4805-B659-E67C1C32B21C}">
      <formula1>OFFSET($A$1,0,0,$B$3,1)</formula1>
    </dataValidation>
    <dataValidation allowBlank="1" sqref="G107:G5002" xr:uid="{B36265DD-F5DD-4F0A-AD93-4A0388363C0B}"/>
    <dataValidation type="list" allowBlank="1" showInputMessage="1" showErrorMessage="1" errorTitle="Chyba !" error="zadajte (vyberte zo zoznamu) platný analytický kód podľa nápovedy k bunke I104" sqref="J107:J1000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300" verticalDpi="3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A328&amp;F328</f>
        <v>31119247f</v>
      </c>
      <c r="J328" s="167" t="str">
        <f>A328&amp;G328</f>
        <v>31119247026 03</v>
      </c>
      <c r="K328" s="5"/>
      <c r="L328" s="167" t="str">
        <f>A328&amp;G328&amp;H328</f>
        <v>31119247026 03B</v>
      </c>
      <c r="M328" s="5" t="str">
        <f>B328&amp;F328&amp;H328&amp;C328</f>
        <v>Slovenský zväz kickboxufBzabezpečenie účasti športovej reprezentácie SR na Majstrovstcách sveta WAKO</v>
      </c>
      <c r="N328" s="3" t="str">
        <f>+I328&amp;H328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A329&amp;G329&amp;H329</f>
        <v>31119247026 03B</v>
      </c>
      <c r="M329" s="5" t="str">
        <f>B329&amp;F329&amp;H329&amp;C329</f>
        <v>Slovenský zväz kickboxumBSlovak Open 2025 – Memoriál Ladislava Doky Tótha</v>
      </c>
      <c r="N329" s="3" t="str">
        <f>+I329&amp;H329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0">A369&amp;F369</f>
        <v>22665234d</v>
      </c>
      <c r="J369" s="167" t="str">
        <f t="shared" ref="J369:J430" si="31">A369&amp;G369</f>
        <v>22665234026 03</v>
      </c>
      <c r="K369" s="5"/>
      <c r="L369" s="167" t="str">
        <f t="shared" ref="L369:L430" si="32">A369&amp;G369&amp;H369</f>
        <v>22665234026 03B</v>
      </c>
      <c r="M369" s="5" t="str">
        <f t="shared" ref="M369:M430" si="33">B369&amp;F369&amp;H369&amp;C369</f>
        <v>Slovenský zväz telesne postihnutých športovcovdBTrávníček Boris</v>
      </c>
      <c r="N369" s="3" t="str">
        <f t="shared" ref="N369:N432" si="34">+I369&amp;H369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0"/>
        <v>22665234d</v>
      </c>
      <c r="J370" s="167" t="str">
        <f t="shared" si="31"/>
        <v>22665234026 03</v>
      </c>
      <c r="K370" s="5"/>
      <c r="L370" s="167" t="str">
        <f t="shared" si="32"/>
        <v>22665234026 03B</v>
      </c>
      <c r="M370" s="5" t="str">
        <f t="shared" si="33"/>
        <v>Slovenský zväz telesne postihnutých športovcovdBVladovičová Lucia</v>
      </c>
      <c r="N370" s="3" t="str">
        <f t="shared" si="34"/>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0"/>
        <v>22665234d</v>
      </c>
      <c r="J371" s="167" t="str">
        <f t="shared" si="31"/>
        <v>22665234026 03</v>
      </c>
      <c r="K371" s="5"/>
      <c r="L371" s="167" t="str">
        <f t="shared" si="32"/>
        <v>22665234026 03B</v>
      </c>
      <c r="M371" s="5" t="str">
        <f t="shared" si="33"/>
        <v>Slovenský zväz telesne postihnutých športovcovdBVozárová Kristína</v>
      </c>
      <c r="N371" s="3" t="str">
        <f t="shared" si="34"/>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0"/>
        <v>22665234m</v>
      </c>
      <c r="J372" s="167" t="str">
        <f t="shared" si="31"/>
        <v>22665234026 03</v>
      </c>
      <c r="K372" s="5"/>
      <c r="L372" s="167" t="str">
        <f t="shared" si="32"/>
        <v>22665234026 03B</v>
      </c>
      <c r="M372" s="5" t="str">
        <f t="shared" si="33"/>
        <v>Slovenský zväz telesne postihnutých športovcovmBSlovakia open wheelchair tennis</v>
      </c>
      <c r="N372" s="3" t="str">
        <f t="shared" si="34"/>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0"/>
        <v>30793203a</v>
      </c>
      <c r="J373" s="167" t="str">
        <f t="shared" si="31"/>
        <v>30793203026 02</v>
      </c>
      <c r="K373" s="5" t="s">
        <v>1188</v>
      </c>
      <c r="L373" s="167" t="str">
        <f t="shared" si="32"/>
        <v>30793203026 02B</v>
      </c>
      <c r="M373" s="5" t="str">
        <f t="shared" si="33"/>
        <v>Slovenský zväz vodného lyžovania a wakeboardinguaBvodné lyžovanie - bežné transfery</v>
      </c>
      <c r="N373" s="3" t="str">
        <f t="shared" si="34"/>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0"/>
        <v>00681768a</v>
      </c>
      <c r="J374" s="167" t="str">
        <f t="shared" si="31"/>
        <v>00681768026 02</v>
      </c>
      <c r="K374" s="5" t="s">
        <v>1190</v>
      </c>
      <c r="L374" s="167" t="str">
        <f t="shared" si="32"/>
        <v>00681768026 02B</v>
      </c>
      <c r="M374" s="5" t="str">
        <f t="shared" si="33"/>
        <v>Slovenský zväz vodného motorizmuaBvodný motorizmus - bežné transfery</v>
      </c>
      <c r="N374" s="3" t="str">
        <f t="shared" si="34"/>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0"/>
        <v>00681768d</v>
      </c>
      <c r="J375" s="167" t="str">
        <f t="shared" si="31"/>
        <v>00681768026 03</v>
      </c>
      <c r="K375" s="5"/>
      <c r="L375" s="167" t="str">
        <f t="shared" si="32"/>
        <v>00681768026 03B</v>
      </c>
      <c r="M375" s="5" t="str">
        <f t="shared" si="33"/>
        <v>Slovenský zväz vodného motorizmudBJung Šimon</v>
      </c>
      <c r="N375" s="3" t="str">
        <f t="shared" si="34"/>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0"/>
        <v>31796079a</v>
      </c>
      <c r="J376" s="167" t="str">
        <f t="shared" si="31"/>
        <v>31796079026 02</v>
      </c>
      <c r="K376" s="5" t="s">
        <v>1192</v>
      </c>
      <c r="L376" s="167" t="str">
        <f t="shared" si="32"/>
        <v>31796079026 02B</v>
      </c>
      <c r="M376" s="5" t="str">
        <f t="shared" si="33"/>
        <v>Slovenský zväz vzpieraniaaBvzpieranie - bežné transfery</v>
      </c>
      <c r="N376" s="3" t="str">
        <f t="shared" si="34"/>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0"/>
        <v>42257166f</v>
      </c>
      <c r="J377" s="167" t="str">
        <f t="shared" si="31"/>
        <v>42257166026 01</v>
      </c>
      <c r="K377" s="5"/>
      <c r="L377" s="167" t="str">
        <f t="shared" si="32"/>
        <v>42257166026 01B</v>
      </c>
      <c r="M377" s="5" t="str">
        <f t="shared" si="33"/>
        <v>Sokolská únia SlovenskafBpodpora a rozvoj športu pre všetkých</v>
      </c>
      <c r="N377" s="3" t="str">
        <f t="shared" si="34"/>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0"/>
        <v>51806606m</v>
      </c>
      <c r="J378" s="167" t="str">
        <f t="shared" si="31"/>
        <v>51806606026 03</v>
      </c>
      <c r="K378" s="5"/>
      <c r="L378" s="167" t="str">
        <f t="shared" si="32"/>
        <v>51806606026 03B</v>
      </c>
      <c r="M378" s="5" t="str">
        <f t="shared" si="33"/>
        <v>ST RelaxmBSatellite Tour v stolnom tenise 2025</v>
      </c>
      <c r="N378" s="3" t="str">
        <f t="shared" si="34"/>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0"/>
        <v>30868068f</v>
      </c>
      <c r="J379" s="167" t="str">
        <f t="shared" si="31"/>
        <v>30868068026 03</v>
      </c>
      <c r="K379" s="5"/>
      <c r="L379" s="167" t="str">
        <f t="shared" si="32"/>
        <v>30868068026 03B</v>
      </c>
      <c r="M379" s="5" t="str">
        <f t="shared" si="33"/>
        <v>ŠK Hargašova Záhorská BystricafBzabezpečenie účasti na EuroFloorbal Cupe</v>
      </c>
      <c r="N379" s="3" t="str">
        <f t="shared" si="34"/>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0"/>
        <v>30811406c</v>
      </c>
      <c r="J380" s="167" t="str">
        <f t="shared" si="31"/>
        <v>30811406026 03</v>
      </c>
      <c r="K380" s="5"/>
      <c r="L380" s="167" t="str">
        <f t="shared" si="32"/>
        <v>30811406026 03B</v>
      </c>
      <c r="M380" s="5" t="str">
        <f t="shared" si="33"/>
        <v>Špeciálne olympiády SlovenskocBzabezpečenie činnosti a úloh v roku 2025</v>
      </c>
      <c r="N380" s="3" t="str">
        <f t="shared" si="34"/>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0"/>
        <v>42250765m</v>
      </c>
      <c r="J381" s="167" t="str">
        <f t="shared" si="31"/>
        <v>42250765026 03</v>
      </c>
      <c r="K381" s="5"/>
      <c r="L381" s="167" t="str">
        <f t="shared" si="32"/>
        <v>42250765026 03B</v>
      </c>
      <c r="M381" s="5" t="str">
        <f t="shared" si="33"/>
        <v>Športový klub polície - ILYO Taekwondo KošicemBILYO cup 2025</v>
      </c>
      <c r="N381" s="3" t="str">
        <f t="shared" si="34"/>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0"/>
        <v>31997449m</v>
      </c>
      <c r="J382" s="167" t="str">
        <f t="shared" si="31"/>
        <v>31997449026 03</v>
      </c>
      <c r="K382" s="5"/>
      <c r="L382" s="167" t="str">
        <f t="shared" si="32"/>
        <v>31997449026 03B</v>
      </c>
      <c r="M382" s="5" t="str">
        <f t="shared" si="33"/>
        <v>Športový klub ZEMPLÍN Michalovce - oddiel Judo, o.z.mB53 ročník Grand Prix Michalovce v judo</v>
      </c>
      <c r="N382" s="3" t="str">
        <f t="shared" si="34"/>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0"/>
        <v>31772897m</v>
      </c>
      <c r="J383" s="167" t="str">
        <f t="shared" si="31"/>
        <v>31772897026 03</v>
      </c>
      <c r="K383" s="5"/>
      <c r="L383" s="167" t="str">
        <f t="shared" si="32"/>
        <v>31772897026 03B</v>
      </c>
      <c r="M383" s="5" t="str">
        <f t="shared" si="33"/>
        <v>TANEČNÉ CENTRUM CHARIZMAmBPEZINSKÝ STRAPEC - 50.ročník</v>
      </c>
      <c r="N383" s="3" t="str">
        <f t="shared" si="34"/>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0"/>
        <v>31785131m</v>
      </c>
      <c r="J384" s="167" t="str">
        <f t="shared" si="31"/>
        <v>31785131026 03</v>
      </c>
      <c r="K384" s="5"/>
      <c r="L384" s="167" t="str">
        <f t="shared" si="32"/>
        <v>31785131026 03B</v>
      </c>
      <c r="M384" s="5" t="str">
        <f t="shared" si="33"/>
        <v>TANEČNO ŠPORTOVÝ KLUB M+M BRATISLAVA pri ZŠ OstredkovámBSlovak Open Championship 2025 (spojené podujatia Bratislava Open a Dunajský pohár)</v>
      </c>
      <c r="N384" s="3" t="str">
        <f t="shared" si="34"/>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0"/>
        <v>00892424m</v>
      </c>
      <c r="J385" s="167" t="str">
        <f t="shared" si="31"/>
        <v>00892424026 03</v>
      </c>
      <c r="K385" s="5"/>
      <c r="L385" s="167" t="str">
        <f t="shared" si="32"/>
        <v>00892424026 03B</v>
      </c>
      <c r="M385" s="5" t="str">
        <f t="shared" si="33"/>
        <v>Telovýchovná jednota DRUŽBA PIEŠŤANYmBSilvestrovský beh 2025, 61.ročník</v>
      </c>
      <c r="N385" s="3" t="str">
        <f t="shared" si="34"/>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0"/>
        <v>00592129m</v>
      </c>
      <c r="J386" s="167" t="str">
        <f t="shared" si="31"/>
        <v>00592129026 03</v>
      </c>
      <c r="K386" s="5"/>
      <c r="L386" s="167" t="str">
        <f t="shared" si="32"/>
        <v>00592129026 03B</v>
      </c>
      <c r="M386" s="5" t="str">
        <f t="shared" si="33"/>
        <v>Telovýchovná jednota NižnámB57. ročník Okolo Tatier</v>
      </c>
      <c r="N386" s="3" t="str">
        <f t="shared" si="34"/>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0"/>
        <v>31945899m</v>
      </c>
      <c r="J387" s="167" t="str">
        <f t="shared" si="31"/>
        <v>31945899026 03</v>
      </c>
      <c r="K387" s="5"/>
      <c r="L387" s="167" t="str">
        <f t="shared" si="32"/>
        <v>31945899026 03B</v>
      </c>
      <c r="M387" s="5" t="str">
        <f t="shared" si="33"/>
        <v>Telovýchovná jednota Nohejbalový klub ZalužicemB30.ročník nohejbalového turnaja - Memoriál v Zalužiciach</v>
      </c>
      <c r="N387" s="3" t="str">
        <f t="shared" si="34"/>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0"/>
        <v>00592196m</v>
      </c>
      <c r="J388" s="167" t="str">
        <f t="shared" si="31"/>
        <v>00592196026 03</v>
      </c>
      <c r="K388" s="5"/>
      <c r="L388" s="167" t="str">
        <f t="shared" si="32"/>
        <v>00592196026 03B</v>
      </c>
      <c r="M388" s="5" t="str">
        <f t="shared" si="33"/>
        <v>Telovýchovná jednota Roháče ZuberecmBO Goralský klobúčik</v>
      </c>
      <c r="N388" s="3" t="str">
        <f t="shared" si="34"/>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0"/>
        <v>14220059m</v>
      </c>
      <c r="J389" s="167" t="str">
        <f t="shared" si="31"/>
        <v>14220059026 03</v>
      </c>
      <c r="K389" s="5"/>
      <c r="L389" s="167" t="str">
        <f t="shared" si="32"/>
        <v>14220059026 03B</v>
      </c>
      <c r="M389" s="5" t="str">
        <f t="shared" si="33"/>
        <v>Telovýchovná jednota Športový klub PodbielmBCestný beh SNP Roháče - Podbiel 34. ročník</v>
      </c>
      <c r="N389" s="3" t="str">
        <f t="shared" si="34"/>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0"/>
        <v>17151414m</v>
      </c>
      <c r="J390" s="167" t="str">
        <f t="shared" si="31"/>
        <v>17151414026 03</v>
      </c>
      <c r="K390" s="5"/>
      <c r="L390" s="167" t="str">
        <f t="shared" si="32"/>
        <v>17151414026 03B</v>
      </c>
      <c r="M390" s="5" t="str">
        <f t="shared" si="33"/>
        <v>Telovýchovná jednota Štart, sekcia nevidiacich a slabozrakých športovcov Slovenska 054 01 LevočamB19. ročník Levoča Cup 2025</v>
      </c>
      <c r="N390" s="3" t="str">
        <f t="shared" si="34"/>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0"/>
        <v>53007344a</v>
      </c>
      <c r="J391" s="167" t="str">
        <f t="shared" si="31"/>
        <v>53007344026 02</v>
      </c>
      <c r="K391" s="5" t="s">
        <v>1194</v>
      </c>
      <c r="L391" s="167" t="str">
        <f t="shared" si="32"/>
        <v>53007344026 02B</v>
      </c>
      <c r="M391" s="5" t="str">
        <f t="shared" si="33"/>
        <v>Teqballová federácia SlovenskoaBteqball - bežné transfery</v>
      </c>
      <c r="N391" s="3" t="str">
        <f t="shared" si="34"/>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0"/>
        <v>42268095m</v>
      </c>
      <c r="J392" s="167" t="str">
        <f t="shared" si="31"/>
        <v>42268095026 03</v>
      </c>
      <c r="K392" s="5"/>
      <c r="L392" s="167" t="str">
        <f t="shared" si="32"/>
        <v>42268095026 03B</v>
      </c>
      <c r="M392" s="5" t="str">
        <f t="shared" si="33"/>
        <v>Trinity Triathlon TeammBTriatlon Senec 2025</v>
      </c>
      <c r="N392" s="3" t="str">
        <f t="shared" si="34"/>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0"/>
        <v>54561981f</v>
      </c>
      <c r="J393" s="167" t="str">
        <f t="shared" si="31"/>
        <v>54561981026 03</v>
      </c>
      <c r="K393" s="5"/>
      <c r="L393" s="167" t="str">
        <f t="shared" si="32"/>
        <v>54561981026 03B</v>
      </c>
      <c r="M393" s="5" t="str">
        <f t="shared" si="33"/>
        <v xml:space="preserve">University SpartacusfBpodpora činnosti a účasť na medzinárodných univerzitných hokejových súťažiach </v>
      </c>
      <c r="N393" s="3" t="str">
        <f t="shared" si="34"/>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0"/>
        <v>30227151m</v>
      </c>
      <c r="J394" s="167" t="str">
        <f t="shared" si="31"/>
        <v>30227151026 03</v>
      </c>
      <c r="K394" s="5"/>
      <c r="L394" s="167" t="str">
        <f t="shared" si="32"/>
        <v>30227151026 03B</v>
      </c>
      <c r="M394" s="5" t="str">
        <f t="shared" si="33"/>
        <v>Zápasnícky klub Baník Prievidza, o. z.mB51. ročník Medzinárodného turnaja mládeže a priateľstva v zápasení voľným štýlom</v>
      </c>
      <c r="N394" s="3" t="str">
        <f t="shared" si="34"/>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0"/>
        <v>35538015a</v>
      </c>
      <c r="J395" s="167" t="str">
        <f t="shared" si="31"/>
        <v>35538015026 02</v>
      </c>
      <c r="K395" s="5" t="s">
        <v>1196</v>
      </c>
      <c r="L395" s="167" t="str">
        <f t="shared" si="32"/>
        <v>35538015026 02B</v>
      </c>
      <c r="M395" s="5" t="str">
        <f t="shared" si="33"/>
        <v>Združenie šípkarských organizáciíaBšípky - bežné transfery</v>
      </c>
      <c r="N395" s="3" t="str">
        <f t="shared" si="34"/>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0"/>
        <v>00585319a</v>
      </c>
      <c r="J396" s="167" t="str">
        <f t="shared" si="31"/>
        <v>00585319026 02</v>
      </c>
      <c r="K396" s="5" t="s">
        <v>1198</v>
      </c>
      <c r="L396" s="167" t="str">
        <f t="shared" si="32"/>
        <v>00585319026 02B</v>
      </c>
      <c r="M396" s="5" t="str">
        <f t="shared" si="33"/>
        <v>Zväz potápačov SlovenskaaBpotápačské športy - bežné transfery</v>
      </c>
      <c r="N396" s="3" t="str">
        <f t="shared" si="34"/>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0"/>
        <v>00585319d</v>
      </c>
      <c r="J397" s="167" t="str">
        <f t="shared" si="31"/>
        <v>00585319026 03</v>
      </c>
      <c r="K397" s="5"/>
      <c r="L397" s="167" t="str">
        <f t="shared" si="32"/>
        <v>00585319026 03B</v>
      </c>
      <c r="M397" s="5" t="str">
        <f t="shared" si="33"/>
        <v>Zväz potápačov SlovenskadBHrašková Zuzana</v>
      </c>
      <c r="N397" s="3" t="str">
        <f t="shared" si="34"/>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0"/>
        <v>42132690a</v>
      </c>
      <c r="J398" s="167" t="str">
        <f t="shared" si="31"/>
        <v>42132690026 02</v>
      </c>
      <c r="K398" s="5" t="s">
        <v>1200</v>
      </c>
      <c r="L398" s="167" t="str">
        <f t="shared" si="32"/>
        <v>42132690026 02B</v>
      </c>
      <c r="M398" s="5" t="str">
        <f t="shared" si="33"/>
        <v>Zväz slovenského kolieskového korčuľovaniaaBkolieskové korčuľovanie - bežné transfery</v>
      </c>
      <c r="N398" s="3" t="str">
        <f t="shared" si="34"/>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0"/>
        <v>42132690d</v>
      </c>
      <c r="J399" s="167" t="str">
        <f t="shared" si="31"/>
        <v>42132690026 03</v>
      </c>
      <c r="K399" s="5"/>
      <c r="L399" s="167" t="str">
        <f t="shared" si="32"/>
        <v>42132690026 03B</v>
      </c>
      <c r="M399" s="5" t="str">
        <f t="shared" si="33"/>
        <v>Zväz slovenského kolieskového korčuľovaniadBTury Richard</v>
      </c>
      <c r="N399" s="3" t="str">
        <f t="shared" si="34"/>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0"/>
        <v>50671669a</v>
      </c>
      <c r="J400" s="167" t="str">
        <f t="shared" si="31"/>
        <v>50671669026 02</v>
      </c>
      <c r="K400" s="5" t="s">
        <v>1202</v>
      </c>
      <c r="L400" s="167" t="str">
        <f t="shared" si="32"/>
        <v>50671669026 02B</v>
      </c>
      <c r="M400" s="5" t="str">
        <f t="shared" si="33"/>
        <v>Zväz slovenského lyžovaniaaBlyžovanie - bežné transfery</v>
      </c>
      <c r="N400" s="3" t="str">
        <f t="shared" si="34"/>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0"/>
        <v>50671669c</v>
      </c>
      <c r="J401" s="167" t="str">
        <f t="shared" si="31"/>
        <v>50671669026 03</v>
      </c>
      <c r="K401" s="5"/>
      <c r="L401" s="167" t="str">
        <f t="shared" si="32"/>
        <v>50671669026 03B</v>
      </c>
      <c r="M401" s="5" t="str">
        <f t="shared" si="33"/>
        <v>Zväz slovenského lyžovaniacBzabezpečenie a rozvoj športu lyžovanie zdravotne postihnutých športovcov</v>
      </c>
      <c r="N401" s="3" t="str">
        <f t="shared" si="34"/>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0"/>
        <v>50671669d</v>
      </c>
      <c r="J402" s="167" t="str">
        <f t="shared" si="31"/>
        <v>50671669026 03</v>
      </c>
      <c r="K402" s="5"/>
      <c r="L402" s="167" t="str">
        <f t="shared" si="32"/>
        <v>50671669026 03B</v>
      </c>
      <c r="M402" s="5" t="str">
        <f t="shared" si="33"/>
        <v>Zväz slovenského lyžovaniadBHaraus Miroslav + navádzač</v>
      </c>
      <c r="N402" s="3" t="str">
        <f t="shared" si="34"/>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0"/>
        <v>50671669d</v>
      </c>
      <c r="J403" s="167" t="str">
        <f t="shared" si="31"/>
        <v>50671669026 03</v>
      </c>
      <c r="K403" s="5"/>
      <c r="L403" s="167" t="str">
        <f t="shared" si="32"/>
        <v>50671669026 03B</v>
      </c>
      <c r="M403" s="5" t="str">
        <f t="shared" si="33"/>
        <v>Zväz slovenského lyžovaniadBJaroš Samuel</v>
      </c>
      <c r="N403" s="3" t="str">
        <f t="shared" si="34"/>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0"/>
        <v>50671669d</v>
      </c>
      <c r="J404" s="167" t="str">
        <f t="shared" si="31"/>
        <v>50671669026 03</v>
      </c>
      <c r="K404" s="5"/>
      <c r="L404" s="167" t="str">
        <f t="shared" si="32"/>
        <v>50671669026 03B</v>
      </c>
      <c r="M404" s="5" t="str">
        <f t="shared" si="33"/>
        <v>Zväz slovenského lyžovaniadBPitoňáková Sára</v>
      </c>
      <c r="N404" s="3" t="str">
        <f t="shared" si="34"/>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0"/>
        <v>50671669d</v>
      </c>
      <c r="J405" s="167" t="str">
        <f t="shared" si="31"/>
        <v>50671669026 03</v>
      </c>
      <c r="K405" s="5"/>
      <c r="L405" s="167" t="str">
        <f t="shared" si="32"/>
        <v>50671669026 03B</v>
      </c>
      <c r="M405" s="5" t="str">
        <f t="shared" si="33"/>
        <v>Zväz slovenského lyžovaniadBRexová Alexandra + navádzač</v>
      </c>
      <c r="N405" s="3" t="str">
        <f t="shared" si="34"/>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0"/>
        <v>50671669d</v>
      </c>
      <c r="J406" s="167" t="str">
        <f t="shared" si="31"/>
        <v>50671669026 03</v>
      </c>
      <c r="K406" s="5"/>
      <c r="L406" s="167" t="str">
        <f t="shared" si="32"/>
        <v>50671669026 03B</v>
      </c>
      <c r="M406" s="5" t="str">
        <f t="shared" si="33"/>
        <v>Zväz slovenského lyžovaniadBSakál Samuel</v>
      </c>
      <c r="N406" s="3" t="str">
        <f t="shared" si="34"/>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0"/>
        <v>50671669d</v>
      </c>
      <c r="J407" s="167" t="str">
        <f t="shared" si="31"/>
        <v>50671669026 03</v>
      </c>
      <c r="K407" s="5"/>
      <c r="L407" s="167" t="str">
        <f t="shared" si="32"/>
        <v>50671669026 03B</v>
      </c>
      <c r="M407" s="5" t="str">
        <f t="shared" si="33"/>
        <v>Zväz slovenského lyžovaniadBVlhová Petra</v>
      </c>
      <c r="N407" s="3" t="str">
        <f t="shared" si="34"/>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0"/>
        <v>31945732f</v>
      </c>
      <c r="J408" s="167" t="str">
        <f t="shared" si="31"/>
        <v>31945732026 03</v>
      </c>
      <c r="K408" s="5"/>
      <c r="L408" s="167" t="str">
        <f t="shared" si="32"/>
        <v>31945732026 03B</v>
      </c>
      <c r="M408" s="5" t="str">
        <f t="shared" si="33"/>
        <v>ZVÄZ ŠPORTOVEJ KYNOLÓGIE SRfBpodpora a rozvoj športu</v>
      </c>
      <c r="N408" s="3" t="str">
        <f t="shared" si="34"/>
        <v>31945732fB</v>
      </c>
    </row>
    <row r="409" spans="1:14" x14ac:dyDescent="0.2">
      <c r="A409" s="198"/>
      <c r="B409" s="204" t="e">
        <f>VLOOKUP(A409,Adr!A:B,2,FALSE)</f>
        <v>#N/A</v>
      </c>
      <c r="C409" s="185"/>
      <c r="D409" s="289"/>
      <c r="E409" s="230"/>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166"/>
      <c r="B410" s="204" t="e">
        <f>VLOOKUP(A410,Adr!A:B,2,FALSE)</f>
        <v>#N/A</v>
      </c>
      <c r="C410" s="197"/>
      <c r="D410" s="292"/>
      <c r="E410" s="230"/>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198"/>
      <c r="B411" s="204" t="e">
        <f>VLOOKUP(A411,Adr!A:B,2,FALSE)</f>
        <v>#N/A</v>
      </c>
      <c r="C411" s="185"/>
      <c r="D411" s="289"/>
      <c r="E411" s="230"/>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97"/>
      <c r="D412" s="292"/>
      <c r="E412" s="173"/>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98"/>
      <c r="B413" s="204" t="e">
        <f>VLOOKUP(A413,Adr!A:B,2,FALSE)</f>
        <v>#N/A</v>
      </c>
      <c r="C413" s="185"/>
      <c r="D413" s="289"/>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166"/>
      <c r="B414" s="204" t="e">
        <f>VLOOKUP(A414,Adr!A:B,2,FALSE)</f>
        <v>#N/A</v>
      </c>
      <c r="C414" s="197"/>
      <c r="D414" s="292"/>
      <c r="E414" s="173"/>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198"/>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98"/>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96"/>
      <c r="D418" s="291"/>
      <c r="E418" s="173"/>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98"/>
      <c r="B419" s="204" t="e">
        <f>VLOOKUP(A419,Adr!A:B,2,FALSE)</f>
        <v>#N/A</v>
      </c>
      <c r="C419" s="185"/>
      <c r="D419" s="289"/>
      <c r="E419" s="230"/>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96"/>
      <c r="D420" s="291"/>
      <c r="E420" s="230"/>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82"/>
      <c r="B421" s="204" t="e">
        <f>VLOOKUP(A421,Adr!A:B,2,FALSE)</f>
        <v>#N/A</v>
      </c>
      <c r="C421" s="185"/>
      <c r="D421" s="289"/>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198"/>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66"/>
      <c r="B423" s="204" t="e">
        <f>VLOOKUP(A423,Adr!A:B,2,FALSE)</f>
        <v>#N/A</v>
      </c>
      <c r="C423" s="196"/>
      <c r="D423" s="289"/>
      <c r="E423" s="173"/>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66"/>
      <c r="B424" s="204" t="e">
        <f>VLOOKUP(A424,Adr!A:B,2,FALSE)</f>
        <v>#N/A</v>
      </c>
      <c r="C424" s="197"/>
      <c r="D424" s="292"/>
      <c r="E424" s="173"/>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166"/>
      <c r="B425" s="204" t="e">
        <f>VLOOKUP(A425,Adr!A:B,2,FALSE)</f>
        <v>#N/A</v>
      </c>
      <c r="C425" s="196"/>
      <c r="D425" s="291"/>
      <c r="E425" s="173"/>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198"/>
      <c r="B426" s="204" t="e">
        <f>VLOOKUP(A426,Adr!A:B,2,FALSE)</f>
        <v>#N/A</v>
      </c>
      <c r="C426" s="185"/>
      <c r="D426" s="289"/>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166"/>
      <c r="B427" s="204" t="e">
        <f>VLOOKUP(A427,Adr!A:B,2,FALSE)</f>
        <v>#N/A</v>
      </c>
      <c r="C427" s="196"/>
      <c r="D427" s="291"/>
      <c r="E427" s="230"/>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85"/>
      <c r="D428" s="289"/>
      <c r="E428" s="173"/>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166"/>
      <c r="B429" s="204" t="e">
        <f>VLOOKUP(A429,Adr!A:B,2,FALSE)</f>
        <v>#N/A</v>
      </c>
      <c r="C429" s="185"/>
      <c r="D429" s="289"/>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66"/>
      <c r="B430" s="204" t="e">
        <f>VLOOKUP(A430,Adr!A:B,2,FALSE)</f>
        <v>#N/A</v>
      </c>
      <c r="C430" s="185"/>
      <c r="D430" s="289"/>
      <c r="E430" s="173"/>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82"/>
      <c r="B431" s="204" t="e">
        <f>VLOOKUP(A431,Adr!A:B,2,FALSE)</f>
        <v>#N/A</v>
      </c>
      <c r="C431" s="185"/>
      <c r="D431" s="289"/>
      <c r="E431" s="230"/>
      <c r="F431" s="166"/>
      <c r="G431" s="169"/>
      <c r="H431" s="169"/>
      <c r="I431" s="192" t="str">
        <f t="shared" ref="I431:I494" si="35">A431&amp;F431</f>
        <v/>
      </c>
      <c r="J431" s="167" t="str">
        <f t="shared" ref="J431:J489" si="36">A431&amp;G431</f>
        <v/>
      </c>
      <c r="K431" s="5"/>
      <c r="L431" s="167" t="str">
        <f t="shared" ref="L431:L494" si="37">A431&amp;G431&amp;H431</f>
        <v/>
      </c>
      <c r="M431" s="5" t="e">
        <f t="shared" ref="M431:M494" si="38">B431&amp;F431&amp;H431&amp;C431</f>
        <v>#N/A</v>
      </c>
      <c r="N431" s="3" t="str">
        <f t="shared" si="34"/>
        <v/>
      </c>
    </row>
    <row r="432" spans="1:14" x14ac:dyDescent="0.2">
      <c r="A432" s="166"/>
      <c r="B432" s="204" t="e">
        <f>VLOOKUP(A432,Adr!A:B,2,FALSE)</f>
        <v>#N/A</v>
      </c>
      <c r="C432" s="197"/>
      <c r="D432" s="292"/>
      <c r="E432" s="173"/>
      <c r="F432" s="166"/>
      <c r="G432" s="169"/>
      <c r="H432" s="169"/>
      <c r="I432" s="192" t="str">
        <f t="shared" si="35"/>
        <v/>
      </c>
      <c r="J432" s="167" t="str">
        <f t="shared" si="36"/>
        <v/>
      </c>
      <c r="K432" s="5"/>
      <c r="L432" s="167" t="str">
        <f t="shared" si="37"/>
        <v/>
      </c>
      <c r="M432" s="5" t="e">
        <f t="shared" si="38"/>
        <v>#N/A</v>
      </c>
      <c r="N432" s="3" t="str">
        <f t="shared" si="34"/>
        <v/>
      </c>
    </row>
    <row r="433" spans="1:14" x14ac:dyDescent="0.2">
      <c r="A433" s="202"/>
      <c r="B433" s="204" t="e">
        <f>VLOOKUP(A433,Adr!A:B,2,FALSE)</f>
        <v>#N/A</v>
      </c>
      <c r="C433" s="185"/>
      <c r="D433" s="289"/>
      <c r="E433" s="230"/>
      <c r="F433" s="166"/>
      <c r="G433" s="169"/>
      <c r="H433" s="169"/>
      <c r="I433" s="192" t="str">
        <f t="shared" si="35"/>
        <v/>
      </c>
      <c r="J433" s="167" t="str">
        <f t="shared" si="36"/>
        <v/>
      </c>
      <c r="K433" s="5"/>
      <c r="L433" s="167" t="str">
        <f t="shared" si="37"/>
        <v/>
      </c>
      <c r="M433" s="5" t="e">
        <f t="shared" si="38"/>
        <v>#N/A</v>
      </c>
    </row>
    <row r="434" spans="1:14" x14ac:dyDescent="0.2">
      <c r="A434" s="202"/>
      <c r="B434" s="204" t="e">
        <f>VLOOKUP(A434,Adr!A:B,2,FALSE)</f>
        <v>#N/A</v>
      </c>
      <c r="C434" s="185"/>
      <c r="D434" s="289"/>
      <c r="E434" s="173"/>
      <c r="F434" s="166"/>
      <c r="G434" s="169"/>
      <c r="H434" s="169"/>
      <c r="I434" s="192" t="str">
        <f t="shared" si="35"/>
        <v/>
      </c>
      <c r="J434" s="167" t="str">
        <f t="shared" si="36"/>
        <v/>
      </c>
      <c r="K434" s="5"/>
      <c r="L434" s="167" t="str">
        <f t="shared" si="37"/>
        <v/>
      </c>
      <c r="M434" s="5" t="e">
        <f t="shared" si="38"/>
        <v>#N/A</v>
      </c>
      <c r="N434" s="3" t="str">
        <f t="shared" ref="N434:N497" si="39">+I434&amp;H434</f>
        <v/>
      </c>
    </row>
    <row r="435" spans="1:14" x14ac:dyDescent="0.2">
      <c r="A435" s="166"/>
      <c r="B435" s="204" t="e">
        <f>VLOOKUP(A435,Adr!A:B,2,FALSE)</f>
        <v>#N/A</v>
      </c>
      <c r="C435" s="196"/>
      <c r="D435" s="291"/>
      <c r="E435" s="230"/>
      <c r="F435" s="166"/>
      <c r="G435" s="169"/>
      <c r="H435" s="169"/>
      <c r="I435" s="192" t="str">
        <f t="shared" si="35"/>
        <v/>
      </c>
      <c r="J435" s="167" t="str">
        <f t="shared" si="36"/>
        <v/>
      </c>
      <c r="K435" s="5"/>
      <c r="L435" s="167" t="str">
        <f t="shared" si="37"/>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35"/>
        <v/>
      </c>
      <c r="J436" s="167" t="str">
        <f t="shared" si="36"/>
        <v/>
      </c>
      <c r="K436" s="5"/>
      <c r="L436" s="167" t="str">
        <f t="shared" si="37"/>
        <v/>
      </c>
      <c r="M436" s="5" t="e">
        <f t="shared" si="38"/>
        <v>#N/A</v>
      </c>
      <c r="N436" s="3" t="str">
        <f t="shared" si="39"/>
        <v/>
      </c>
    </row>
    <row r="437" spans="1:14" x14ac:dyDescent="0.2">
      <c r="A437" s="182"/>
      <c r="B437" s="204" t="e">
        <f>VLOOKUP(A437,Adr!A:B,2,FALSE)</f>
        <v>#N/A</v>
      </c>
      <c r="C437" s="185"/>
      <c r="D437" s="289"/>
      <c r="E437" s="230"/>
      <c r="F437" s="166"/>
      <c r="G437" s="169"/>
      <c r="H437" s="169"/>
      <c r="I437" s="192" t="str">
        <f t="shared" si="35"/>
        <v/>
      </c>
      <c r="J437" s="167" t="str">
        <f t="shared" si="36"/>
        <v/>
      </c>
      <c r="K437" s="5"/>
      <c r="L437" s="167" t="str">
        <f t="shared" si="37"/>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35"/>
        <v/>
      </c>
      <c r="J438" s="167" t="str">
        <f t="shared" si="36"/>
        <v/>
      </c>
      <c r="K438" s="5"/>
      <c r="L438" s="167" t="str">
        <f t="shared" si="37"/>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35"/>
        <v/>
      </c>
      <c r="J439" s="167" t="str">
        <f t="shared" si="36"/>
        <v/>
      </c>
      <c r="K439" s="5"/>
      <c r="L439" s="167" t="str">
        <f t="shared" si="37"/>
        <v/>
      </c>
      <c r="M439" s="5" t="e">
        <f t="shared" si="38"/>
        <v>#N/A</v>
      </c>
      <c r="N439" s="3" t="str">
        <f t="shared" si="39"/>
        <v/>
      </c>
    </row>
    <row r="440" spans="1:14" x14ac:dyDescent="0.2">
      <c r="A440" s="166"/>
      <c r="B440" s="204" t="e">
        <f>VLOOKUP(A440,Adr!A:B,2,FALSE)</f>
        <v>#N/A</v>
      </c>
      <c r="C440" s="185"/>
      <c r="D440" s="289"/>
      <c r="E440" s="173"/>
      <c r="F440" s="166"/>
      <c r="G440" s="169"/>
      <c r="H440" s="169"/>
      <c r="I440" s="192" t="str">
        <f t="shared" si="35"/>
        <v/>
      </c>
      <c r="J440" s="167" t="str">
        <f t="shared" si="36"/>
        <v/>
      </c>
      <c r="K440" s="5"/>
      <c r="L440" s="167" t="str">
        <f t="shared" si="37"/>
        <v/>
      </c>
      <c r="M440" s="5" t="e">
        <f t="shared" si="38"/>
        <v>#N/A</v>
      </c>
      <c r="N440" s="3" t="str">
        <f t="shared" si="39"/>
        <v/>
      </c>
    </row>
    <row r="441" spans="1:14" x14ac:dyDescent="0.2">
      <c r="A441" s="166"/>
      <c r="B441" s="204" t="e">
        <f>VLOOKUP(A441,Adr!A:B,2,FALSE)</f>
        <v>#N/A</v>
      </c>
      <c r="C441" s="185"/>
      <c r="D441" s="289"/>
      <c r="E441" s="230"/>
      <c r="F441" s="166"/>
      <c r="G441" s="169"/>
      <c r="H441" s="169"/>
      <c r="I441" s="192" t="str">
        <f t="shared" si="35"/>
        <v/>
      </c>
      <c r="J441" s="167" t="str">
        <f t="shared" si="36"/>
        <v/>
      </c>
      <c r="K441" s="5"/>
      <c r="L441" s="167" t="str">
        <f t="shared" si="37"/>
        <v/>
      </c>
      <c r="M441" s="5" t="e">
        <f t="shared" si="38"/>
        <v>#N/A</v>
      </c>
      <c r="N441" s="3" t="str">
        <f t="shared" si="39"/>
        <v/>
      </c>
    </row>
    <row r="442" spans="1:14" x14ac:dyDescent="0.2">
      <c r="A442" s="198"/>
      <c r="B442" s="204" t="e">
        <f>VLOOKUP(A442,Adr!A:B,2,FALSE)</f>
        <v>#N/A</v>
      </c>
      <c r="C442" s="185"/>
      <c r="D442" s="289"/>
      <c r="E442" s="173"/>
      <c r="F442" s="166"/>
      <c r="G442" s="169"/>
      <c r="H442" s="169"/>
      <c r="I442" s="192" t="str">
        <f t="shared" si="35"/>
        <v/>
      </c>
      <c r="J442" s="167" t="str">
        <f t="shared" si="36"/>
        <v/>
      </c>
      <c r="K442" s="5"/>
      <c r="L442" s="167" t="str">
        <f t="shared" si="37"/>
        <v/>
      </c>
      <c r="M442" s="5" t="e">
        <f t="shared" si="38"/>
        <v>#N/A</v>
      </c>
      <c r="N442" s="3" t="str">
        <f t="shared" si="39"/>
        <v/>
      </c>
    </row>
    <row r="443" spans="1:14" x14ac:dyDescent="0.2">
      <c r="A443" s="166"/>
      <c r="B443" s="204" t="e">
        <f>VLOOKUP(A443,Adr!A:B,2,FALSE)</f>
        <v>#N/A</v>
      </c>
      <c r="C443" s="197"/>
      <c r="D443" s="292"/>
      <c r="E443" s="230"/>
      <c r="F443" s="166"/>
      <c r="G443" s="169"/>
      <c r="H443" s="169"/>
      <c r="I443" s="192" t="str">
        <f t="shared" si="35"/>
        <v/>
      </c>
      <c r="J443" s="167" t="str">
        <f t="shared" si="36"/>
        <v/>
      </c>
      <c r="K443" s="5"/>
      <c r="L443" s="167" t="str">
        <f t="shared" si="37"/>
        <v/>
      </c>
      <c r="M443" s="5" t="e">
        <f t="shared" si="38"/>
        <v>#N/A</v>
      </c>
      <c r="N443" s="3" t="str">
        <f t="shared" si="39"/>
        <v/>
      </c>
    </row>
    <row r="444" spans="1:14" x14ac:dyDescent="0.2">
      <c r="A444" s="198"/>
      <c r="B444" s="204" t="e">
        <f>VLOOKUP(A444,Adr!A:B,2,FALSE)</f>
        <v>#N/A</v>
      </c>
      <c r="C444" s="196"/>
      <c r="D444" s="291"/>
      <c r="E444" s="230"/>
      <c r="F444" s="166"/>
      <c r="G444" s="169"/>
      <c r="H444" s="169"/>
      <c r="I444" s="192" t="str">
        <f t="shared" si="35"/>
        <v/>
      </c>
      <c r="J444" s="167" t="str">
        <f t="shared" si="36"/>
        <v/>
      </c>
      <c r="K444" s="5"/>
      <c r="L444" s="167" t="str">
        <f t="shared" si="37"/>
        <v/>
      </c>
      <c r="M444" s="5" t="e">
        <f t="shared" si="38"/>
        <v>#N/A</v>
      </c>
      <c r="N444" s="3" t="str">
        <f t="shared" si="39"/>
        <v/>
      </c>
    </row>
    <row r="445" spans="1:14" x14ac:dyDescent="0.2">
      <c r="A445" s="198"/>
      <c r="B445" s="204" t="e">
        <f>VLOOKUP(A445,Adr!A:B,2,FALSE)</f>
        <v>#N/A</v>
      </c>
      <c r="C445" s="169"/>
      <c r="D445" s="290"/>
      <c r="E445" s="173"/>
      <c r="F445" s="166"/>
      <c r="G445" s="169"/>
      <c r="H445" s="169"/>
      <c r="I445" s="192" t="str">
        <f t="shared" si="35"/>
        <v/>
      </c>
      <c r="J445" s="167" t="str">
        <f t="shared" si="36"/>
        <v/>
      </c>
      <c r="K445" s="5"/>
      <c r="L445" s="167" t="str">
        <f t="shared" si="37"/>
        <v/>
      </c>
      <c r="M445" s="5" t="e">
        <f t="shared" si="38"/>
        <v>#N/A</v>
      </c>
      <c r="N445" s="3" t="str">
        <f t="shared" si="39"/>
        <v/>
      </c>
    </row>
    <row r="446" spans="1:14" x14ac:dyDescent="0.2">
      <c r="A446" s="198"/>
      <c r="B446" s="204" t="e">
        <f>VLOOKUP(A446,Adr!A:B,2,FALSE)</f>
        <v>#N/A</v>
      </c>
      <c r="C446" s="196"/>
      <c r="D446" s="291"/>
      <c r="E446" s="173"/>
      <c r="F446" s="166"/>
      <c r="G446" s="169"/>
      <c r="H446" s="169"/>
      <c r="I446" s="192" t="str">
        <f t="shared" si="35"/>
        <v/>
      </c>
      <c r="J446" s="167" t="str">
        <f t="shared" si="36"/>
        <v/>
      </c>
      <c r="K446" s="5"/>
      <c r="L446" s="167" t="str">
        <f t="shared" si="37"/>
        <v/>
      </c>
      <c r="M446" s="5" t="e">
        <f t="shared" si="38"/>
        <v>#N/A</v>
      </c>
      <c r="N446" s="3" t="str">
        <f t="shared" si="39"/>
        <v/>
      </c>
    </row>
    <row r="447" spans="1:14" x14ac:dyDescent="0.2">
      <c r="A447" s="198"/>
      <c r="B447" s="204" t="e">
        <f>VLOOKUP(A447,Adr!A:B,2,FALSE)</f>
        <v>#N/A</v>
      </c>
      <c r="C447" s="185"/>
      <c r="D447" s="289"/>
      <c r="E447" s="173"/>
      <c r="F447" s="166"/>
      <c r="G447" s="169"/>
      <c r="H447" s="169"/>
      <c r="I447" s="192" t="str">
        <f t="shared" si="35"/>
        <v/>
      </c>
      <c r="J447" s="167" t="str">
        <f t="shared" si="36"/>
        <v/>
      </c>
      <c r="K447" s="5"/>
      <c r="L447" s="167" t="str">
        <f t="shared" si="37"/>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35"/>
        <v/>
      </c>
      <c r="J448" s="167" t="str">
        <f t="shared" si="36"/>
        <v/>
      </c>
      <c r="K448" s="5"/>
      <c r="L448" s="167" t="str">
        <f t="shared" si="37"/>
        <v/>
      </c>
      <c r="M448" s="5" t="e">
        <f t="shared" si="38"/>
        <v>#N/A</v>
      </c>
      <c r="N448" s="3" t="str">
        <f t="shared" si="39"/>
        <v/>
      </c>
    </row>
    <row r="449" spans="1:14" x14ac:dyDescent="0.2">
      <c r="A449" s="202"/>
      <c r="B449" s="204" t="e">
        <f>VLOOKUP(A449,Adr!A:B,2,FALSE)</f>
        <v>#N/A</v>
      </c>
      <c r="C449" s="185"/>
      <c r="D449" s="289"/>
      <c r="E449" s="173"/>
      <c r="F449" s="166"/>
      <c r="G449" s="169"/>
      <c r="H449" s="169"/>
      <c r="I449" s="192" t="str">
        <f t="shared" si="35"/>
        <v/>
      </c>
      <c r="J449" s="167" t="str">
        <f t="shared" si="36"/>
        <v/>
      </c>
      <c r="K449" s="5"/>
      <c r="L449" s="167" t="str">
        <f t="shared" si="37"/>
        <v/>
      </c>
      <c r="M449" s="5" t="e">
        <f t="shared" si="38"/>
        <v>#N/A</v>
      </c>
      <c r="N449" s="3" t="str">
        <f t="shared" si="39"/>
        <v/>
      </c>
    </row>
    <row r="450" spans="1:14" x14ac:dyDescent="0.2">
      <c r="A450" s="166"/>
      <c r="B450" s="204" t="e">
        <f>VLOOKUP(A450,Adr!A:B,2,FALSE)</f>
        <v>#N/A</v>
      </c>
      <c r="C450" s="196"/>
      <c r="D450" s="291"/>
      <c r="E450" s="230"/>
      <c r="F450" s="166"/>
      <c r="G450" s="169"/>
      <c r="H450" s="169"/>
      <c r="I450" s="192" t="str">
        <f t="shared" si="35"/>
        <v/>
      </c>
      <c r="J450" s="167" t="str">
        <f t="shared" si="36"/>
        <v/>
      </c>
      <c r="K450" s="5"/>
      <c r="L450" s="167" t="str">
        <f t="shared" si="37"/>
        <v/>
      </c>
      <c r="M450" s="5" t="e">
        <f t="shared" si="38"/>
        <v>#N/A</v>
      </c>
      <c r="N450" s="3" t="str">
        <f t="shared" si="39"/>
        <v/>
      </c>
    </row>
    <row r="451" spans="1:14" x14ac:dyDescent="0.2">
      <c r="A451" s="202"/>
      <c r="B451" s="204" t="e">
        <f>VLOOKUP(A451,Adr!A:B,2,FALSE)</f>
        <v>#N/A</v>
      </c>
      <c r="C451" s="196"/>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97"/>
      <c r="D452" s="292"/>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82"/>
      <c r="B453" s="204" t="e">
        <f>VLOOKUP(A453,Adr!A:B,2,FALSE)</f>
        <v>#N/A</v>
      </c>
      <c r="C453" s="185"/>
      <c r="D453" s="291"/>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91"/>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98"/>
      <c r="B455" s="204" t="e">
        <f>VLOOKUP(A455,Adr!A:B,2,FALSE)</f>
        <v>#N/A</v>
      </c>
      <c r="C455" s="185"/>
      <c r="D455" s="289"/>
      <c r="E455" s="230"/>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166"/>
      <c r="B456" s="204" t="e">
        <f>VLOOKUP(A456,Adr!A:B,2,FALSE)</f>
        <v>#N/A</v>
      </c>
      <c r="C456" s="185"/>
      <c r="D456" s="289"/>
      <c r="E456" s="173"/>
      <c r="F456" s="166"/>
      <c r="G456" s="169"/>
      <c r="H456" s="169"/>
      <c r="I456" s="192" t="str">
        <f t="shared" si="35"/>
        <v/>
      </c>
      <c r="J456" s="167" t="str">
        <f t="shared" si="36"/>
        <v/>
      </c>
      <c r="K456" s="5"/>
      <c r="L456" s="167" t="str">
        <f t="shared" si="37"/>
        <v/>
      </c>
      <c r="M456" s="5" t="e">
        <f t="shared" si="38"/>
        <v>#N/A</v>
      </c>
      <c r="N456" s="3" t="str">
        <f t="shared" si="39"/>
        <v/>
      </c>
    </row>
    <row r="457" spans="1:14" x14ac:dyDescent="0.2">
      <c r="A457" s="182"/>
      <c r="B457" s="204" t="e">
        <f>VLOOKUP(A457,Adr!A:B,2,FALSE)</f>
        <v>#N/A</v>
      </c>
      <c r="C457" s="185"/>
      <c r="D457" s="289"/>
      <c r="E457" s="230"/>
      <c r="F457" s="166"/>
      <c r="G457" s="169"/>
      <c r="H457" s="169"/>
      <c r="I457" s="192" t="str">
        <f t="shared" si="35"/>
        <v/>
      </c>
      <c r="J457" s="167" t="str">
        <f t="shared" si="36"/>
        <v/>
      </c>
      <c r="K457" s="5"/>
      <c r="L457" s="167" t="str">
        <f t="shared" si="37"/>
        <v/>
      </c>
      <c r="M457" s="5" t="e">
        <f t="shared" si="38"/>
        <v>#N/A</v>
      </c>
      <c r="N457" s="3" t="str">
        <f t="shared" si="39"/>
        <v/>
      </c>
    </row>
    <row r="458" spans="1:14" x14ac:dyDescent="0.2">
      <c r="A458" s="166"/>
      <c r="B458" s="204" t="e">
        <f>VLOOKUP(A458,Adr!A:B,2,FALSE)</f>
        <v>#N/A</v>
      </c>
      <c r="C458" s="185"/>
      <c r="D458" s="289"/>
      <c r="E458" s="173"/>
      <c r="F458" s="166"/>
      <c r="G458" s="169"/>
      <c r="H458" s="169"/>
      <c r="I458" s="192" t="str">
        <f t="shared" si="35"/>
        <v/>
      </c>
      <c r="J458" s="167" t="str">
        <f t="shared" si="36"/>
        <v/>
      </c>
      <c r="K458" s="5"/>
      <c r="L458" s="167" t="str">
        <f t="shared" si="37"/>
        <v/>
      </c>
      <c r="M458" s="5" t="e">
        <f t="shared" si="38"/>
        <v>#N/A</v>
      </c>
      <c r="N458" s="3" t="str">
        <f t="shared" si="39"/>
        <v/>
      </c>
    </row>
    <row r="459" spans="1:14" x14ac:dyDescent="0.2">
      <c r="A459" s="166"/>
      <c r="B459" s="204" t="e">
        <f>VLOOKUP(A459,Adr!A:B,2,FALSE)</f>
        <v>#N/A</v>
      </c>
      <c r="C459" s="185"/>
      <c r="D459" s="289"/>
      <c r="E459" s="230"/>
      <c r="F459" s="166"/>
      <c r="G459" s="169"/>
      <c r="H459" s="169"/>
      <c r="I459" s="192" t="str">
        <f t="shared" si="35"/>
        <v/>
      </c>
      <c r="J459" s="167" t="str">
        <f t="shared" si="36"/>
        <v/>
      </c>
      <c r="K459" s="5"/>
      <c r="L459" s="167" t="str">
        <f t="shared" si="37"/>
        <v/>
      </c>
      <c r="M459" s="5" t="e">
        <f t="shared" si="38"/>
        <v>#N/A</v>
      </c>
      <c r="N459" s="3" t="str">
        <f t="shared" si="39"/>
        <v/>
      </c>
    </row>
    <row r="460" spans="1:14" x14ac:dyDescent="0.2">
      <c r="A460" s="166"/>
      <c r="B460" s="204" t="e">
        <f>VLOOKUP(A460,Adr!A:B,2,FALSE)</f>
        <v>#N/A</v>
      </c>
      <c r="C460" s="185"/>
      <c r="D460" s="289"/>
      <c r="E460" s="173"/>
      <c r="F460" s="166"/>
      <c r="G460" s="169"/>
      <c r="H460" s="169"/>
      <c r="I460" s="192" t="str">
        <f t="shared" si="35"/>
        <v/>
      </c>
      <c r="J460" s="167" t="str">
        <f t="shared" si="36"/>
        <v/>
      </c>
      <c r="K460" s="5"/>
      <c r="L460" s="167" t="str">
        <f t="shared" si="37"/>
        <v/>
      </c>
      <c r="M460" s="5" t="e">
        <f t="shared" si="38"/>
        <v>#N/A</v>
      </c>
      <c r="N460" s="3" t="str">
        <f t="shared" si="39"/>
        <v/>
      </c>
    </row>
    <row r="461" spans="1:14" x14ac:dyDescent="0.2">
      <c r="A461" s="166"/>
      <c r="B461" s="204" t="e">
        <f>VLOOKUP(A461,Adr!A:B,2,FALSE)</f>
        <v>#N/A</v>
      </c>
      <c r="C461" s="185"/>
      <c r="D461" s="289"/>
      <c r="E461" s="230"/>
      <c r="F461" s="166"/>
      <c r="G461" s="169"/>
      <c r="H461" s="169"/>
      <c r="I461" s="192" t="str">
        <f t="shared" si="35"/>
        <v/>
      </c>
      <c r="J461" s="167" t="str">
        <f t="shared" si="36"/>
        <v/>
      </c>
      <c r="K461" s="5"/>
      <c r="L461" s="167" t="str">
        <f t="shared" si="37"/>
        <v/>
      </c>
      <c r="M461" s="5" t="e">
        <f t="shared" si="38"/>
        <v>#N/A</v>
      </c>
      <c r="N461" s="3" t="str">
        <f t="shared" si="39"/>
        <v/>
      </c>
    </row>
    <row r="462" spans="1:14" x14ac:dyDescent="0.2">
      <c r="A462" s="198"/>
      <c r="B462" s="204" t="e">
        <f>VLOOKUP(A462,Adr!A:B,2,FALSE)</f>
        <v>#N/A</v>
      </c>
      <c r="C462" s="169"/>
      <c r="D462" s="290"/>
      <c r="E462" s="173"/>
      <c r="F462" s="166"/>
      <c r="G462" s="169"/>
      <c r="H462" s="169"/>
      <c r="I462" s="192" t="str">
        <f t="shared" si="35"/>
        <v/>
      </c>
      <c r="J462" s="167" t="str">
        <f t="shared" si="36"/>
        <v/>
      </c>
      <c r="K462" s="5"/>
      <c r="L462" s="167" t="str">
        <f t="shared" si="37"/>
        <v/>
      </c>
      <c r="M462" s="5" t="e">
        <f t="shared" si="38"/>
        <v>#N/A</v>
      </c>
      <c r="N462" s="3" t="str">
        <f t="shared" si="39"/>
        <v/>
      </c>
    </row>
    <row r="463" spans="1:14" x14ac:dyDescent="0.2">
      <c r="A463" s="198"/>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39"/>
        <v/>
      </c>
    </row>
    <row r="464" spans="1:14" x14ac:dyDescent="0.2">
      <c r="A464" s="202"/>
      <c r="B464" s="204" t="e">
        <f>VLOOKUP(A464,Adr!A:B,2,FALSE)</f>
        <v>#N/A</v>
      </c>
      <c r="C464" s="196"/>
      <c r="D464" s="289"/>
      <c r="E464" s="173"/>
      <c r="F464" s="166"/>
      <c r="G464" s="169"/>
      <c r="H464" s="169"/>
      <c r="I464" s="192" t="str">
        <f t="shared" si="35"/>
        <v/>
      </c>
      <c r="J464" s="167" t="str">
        <f t="shared" si="36"/>
        <v/>
      </c>
      <c r="K464" s="5"/>
      <c r="L464" s="167" t="str">
        <f t="shared" si="37"/>
        <v/>
      </c>
      <c r="M464" s="5" t="e">
        <f t="shared" si="38"/>
        <v>#N/A</v>
      </c>
      <c r="N464" s="3" t="str">
        <f t="shared" si="39"/>
        <v/>
      </c>
    </row>
    <row r="465" spans="1:14" x14ac:dyDescent="0.2">
      <c r="A465" s="166"/>
      <c r="B465" s="204" t="e">
        <f>VLOOKUP(A465,Adr!A:B,2,FALSE)</f>
        <v>#N/A</v>
      </c>
      <c r="C465" s="185"/>
      <c r="D465" s="291"/>
      <c r="E465" s="173"/>
      <c r="F465" s="166"/>
      <c r="G465" s="169"/>
      <c r="H465" s="169"/>
      <c r="I465" s="192" t="str">
        <f t="shared" si="35"/>
        <v/>
      </c>
      <c r="J465" s="167" t="str">
        <f t="shared" si="36"/>
        <v/>
      </c>
      <c r="K465" s="5"/>
      <c r="L465" s="167" t="str">
        <f t="shared" si="37"/>
        <v/>
      </c>
      <c r="M465" s="5" t="e">
        <f t="shared" si="38"/>
        <v>#N/A</v>
      </c>
      <c r="N465" s="3" t="str">
        <f t="shared" si="39"/>
        <v/>
      </c>
    </row>
    <row r="466" spans="1:14" x14ac:dyDescent="0.2">
      <c r="A466" s="166"/>
      <c r="B466" s="204" t="e">
        <f>VLOOKUP(A466,Adr!A:B,2,FALSE)</f>
        <v>#N/A</v>
      </c>
      <c r="C466" s="196"/>
      <c r="D466" s="289"/>
      <c r="E466" s="230"/>
      <c r="F466" s="166"/>
      <c r="G466" s="169"/>
      <c r="H466" s="169"/>
      <c r="I466" s="192" t="str">
        <f t="shared" si="35"/>
        <v/>
      </c>
      <c r="J466" s="167" t="str">
        <f t="shared" si="36"/>
        <v/>
      </c>
      <c r="K466" s="5"/>
      <c r="L466" s="167" t="str">
        <f t="shared" si="37"/>
        <v/>
      </c>
      <c r="M466" s="5" t="e">
        <f t="shared" si="38"/>
        <v>#N/A</v>
      </c>
      <c r="N466" s="3" t="str">
        <f t="shared" si="39"/>
        <v/>
      </c>
    </row>
    <row r="467" spans="1:14" x14ac:dyDescent="0.2">
      <c r="A467" s="166"/>
      <c r="B467" s="204" t="e">
        <f>VLOOKUP(A467,Adr!A:B,2,FALSE)</f>
        <v>#N/A</v>
      </c>
      <c r="C467" s="185"/>
      <c r="D467" s="289"/>
      <c r="E467" s="230"/>
      <c r="F467" s="166"/>
      <c r="G467" s="169"/>
      <c r="H467" s="169"/>
      <c r="I467" s="192" t="str">
        <f t="shared" si="35"/>
        <v/>
      </c>
      <c r="J467" s="167" t="str">
        <f t="shared" si="36"/>
        <v/>
      </c>
      <c r="K467" s="5"/>
      <c r="L467" s="167" t="str">
        <f t="shared" si="37"/>
        <v/>
      </c>
      <c r="M467" s="5" t="e">
        <f t="shared" si="38"/>
        <v>#N/A</v>
      </c>
      <c r="N467" s="3" t="str">
        <f t="shared" si="39"/>
        <v/>
      </c>
    </row>
    <row r="468" spans="1:14" x14ac:dyDescent="0.2">
      <c r="A468" s="166"/>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39"/>
        <v/>
      </c>
    </row>
    <row r="469" spans="1:14" x14ac:dyDescent="0.2">
      <c r="A469" s="166"/>
      <c r="B469" s="204" t="e">
        <f>VLOOKUP(A469,Adr!A:B,2,FALSE)</f>
        <v>#N/A</v>
      </c>
      <c r="C469" s="185"/>
      <c r="D469" s="289"/>
      <c r="E469" s="230"/>
      <c r="F469" s="166"/>
      <c r="G469" s="169"/>
      <c r="H469" s="169"/>
      <c r="I469" s="192" t="str">
        <f t="shared" si="35"/>
        <v/>
      </c>
      <c r="J469" s="167" t="str">
        <f t="shared" si="36"/>
        <v/>
      </c>
      <c r="K469" s="5"/>
      <c r="L469" s="167" t="str">
        <f t="shared" si="37"/>
        <v/>
      </c>
      <c r="M469" s="5" t="e">
        <f t="shared" si="38"/>
        <v>#N/A</v>
      </c>
      <c r="N469" s="3" t="str">
        <f t="shared" si="39"/>
        <v/>
      </c>
    </row>
    <row r="470" spans="1:14" x14ac:dyDescent="0.2">
      <c r="A470" s="198"/>
      <c r="B470" s="204" t="e">
        <f>VLOOKUP(A470,Adr!A:B,2,FALSE)</f>
        <v>#N/A</v>
      </c>
      <c r="C470" s="169"/>
      <c r="D470" s="290"/>
      <c r="E470" s="173"/>
      <c r="F470" s="166"/>
      <c r="G470" s="169"/>
      <c r="H470" s="169"/>
      <c r="I470" s="192" t="str">
        <f t="shared" si="35"/>
        <v/>
      </c>
      <c r="J470" s="167" t="str">
        <f t="shared" si="36"/>
        <v/>
      </c>
      <c r="K470" s="5"/>
      <c r="L470" s="167" t="str">
        <f t="shared" si="37"/>
        <v/>
      </c>
      <c r="M470" s="5" t="e">
        <f t="shared" si="38"/>
        <v>#N/A</v>
      </c>
      <c r="N470" s="3" t="str">
        <f t="shared" si="39"/>
        <v/>
      </c>
    </row>
    <row r="471" spans="1:14" x14ac:dyDescent="0.2">
      <c r="A471" s="166"/>
      <c r="B471" s="204" t="e">
        <f>VLOOKUP(A471,Adr!A:B,2,FALSE)</f>
        <v>#N/A</v>
      </c>
      <c r="C471" s="185"/>
      <c r="D471" s="289"/>
      <c r="E471" s="173"/>
      <c r="F471" s="166"/>
      <c r="G471" s="169"/>
      <c r="H471" s="169"/>
      <c r="I471" s="192" t="str">
        <f t="shared" si="35"/>
        <v/>
      </c>
      <c r="J471" s="167" t="str">
        <f t="shared" si="36"/>
        <v/>
      </c>
      <c r="K471" s="5"/>
      <c r="L471" s="167" t="str">
        <f t="shared" si="37"/>
        <v/>
      </c>
      <c r="M471" s="5" t="e">
        <f t="shared" si="38"/>
        <v>#N/A</v>
      </c>
      <c r="N471" s="3" t="str">
        <f t="shared" si="39"/>
        <v/>
      </c>
    </row>
    <row r="472" spans="1:14" x14ac:dyDescent="0.2">
      <c r="A472" s="166"/>
      <c r="B472" s="204" t="e">
        <f>VLOOKUP(A472,Adr!A:B,2,FALSE)</f>
        <v>#N/A</v>
      </c>
      <c r="C472" s="196"/>
      <c r="D472" s="291"/>
      <c r="E472" s="230"/>
      <c r="F472" s="166"/>
      <c r="G472" s="169"/>
      <c r="H472" s="169"/>
      <c r="I472" s="192" t="str">
        <f t="shared" si="35"/>
        <v/>
      </c>
      <c r="J472" s="167" t="str">
        <f t="shared" si="36"/>
        <v/>
      </c>
      <c r="K472" s="5"/>
      <c r="L472" s="167" t="str">
        <f t="shared" si="37"/>
        <v/>
      </c>
      <c r="M472" s="5" t="e">
        <f t="shared" si="38"/>
        <v>#N/A</v>
      </c>
      <c r="N472" s="3" t="str">
        <f t="shared" si="39"/>
        <v/>
      </c>
    </row>
    <row r="473" spans="1:14" x14ac:dyDescent="0.2">
      <c r="A473" s="202"/>
      <c r="B473" s="204" t="e">
        <f>VLOOKUP(A473,Adr!A:B,2,FALSE)</f>
        <v>#N/A</v>
      </c>
      <c r="C473" s="169"/>
      <c r="D473" s="290"/>
      <c r="E473" s="173"/>
      <c r="F473" s="166"/>
      <c r="G473" s="169"/>
      <c r="H473" s="169"/>
      <c r="I473" s="192" t="str">
        <f t="shared" si="35"/>
        <v/>
      </c>
      <c r="J473" s="167" t="str">
        <f t="shared" si="36"/>
        <v/>
      </c>
      <c r="K473" s="5"/>
      <c r="L473" s="167" t="str">
        <f t="shared" si="37"/>
        <v/>
      </c>
      <c r="M473" s="5" t="e">
        <f t="shared" si="38"/>
        <v>#N/A</v>
      </c>
      <c r="N473" s="3" t="str">
        <f t="shared" si="39"/>
        <v/>
      </c>
    </row>
    <row r="474" spans="1:14" x14ac:dyDescent="0.2">
      <c r="A474" s="202"/>
      <c r="B474" s="204" t="e">
        <f>VLOOKUP(A474,Adr!A:B,2,FALSE)</f>
        <v>#N/A</v>
      </c>
      <c r="C474" s="169"/>
      <c r="D474" s="290"/>
      <c r="E474" s="173"/>
      <c r="F474" s="166"/>
      <c r="G474" s="169"/>
      <c r="H474" s="169"/>
      <c r="I474" s="192" t="str">
        <f t="shared" si="35"/>
        <v/>
      </c>
      <c r="J474" s="167" t="str">
        <f t="shared" si="36"/>
        <v/>
      </c>
      <c r="K474" s="5"/>
      <c r="L474" s="167" t="str">
        <f t="shared" si="37"/>
        <v/>
      </c>
      <c r="M474" s="5" t="e">
        <f t="shared" si="38"/>
        <v>#N/A</v>
      </c>
      <c r="N474" s="3" t="str">
        <f t="shared" si="39"/>
        <v/>
      </c>
    </row>
    <row r="475" spans="1:14" x14ac:dyDescent="0.2">
      <c r="A475" s="198"/>
      <c r="B475" s="204" t="e">
        <f>VLOOKUP(A475,Adr!A:B,2,FALSE)</f>
        <v>#N/A</v>
      </c>
      <c r="C475" s="196"/>
      <c r="D475" s="291"/>
      <c r="E475" s="230"/>
      <c r="F475" s="166"/>
      <c r="G475" s="169"/>
      <c r="H475" s="169"/>
      <c r="I475" s="192" t="str">
        <f t="shared" si="35"/>
        <v/>
      </c>
      <c r="J475" s="167" t="str">
        <f t="shared" si="36"/>
        <v/>
      </c>
      <c r="K475" s="5"/>
      <c r="L475" s="167" t="str">
        <f t="shared" si="37"/>
        <v/>
      </c>
      <c r="M475" s="5" t="e">
        <f t="shared" si="38"/>
        <v>#N/A</v>
      </c>
      <c r="N475" s="3" t="str">
        <f t="shared" si="39"/>
        <v/>
      </c>
    </row>
    <row r="476" spans="1:14" x14ac:dyDescent="0.2">
      <c r="A476" s="202"/>
      <c r="B476" s="204" t="e">
        <f>VLOOKUP(A476,Adr!A:B,2,FALSE)</f>
        <v>#N/A</v>
      </c>
      <c r="C476" s="185"/>
      <c r="D476" s="289"/>
      <c r="E476" s="230"/>
      <c r="F476" s="166"/>
      <c r="G476" s="169"/>
      <c r="H476" s="169"/>
      <c r="I476" s="192" t="str">
        <f t="shared" si="35"/>
        <v/>
      </c>
      <c r="J476" s="167" t="str">
        <f t="shared" si="36"/>
        <v/>
      </c>
      <c r="K476" s="5"/>
      <c r="L476" s="167" t="str">
        <f t="shared" si="37"/>
        <v/>
      </c>
      <c r="M476" s="5" t="e">
        <f t="shared" si="38"/>
        <v>#N/A</v>
      </c>
      <c r="N476" s="3" t="str">
        <f t="shared" si="39"/>
        <v/>
      </c>
    </row>
    <row r="477" spans="1:14" x14ac:dyDescent="0.2">
      <c r="A477" s="198"/>
      <c r="B477" s="204" t="e">
        <f>VLOOKUP(A477,Adr!A:B,2,FALSE)</f>
        <v>#N/A</v>
      </c>
      <c r="C477" s="169"/>
      <c r="D477" s="290"/>
      <c r="E477" s="230"/>
      <c r="F477" s="166"/>
      <c r="G477" s="169"/>
      <c r="H477" s="169"/>
      <c r="I477" s="192" t="str">
        <f t="shared" si="35"/>
        <v/>
      </c>
      <c r="J477" s="167" t="str">
        <f t="shared" si="36"/>
        <v/>
      </c>
      <c r="K477" s="5"/>
      <c r="L477" s="167" t="str">
        <f t="shared" si="37"/>
        <v/>
      </c>
      <c r="M477" s="5" t="e">
        <f t="shared" si="38"/>
        <v>#N/A</v>
      </c>
      <c r="N477" s="3" t="str">
        <f t="shared" si="39"/>
        <v/>
      </c>
    </row>
    <row r="478" spans="1:14" x14ac:dyDescent="0.2">
      <c r="A478" s="198"/>
      <c r="B478" s="204" t="e">
        <f>VLOOKUP(A478,Adr!A:B,2,FALSE)</f>
        <v>#N/A</v>
      </c>
      <c r="C478" s="185"/>
      <c r="D478" s="289"/>
      <c r="E478" s="173"/>
      <c r="F478" s="166"/>
      <c r="G478" s="169"/>
      <c r="H478" s="169"/>
      <c r="I478" s="192" t="str">
        <f t="shared" si="35"/>
        <v/>
      </c>
      <c r="J478" s="167" t="str">
        <f t="shared" si="36"/>
        <v/>
      </c>
      <c r="K478" s="5"/>
      <c r="L478" s="167" t="str">
        <f t="shared" si="37"/>
        <v/>
      </c>
      <c r="M478" s="5" t="e">
        <f t="shared" si="38"/>
        <v>#N/A</v>
      </c>
      <c r="N478" s="3" t="str">
        <f t="shared" si="39"/>
        <v/>
      </c>
    </row>
    <row r="479" spans="1:14" x14ac:dyDescent="0.2">
      <c r="A479" s="178"/>
      <c r="B479" s="204" t="e">
        <f>VLOOKUP(A479,Adr!A:B,2,FALSE)</f>
        <v>#N/A</v>
      </c>
      <c r="C479" s="196"/>
      <c r="D479" s="289"/>
      <c r="E479" s="230"/>
      <c r="F479" s="166"/>
      <c r="G479" s="169"/>
      <c r="H479" s="169"/>
      <c r="I479" s="192" t="str">
        <f t="shared" si="35"/>
        <v/>
      </c>
      <c r="J479" s="167" t="str">
        <f t="shared" si="36"/>
        <v/>
      </c>
      <c r="K479" s="5"/>
      <c r="L479" s="167" t="str">
        <f t="shared" si="37"/>
        <v/>
      </c>
      <c r="M479" s="5" t="e">
        <f t="shared" si="38"/>
        <v>#N/A</v>
      </c>
      <c r="N479" s="3" t="str">
        <f t="shared" si="39"/>
        <v/>
      </c>
    </row>
    <row r="480" spans="1:14" x14ac:dyDescent="0.2">
      <c r="A480" s="166"/>
      <c r="B480" s="204" t="e">
        <f>VLOOKUP(A480,Adr!A:B,2,FALSE)</f>
        <v>#N/A</v>
      </c>
      <c r="C480" s="196"/>
      <c r="D480" s="291"/>
      <c r="E480" s="173"/>
      <c r="F480" s="166"/>
      <c r="G480" s="169"/>
      <c r="H480" s="169"/>
      <c r="I480" s="192" t="str">
        <f t="shared" si="35"/>
        <v/>
      </c>
      <c r="J480" s="167" t="str">
        <f t="shared" si="36"/>
        <v/>
      </c>
      <c r="K480" s="5"/>
      <c r="L480" s="167" t="str">
        <f t="shared" si="37"/>
        <v/>
      </c>
      <c r="M480" s="5" t="e">
        <f t="shared" si="38"/>
        <v>#N/A</v>
      </c>
      <c r="N480" s="3" t="str">
        <f t="shared" si="39"/>
        <v/>
      </c>
    </row>
    <row r="481" spans="1:14" x14ac:dyDescent="0.2">
      <c r="A481" s="202"/>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39"/>
        <v/>
      </c>
    </row>
    <row r="482" spans="1:14" x14ac:dyDescent="0.2">
      <c r="A482" s="202"/>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39"/>
        <v/>
      </c>
    </row>
    <row r="483" spans="1:14" x14ac:dyDescent="0.2">
      <c r="A483" s="166"/>
      <c r="B483" s="204" t="e">
        <f>VLOOKUP(A483,Adr!A:B,2,FALSE)</f>
        <v>#N/A</v>
      </c>
      <c r="C483" s="196"/>
      <c r="D483" s="291"/>
      <c r="E483" s="173"/>
      <c r="F483" s="166"/>
      <c r="G483" s="169"/>
      <c r="H483" s="169"/>
      <c r="I483" s="192" t="str">
        <f t="shared" si="35"/>
        <v/>
      </c>
      <c r="J483" s="167" t="str">
        <f t="shared" si="36"/>
        <v/>
      </c>
      <c r="K483" s="5"/>
      <c r="L483" s="167" t="str">
        <f t="shared" si="37"/>
        <v/>
      </c>
      <c r="M483" s="5" t="e">
        <f t="shared" si="38"/>
        <v>#N/A</v>
      </c>
      <c r="N483" s="3" t="str">
        <f t="shared" si="39"/>
        <v/>
      </c>
    </row>
    <row r="484" spans="1:14" x14ac:dyDescent="0.2">
      <c r="A484" s="202"/>
      <c r="B484" s="204" t="e">
        <f>VLOOKUP(A484,Adr!A:B,2,FALSE)</f>
        <v>#N/A</v>
      </c>
      <c r="C484" s="196"/>
      <c r="D484" s="291"/>
      <c r="E484" s="230"/>
      <c r="F484" s="166"/>
      <c r="G484" s="169"/>
      <c r="H484" s="169"/>
      <c r="I484" s="192" t="str">
        <f t="shared" si="35"/>
        <v/>
      </c>
      <c r="J484" s="167" t="str">
        <f t="shared" si="36"/>
        <v/>
      </c>
      <c r="K484" s="5"/>
      <c r="L484" s="167" t="str">
        <f t="shared" si="37"/>
        <v/>
      </c>
      <c r="M484" s="5" t="e">
        <f t="shared" si="38"/>
        <v>#N/A</v>
      </c>
      <c r="N484" s="3" t="str">
        <f t="shared" si="39"/>
        <v/>
      </c>
    </row>
    <row r="485" spans="1:14" x14ac:dyDescent="0.2">
      <c r="A485" s="202"/>
      <c r="B485" s="204" t="e">
        <f>VLOOKUP(A485,Adr!A:B,2,FALSE)</f>
        <v>#N/A</v>
      </c>
      <c r="C485" s="185"/>
      <c r="D485" s="289"/>
      <c r="E485" s="173"/>
      <c r="F485" s="166"/>
      <c r="G485" s="169"/>
      <c r="H485" s="169"/>
      <c r="I485" s="192" t="str">
        <f t="shared" si="35"/>
        <v/>
      </c>
      <c r="J485" s="167" t="str">
        <f t="shared" si="36"/>
        <v/>
      </c>
      <c r="K485" s="5"/>
      <c r="L485" s="167" t="str">
        <f t="shared" si="37"/>
        <v/>
      </c>
      <c r="M485" s="5" t="e">
        <f t="shared" si="38"/>
        <v>#N/A</v>
      </c>
      <c r="N485" s="3" t="str">
        <f t="shared" si="39"/>
        <v/>
      </c>
    </row>
    <row r="486" spans="1:14" x14ac:dyDescent="0.2">
      <c r="A486" s="166"/>
      <c r="B486" s="204" t="e">
        <f>VLOOKUP(A486,Adr!A:B,2,FALSE)</f>
        <v>#N/A</v>
      </c>
      <c r="C486" s="196"/>
      <c r="D486" s="291"/>
      <c r="E486" s="230"/>
      <c r="F486" s="166"/>
      <c r="G486" s="169"/>
      <c r="H486" s="169"/>
      <c r="I486" s="192" t="str">
        <f t="shared" si="35"/>
        <v/>
      </c>
      <c r="J486" s="167" t="str">
        <f t="shared" si="36"/>
        <v/>
      </c>
      <c r="K486" s="5"/>
      <c r="L486" s="167" t="str">
        <f t="shared" si="37"/>
        <v/>
      </c>
      <c r="M486" s="5" t="e">
        <f t="shared" si="38"/>
        <v>#N/A</v>
      </c>
      <c r="N486" s="3" t="str">
        <f t="shared" si="39"/>
        <v/>
      </c>
    </row>
    <row r="487" spans="1:14" x14ac:dyDescent="0.2">
      <c r="A487" s="166"/>
      <c r="B487" s="204" t="e">
        <f>VLOOKUP(A487,Adr!A:B,2,FALSE)</f>
        <v>#N/A</v>
      </c>
      <c r="C487" s="185"/>
      <c r="D487" s="289"/>
      <c r="E487" s="173"/>
      <c r="F487" s="166"/>
      <c r="G487" s="169"/>
      <c r="H487" s="169"/>
      <c r="I487" s="192" t="str">
        <f t="shared" si="35"/>
        <v/>
      </c>
      <c r="J487" s="167" t="str">
        <f t="shared" si="36"/>
        <v/>
      </c>
      <c r="K487" s="5"/>
      <c r="L487" s="167" t="str">
        <f t="shared" si="37"/>
        <v/>
      </c>
      <c r="M487" s="5" t="e">
        <f t="shared" si="38"/>
        <v>#N/A</v>
      </c>
      <c r="N487" s="3" t="str">
        <f t="shared" si="39"/>
        <v/>
      </c>
    </row>
    <row r="488" spans="1:14" x14ac:dyDescent="0.2">
      <c r="A488" s="198"/>
      <c r="B488" s="204" t="e">
        <f>VLOOKUP(A488,Adr!A:B,2,FALSE)</f>
        <v>#N/A</v>
      </c>
      <c r="C488" s="169"/>
      <c r="D488" s="290"/>
      <c r="E488" s="173"/>
      <c r="F488" s="166"/>
      <c r="G488" s="169"/>
      <c r="H488" s="169"/>
      <c r="I488" s="192" t="str">
        <f t="shared" si="35"/>
        <v/>
      </c>
      <c r="J488" s="167" t="str">
        <f t="shared" si="36"/>
        <v/>
      </c>
      <c r="K488" s="5"/>
      <c r="L488" s="167" t="str">
        <f t="shared" si="37"/>
        <v/>
      </c>
      <c r="M488" s="5" t="e">
        <f t="shared" si="38"/>
        <v>#N/A</v>
      </c>
      <c r="N488" s="3" t="str">
        <f t="shared" si="39"/>
        <v/>
      </c>
    </row>
    <row r="489" spans="1:14" x14ac:dyDescent="0.2">
      <c r="A489" s="166"/>
      <c r="B489" s="204" t="e">
        <f>VLOOKUP(A489,Adr!A:B,2,FALSE)</f>
        <v>#N/A</v>
      </c>
      <c r="C489" s="185"/>
      <c r="D489" s="187"/>
      <c r="E489" s="173"/>
      <c r="F489" s="182"/>
      <c r="G489" s="185"/>
      <c r="H489" s="185"/>
      <c r="I489" s="192" t="str">
        <f t="shared" si="35"/>
        <v/>
      </c>
      <c r="J489" s="167" t="str">
        <f t="shared" si="36"/>
        <v/>
      </c>
      <c r="K489" s="5"/>
      <c r="L489" s="167" t="str">
        <f t="shared" si="37"/>
        <v/>
      </c>
      <c r="M489" s="5" t="e">
        <f t="shared" si="38"/>
        <v>#N/A</v>
      </c>
      <c r="N489" s="3" t="str">
        <f t="shared" si="39"/>
        <v/>
      </c>
    </row>
    <row r="490" spans="1:14" x14ac:dyDescent="0.2">
      <c r="A490" s="182"/>
      <c r="B490" s="204" t="e">
        <f>VLOOKUP(A490,Adr!A:B,2,FALSE)</f>
        <v>#N/A</v>
      </c>
      <c r="C490" s="185"/>
      <c r="D490" s="187"/>
      <c r="E490" s="230"/>
      <c r="F490" s="182"/>
      <c r="G490" s="185"/>
      <c r="H490" s="185"/>
      <c r="I490" s="192" t="str">
        <f t="shared" si="35"/>
        <v/>
      </c>
      <c r="J490" s="167"/>
      <c r="K490" s="5"/>
      <c r="L490" s="167" t="str">
        <f t="shared" si="37"/>
        <v/>
      </c>
      <c r="M490" s="5" t="e">
        <f t="shared" si="38"/>
        <v>#N/A</v>
      </c>
      <c r="N490" s="3" t="str">
        <f t="shared" si="39"/>
        <v/>
      </c>
    </row>
    <row r="491" spans="1:14" x14ac:dyDescent="0.2">
      <c r="A491" s="198"/>
      <c r="B491" s="204" t="e">
        <f>VLOOKUP(A491,Adr!A:B,2,FALSE)</f>
        <v>#N/A</v>
      </c>
      <c r="C491" s="169"/>
      <c r="D491" s="172"/>
      <c r="E491" s="173"/>
      <c r="F491" s="166"/>
      <c r="G491" s="169"/>
      <c r="H491" s="169"/>
      <c r="I491" s="192" t="str">
        <f t="shared" si="35"/>
        <v/>
      </c>
      <c r="J491" s="167"/>
      <c r="K491" s="5"/>
      <c r="L491" s="167" t="str">
        <f t="shared" si="37"/>
        <v/>
      </c>
      <c r="M491" s="5" t="e">
        <f t="shared" si="38"/>
        <v>#N/A</v>
      </c>
      <c r="N491" s="3" t="str">
        <f t="shared" si="39"/>
        <v/>
      </c>
    </row>
    <row r="492" spans="1:14" x14ac:dyDescent="0.2">
      <c r="A492" s="166"/>
      <c r="B492" s="204" t="e">
        <f>VLOOKUP(A492,Adr!A:B,2,FALSE)</f>
        <v>#N/A</v>
      </c>
      <c r="C492" s="197"/>
      <c r="D492" s="191"/>
      <c r="E492" s="173"/>
      <c r="F492" s="166"/>
      <c r="G492" s="169"/>
      <c r="H492" s="169"/>
      <c r="I492" s="192" t="str">
        <f t="shared" si="35"/>
        <v/>
      </c>
      <c r="J492" s="167"/>
      <c r="K492" s="5"/>
      <c r="L492" s="167" t="str">
        <f t="shared" si="37"/>
        <v/>
      </c>
      <c r="M492" s="5" t="e">
        <f t="shared" si="38"/>
        <v>#N/A</v>
      </c>
      <c r="N492" s="3" t="str">
        <f t="shared" si="39"/>
        <v/>
      </c>
    </row>
    <row r="493" spans="1:14" x14ac:dyDescent="0.2">
      <c r="A493" s="166"/>
      <c r="B493" s="204" t="e">
        <f>VLOOKUP(A493,Adr!A:B,2,FALSE)</f>
        <v>#N/A</v>
      </c>
      <c r="C493" s="197"/>
      <c r="D493" s="191"/>
      <c r="E493" s="173"/>
      <c r="F493" s="166"/>
      <c r="G493" s="169"/>
      <c r="H493" s="169"/>
      <c r="I493" s="192" t="str">
        <f t="shared" si="35"/>
        <v/>
      </c>
      <c r="J493" s="167"/>
      <c r="K493" s="5"/>
      <c r="L493" s="167" t="str">
        <f t="shared" si="37"/>
        <v/>
      </c>
      <c r="M493" s="5" t="e">
        <f t="shared" si="38"/>
        <v>#N/A</v>
      </c>
      <c r="N493" s="3" t="str">
        <f t="shared" si="39"/>
        <v/>
      </c>
    </row>
    <row r="494" spans="1:14" x14ac:dyDescent="0.2">
      <c r="A494" s="182"/>
      <c r="B494" s="204" t="e">
        <f>VLOOKUP(A494,Adr!A:B,2,FALSE)</f>
        <v>#N/A</v>
      </c>
      <c r="C494" s="185"/>
      <c r="D494" s="187"/>
      <c r="E494" s="173"/>
      <c r="F494" s="182"/>
      <c r="G494" s="185"/>
      <c r="H494" s="185"/>
      <c r="I494" s="192" t="str">
        <f t="shared" si="35"/>
        <v/>
      </c>
      <c r="J494" s="167"/>
      <c r="K494" s="5"/>
      <c r="L494" s="167" t="str">
        <f t="shared" si="37"/>
        <v/>
      </c>
      <c r="M494" s="5" t="e">
        <f t="shared" si="38"/>
        <v>#N/A</v>
      </c>
      <c r="N494" s="3" t="str">
        <f t="shared" si="39"/>
        <v/>
      </c>
    </row>
    <row r="495" spans="1:14" x14ac:dyDescent="0.2">
      <c r="A495" s="182"/>
      <c r="B495" s="204" t="e">
        <f>VLOOKUP(A495,Adr!A:B,2,FALSE)</f>
        <v>#N/A</v>
      </c>
      <c r="C495" s="185"/>
      <c r="D495" s="187"/>
      <c r="E495" s="173"/>
      <c r="F495" s="182"/>
      <c r="G495" s="185"/>
      <c r="H495" s="185"/>
      <c r="I495" s="192" t="str">
        <f t="shared" ref="I495:I558" si="40">A495&amp;F495</f>
        <v/>
      </c>
      <c r="J495" s="167"/>
      <c r="K495" s="5"/>
      <c r="L495" s="167" t="str">
        <f t="shared" ref="L495:L558" si="41">A495&amp;G495&amp;H495</f>
        <v/>
      </c>
      <c r="M495" s="5" t="e">
        <f t="shared" ref="M495:M558" si="42">B495&amp;F495&amp;H495&amp;C495</f>
        <v>#N/A</v>
      </c>
      <c r="N495" s="3" t="str">
        <f t="shared" si="39"/>
        <v/>
      </c>
    </row>
    <row r="496" spans="1:14" x14ac:dyDescent="0.2">
      <c r="A496" s="182"/>
      <c r="B496" s="204" t="e">
        <f>VLOOKUP(A496,Adr!A:B,2,FALSE)</f>
        <v>#N/A</v>
      </c>
      <c r="C496" s="185"/>
      <c r="D496" s="187"/>
      <c r="E496" s="173"/>
      <c r="F496" s="182"/>
      <c r="G496" s="185"/>
      <c r="H496" s="185"/>
      <c r="I496" s="192" t="str">
        <f t="shared" si="40"/>
        <v/>
      </c>
      <c r="J496" s="167"/>
      <c r="K496" s="5"/>
      <c r="L496" s="167" t="str">
        <f t="shared" si="41"/>
        <v/>
      </c>
      <c r="M496" s="5" t="e">
        <f t="shared" si="42"/>
        <v>#N/A</v>
      </c>
      <c r="N496" s="3" t="str">
        <f t="shared" si="39"/>
        <v/>
      </c>
    </row>
    <row r="497" spans="1:14" x14ac:dyDescent="0.2">
      <c r="A497" s="182"/>
      <c r="B497" s="204" t="e">
        <f>VLOOKUP(A497,Adr!A:B,2,FALSE)</f>
        <v>#N/A</v>
      </c>
      <c r="C497" s="185"/>
      <c r="D497" s="187"/>
      <c r="E497" s="230"/>
      <c r="F497" s="182"/>
      <c r="G497" s="185"/>
      <c r="H497" s="185"/>
      <c r="I497" s="192" t="str">
        <f t="shared" si="40"/>
        <v/>
      </c>
      <c r="J497" s="167"/>
      <c r="K497" s="5"/>
      <c r="L497" s="167" t="str">
        <f t="shared" si="41"/>
        <v/>
      </c>
      <c r="M497" s="5" t="e">
        <f t="shared" si="42"/>
        <v>#N/A</v>
      </c>
      <c r="N497" s="3" t="str">
        <f t="shared" si="39"/>
        <v/>
      </c>
    </row>
    <row r="498" spans="1:14" x14ac:dyDescent="0.2">
      <c r="A498" s="198"/>
      <c r="B498" s="204" t="e">
        <f>VLOOKUP(A498,Adr!A:B,2,FALSE)</f>
        <v>#N/A</v>
      </c>
      <c r="C498" s="169"/>
      <c r="D498" s="172"/>
      <c r="E498" s="173"/>
      <c r="F498" s="166"/>
      <c r="G498" s="169"/>
      <c r="H498" s="169"/>
      <c r="I498" s="192" t="str">
        <f t="shared" si="40"/>
        <v/>
      </c>
      <c r="J498" s="167"/>
      <c r="K498" s="5"/>
      <c r="L498" s="167" t="str">
        <f t="shared" si="41"/>
        <v/>
      </c>
      <c r="M498" s="5" t="e">
        <f t="shared" si="42"/>
        <v>#N/A</v>
      </c>
      <c r="N498" s="3" t="str">
        <f t="shared" ref="N498:N561" si="43">+I498&amp;H498</f>
        <v/>
      </c>
    </row>
    <row r="499" spans="1:14" x14ac:dyDescent="0.2">
      <c r="A499" s="166"/>
      <c r="B499" s="204" t="e">
        <f>VLOOKUP(A499,Adr!A:B,2,FALSE)</f>
        <v>#N/A</v>
      </c>
      <c r="C499" s="196"/>
      <c r="D499" s="186"/>
      <c r="E499" s="173"/>
      <c r="F499" s="166"/>
      <c r="G499" s="169"/>
      <c r="H499" s="169"/>
      <c r="I499" s="192" t="str">
        <f t="shared" si="40"/>
        <v/>
      </c>
      <c r="J499" s="167"/>
      <c r="K499" s="5"/>
      <c r="L499" s="167" t="str">
        <f t="shared" si="41"/>
        <v/>
      </c>
      <c r="M499" s="5" t="e">
        <f t="shared" si="42"/>
        <v>#N/A</v>
      </c>
      <c r="N499" s="3" t="str">
        <f t="shared" si="43"/>
        <v/>
      </c>
    </row>
    <row r="500" spans="1:14" x14ac:dyDescent="0.2">
      <c r="A500" s="166"/>
      <c r="B500" s="204" t="e">
        <f>VLOOKUP(A500,Adr!A:B,2,FALSE)</f>
        <v>#N/A</v>
      </c>
      <c r="C500" s="197"/>
      <c r="D500" s="191"/>
      <c r="E500" s="173"/>
      <c r="F500" s="166"/>
      <c r="G500" s="169"/>
      <c r="H500" s="169"/>
      <c r="I500" s="192" t="str">
        <f t="shared" si="40"/>
        <v/>
      </c>
      <c r="J500" s="167"/>
      <c r="K500" s="5"/>
      <c r="L500" s="167" t="str">
        <f t="shared" si="41"/>
        <v/>
      </c>
      <c r="M500" s="5" t="e">
        <f t="shared" si="42"/>
        <v>#N/A</v>
      </c>
      <c r="N500" s="3" t="str">
        <f t="shared" si="43"/>
        <v/>
      </c>
    </row>
    <row r="501" spans="1:14" x14ac:dyDescent="0.2">
      <c r="A501" s="198"/>
      <c r="B501" s="204" t="e">
        <f>VLOOKUP(A501,Adr!A:B,2,FALSE)</f>
        <v>#N/A</v>
      </c>
      <c r="C501" s="169"/>
      <c r="D501" s="172"/>
      <c r="E501" s="173"/>
      <c r="F501" s="166"/>
      <c r="G501" s="169"/>
      <c r="H501" s="169"/>
      <c r="I501" s="192" t="str">
        <f t="shared" si="40"/>
        <v/>
      </c>
      <c r="J501" s="167"/>
      <c r="K501" s="5"/>
      <c r="L501" s="167" t="str">
        <f t="shared" si="41"/>
        <v/>
      </c>
      <c r="M501" s="5" t="e">
        <f t="shared" si="42"/>
        <v>#N/A</v>
      </c>
      <c r="N501" s="3" t="str">
        <f t="shared" si="43"/>
        <v/>
      </c>
    </row>
    <row r="502" spans="1:14" x14ac:dyDescent="0.2">
      <c r="A502" s="166"/>
      <c r="B502" s="204" t="e">
        <f>VLOOKUP(A502,Adr!A:B,2,FALSE)</f>
        <v>#N/A</v>
      </c>
      <c r="C502" s="197"/>
      <c r="D502" s="191"/>
      <c r="E502" s="173"/>
      <c r="F502" s="166"/>
      <c r="G502" s="169"/>
      <c r="H502" s="169"/>
      <c r="I502" s="192" t="str">
        <f t="shared" si="40"/>
        <v/>
      </c>
      <c r="J502" s="167"/>
      <c r="K502" s="5"/>
      <c r="L502" s="167" t="str">
        <f t="shared" si="41"/>
        <v/>
      </c>
      <c r="M502" s="5" t="e">
        <f t="shared" si="42"/>
        <v>#N/A</v>
      </c>
      <c r="N502" s="3" t="str">
        <f t="shared" si="43"/>
        <v/>
      </c>
    </row>
    <row r="503" spans="1:14" x14ac:dyDescent="0.2">
      <c r="A503" s="166"/>
      <c r="B503" s="204" t="e">
        <f>VLOOKUP(A503,Adr!A:B,2,FALSE)</f>
        <v>#N/A</v>
      </c>
      <c r="C503" s="197"/>
      <c r="D503" s="187"/>
      <c r="E503" s="173"/>
      <c r="F503" s="166"/>
      <c r="G503" s="169"/>
      <c r="H503" s="169"/>
      <c r="I503" s="192" t="str">
        <f t="shared" si="40"/>
        <v/>
      </c>
      <c r="J503" s="167"/>
      <c r="K503" s="5"/>
      <c r="L503" s="167" t="str">
        <f t="shared" si="41"/>
        <v/>
      </c>
      <c r="M503" s="5" t="e">
        <f t="shared" si="42"/>
        <v>#N/A</v>
      </c>
      <c r="N503" s="3" t="str">
        <f t="shared" si="43"/>
        <v/>
      </c>
    </row>
    <row r="504" spans="1:14" x14ac:dyDescent="0.2">
      <c r="A504" s="198"/>
      <c r="B504" s="204" t="e">
        <f>VLOOKUP(A504,Adr!A:B,2,FALSE)</f>
        <v>#N/A</v>
      </c>
      <c r="C504" s="169"/>
      <c r="D504" s="172"/>
      <c r="E504" s="173"/>
      <c r="F504" s="166"/>
      <c r="G504" s="169"/>
      <c r="H504" s="169"/>
      <c r="I504" s="192" t="str">
        <f t="shared" si="40"/>
        <v/>
      </c>
      <c r="J504" s="167"/>
      <c r="K504" s="5"/>
      <c r="L504" s="167" t="str">
        <f t="shared" si="41"/>
        <v/>
      </c>
      <c r="M504" s="5" t="e">
        <f t="shared" si="42"/>
        <v>#N/A</v>
      </c>
      <c r="N504" s="3" t="str">
        <f t="shared" si="43"/>
        <v/>
      </c>
    </row>
    <row r="505" spans="1:14" x14ac:dyDescent="0.2">
      <c r="A505" s="166"/>
      <c r="B505" s="204" t="e">
        <f>VLOOKUP(A505,Adr!A:B,2,FALSE)</f>
        <v>#N/A</v>
      </c>
      <c r="C505" s="197"/>
      <c r="D505" s="191"/>
      <c r="E505" s="173"/>
      <c r="F505" s="166"/>
      <c r="G505" s="169"/>
      <c r="H505" s="169"/>
      <c r="I505" s="192" t="str">
        <f t="shared" si="40"/>
        <v/>
      </c>
      <c r="J505" s="167"/>
      <c r="K505" s="5"/>
      <c r="L505" s="167" t="str">
        <f t="shared" si="41"/>
        <v/>
      </c>
      <c r="M505" s="5" t="e">
        <f t="shared" si="42"/>
        <v>#N/A</v>
      </c>
      <c r="N505" s="3" t="str">
        <f t="shared" si="43"/>
        <v/>
      </c>
    </row>
    <row r="506" spans="1:14" x14ac:dyDescent="0.2">
      <c r="A506" s="166"/>
      <c r="B506" s="204" t="e">
        <f>VLOOKUP(A506,Adr!A:B,2,FALSE)</f>
        <v>#N/A</v>
      </c>
      <c r="C506" s="197"/>
      <c r="D506" s="191"/>
      <c r="E506" s="173"/>
      <c r="F506" s="166"/>
      <c r="G506" s="169"/>
      <c r="H506" s="169"/>
      <c r="I506" s="192" t="str">
        <f t="shared" si="40"/>
        <v/>
      </c>
      <c r="J506" s="167"/>
      <c r="K506" s="5"/>
      <c r="L506" s="167" t="str">
        <f t="shared" si="41"/>
        <v/>
      </c>
      <c r="M506" s="5" t="e">
        <f t="shared" si="42"/>
        <v>#N/A</v>
      </c>
      <c r="N506" s="3" t="str">
        <f t="shared" si="43"/>
        <v/>
      </c>
    </row>
    <row r="507" spans="1:14" x14ac:dyDescent="0.2">
      <c r="A507" s="166"/>
      <c r="B507" s="204" t="e">
        <f>VLOOKUP(A507,Adr!A:B,2,FALSE)</f>
        <v>#N/A</v>
      </c>
      <c r="C507" s="197"/>
      <c r="D507" s="191"/>
      <c r="E507" s="173"/>
      <c r="F507" s="166"/>
      <c r="G507" s="169"/>
      <c r="H507" s="169"/>
      <c r="I507" s="192" t="str">
        <f t="shared" si="40"/>
        <v/>
      </c>
      <c r="J507" s="167"/>
      <c r="K507" s="5"/>
      <c r="L507" s="167" t="str">
        <f t="shared" si="41"/>
        <v/>
      </c>
      <c r="M507" s="5" t="e">
        <f t="shared" si="42"/>
        <v>#N/A</v>
      </c>
      <c r="N507" s="3" t="str">
        <f t="shared" si="43"/>
        <v/>
      </c>
    </row>
    <row r="508" spans="1:14" x14ac:dyDescent="0.2">
      <c r="A508" s="166"/>
      <c r="B508" s="204" t="e">
        <f>VLOOKUP(A508,Adr!A:B,2,FALSE)</f>
        <v>#N/A</v>
      </c>
      <c r="C508" s="197"/>
      <c r="D508" s="191"/>
      <c r="E508" s="173"/>
      <c r="F508" s="166"/>
      <c r="G508" s="169"/>
      <c r="H508" s="169"/>
      <c r="I508" s="192" t="str">
        <f t="shared" si="40"/>
        <v/>
      </c>
      <c r="J508" s="167"/>
      <c r="K508" s="5"/>
      <c r="L508" s="167" t="str">
        <f t="shared" si="41"/>
        <v/>
      </c>
      <c r="M508" s="5" t="e">
        <f t="shared" si="42"/>
        <v>#N/A</v>
      </c>
      <c r="N508" s="3" t="str">
        <f t="shared" si="43"/>
        <v/>
      </c>
    </row>
    <row r="509" spans="1:14" x14ac:dyDescent="0.2">
      <c r="A509" s="166"/>
      <c r="B509" s="204" t="e">
        <f>VLOOKUP(A509,Adr!A:B,2,FALSE)</f>
        <v>#N/A</v>
      </c>
      <c r="C509" s="197"/>
      <c r="D509" s="191"/>
      <c r="E509" s="173"/>
      <c r="F509" s="166"/>
      <c r="G509" s="169"/>
      <c r="H509" s="169"/>
      <c r="I509" s="192" t="str">
        <f t="shared" si="40"/>
        <v/>
      </c>
      <c r="J509" s="167"/>
      <c r="K509" s="5"/>
      <c r="L509" s="167" t="str">
        <f t="shared" si="41"/>
        <v/>
      </c>
      <c r="M509" s="5" t="e">
        <f t="shared" si="42"/>
        <v>#N/A</v>
      </c>
      <c r="N509" s="3" t="str">
        <f t="shared" si="43"/>
        <v/>
      </c>
    </row>
    <row r="510" spans="1:14" x14ac:dyDescent="0.2">
      <c r="A510" s="198"/>
      <c r="B510" s="204" t="e">
        <f>VLOOKUP(A510,Adr!A:B,2,FALSE)</f>
        <v>#N/A</v>
      </c>
      <c r="C510" s="169"/>
      <c r="D510" s="172"/>
      <c r="E510" s="173"/>
      <c r="F510" s="166"/>
      <c r="G510" s="169"/>
      <c r="H510" s="169"/>
      <c r="I510" s="192" t="str">
        <f t="shared" si="40"/>
        <v/>
      </c>
      <c r="J510" s="167"/>
      <c r="K510" s="5"/>
      <c r="L510" s="167" t="str">
        <f t="shared" si="41"/>
        <v/>
      </c>
      <c r="M510" s="5" t="e">
        <f t="shared" si="42"/>
        <v>#N/A</v>
      </c>
      <c r="N510" s="3" t="str">
        <f t="shared" si="43"/>
        <v/>
      </c>
    </row>
    <row r="511" spans="1:14" x14ac:dyDescent="0.2">
      <c r="A511" s="182"/>
      <c r="B511" s="204" t="e">
        <f>VLOOKUP(A511,Adr!A:B,2,FALSE)</f>
        <v>#N/A</v>
      </c>
      <c r="C511" s="185"/>
      <c r="D511" s="187"/>
      <c r="E511" s="230"/>
      <c r="F511" s="182"/>
      <c r="G511" s="185"/>
      <c r="H511" s="185"/>
      <c r="I511" s="192" t="str">
        <f t="shared" si="40"/>
        <v/>
      </c>
      <c r="J511" s="167"/>
      <c r="K511" s="5"/>
      <c r="L511" s="167" t="str">
        <f t="shared" si="41"/>
        <v/>
      </c>
      <c r="M511" s="5" t="e">
        <f t="shared" si="42"/>
        <v>#N/A</v>
      </c>
      <c r="N511" s="3" t="str">
        <f t="shared" si="43"/>
        <v/>
      </c>
    </row>
    <row r="512" spans="1:14" x14ac:dyDescent="0.2">
      <c r="A512" s="166"/>
      <c r="B512" s="204" t="e">
        <f>VLOOKUP(A512,Adr!A:B,2,FALSE)</f>
        <v>#N/A</v>
      </c>
      <c r="C512" s="196"/>
      <c r="D512" s="186"/>
      <c r="E512" s="173"/>
      <c r="F512" s="166"/>
      <c r="G512" s="169"/>
      <c r="H512" s="169"/>
      <c r="I512" s="192" t="str">
        <f t="shared" si="40"/>
        <v/>
      </c>
      <c r="J512" s="167"/>
      <c r="K512" s="5"/>
      <c r="L512" s="167" t="str">
        <f t="shared" si="41"/>
        <v/>
      </c>
      <c r="M512" s="5" t="e">
        <f t="shared" si="42"/>
        <v>#N/A</v>
      </c>
      <c r="N512" s="3" t="str">
        <f t="shared" si="43"/>
        <v/>
      </c>
    </row>
    <row r="513" spans="1:14" x14ac:dyDescent="0.2">
      <c r="A513" s="166"/>
      <c r="B513" s="204" t="e">
        <f>VLOOKUP(A513,Adr!A:B,2,FALSE)</f>
        <v>#N/A</v>
      </c>
      <c r="C513" s="196"/>
      <c r="D513" s="186"/>
      <c r="E513" s="173"/>
      <c r="F513" s="166"/>
      <c r="G513" s="169"/>
      <c r="H513" s="169"/>
      <c r="I513" s="192" t="str">
        <f t="shared" si="40"/>
        <v/>
      </c>
      <c r="J513" s="167"/>
      <c r="K513" s="5"/>
      <c r="L513" s="167" t="str">
        <f t="shared" si="41"/>
        <v/>
      </c>
      <c r="M513" s="5" t="e">
        <f t="shared" si="42"/>
        <v>#N/A</v>
      </c>
      <c r="N513" s="3" t="str">
        <f t="shared" si="43"/>
        <v/>
      </c>
    </row>
    <row r="514" spans="1:14" x14ac:dyDescent="0.2">
      <c r="A514" s="166"/>
      <c r="B514" s="204" t="e">
        <f>VLOOKUP(A514,Adr!A:B,2,FALSE)</f>
        <v>#N/A</v>
      </c>
      <c r="C514" s="196"/>
      <c r="D514" s="187"/>
      <c r="E514" s="173"/>
      <c r="F514" s="166"/>
      <c r="G514" s="169"/>
      <c r="H514" s="169"/>
      <c r="I514" s="192" t="str">
        <f t="shared" si="40"/>
        <v/>
      </c>
      <c r="J514" s="167"/>
      <c r="K514" s="5"/>
      <c r="L514" s="167" t="str">
        <f t="shared" si="41"/>
        <v/>
      </c>
      <c r="M514" s="5" t="e">
        <f t="shared" si="42"/>
        <v>#N/A</v>
      </c>
      <c r="N514" s="3" t="str">
        <f t="shared" si="43"/>
        <v/>
      </c>
    </row>
    <row r="515" spans="1:14" x14ac:dyDescent="0.2">
      <c r="A515" s="166"/>
      <c r="B515" s="204" t="e">
        <f>VLOOKUP(A515,Adr!A:B,2,FALSE)</f>
        <v>#N/A</v>
      </c>
      <c r="C515" s="190"/>
      <c r="D515" s="172"/>
      <c r="E515" s="173"/>
      <c r="F515" s="166"/>
      <c r="G515" s="169"/>
      <c r="H515" s="169"/>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72"/>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0"/>
      <c r="D517" s="172"/>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0"/>
      <c r="D518" s="172"/>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7"/>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6"/>
      <c r="D520" s="187"/>
      <c r="E520" s="173"/>
      <c r="F520" s="166"/>
      <c r="G520" s="169"/>
      <c r="H520" s="169"/>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85"/>
      <c r="D521" s="187"/>
      <c r="E521" s="173"/>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7"/>
      <c r="D522" s="191"/>
      <c r="E522" s="173"/>
      <c r="F522" s="182"/>
      <c r="G522" s="185"/>
      <c r="H522" s="185"/>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85"/>
      <c r="D523" s="187"/>
      <c r="E523" s="173"/>
      <c r="F523" s="182"/>
      <c r="G523" s="185"/>
      <c r="H523" s="185"/>
      <c r="I523" s="192" t="str">
        <f t="shared" si="40"/>
        <v/>
      </c>
      <c r="J523" s="167"/>
      <c r="K523" s="5"/>
      <c r="L523" s="167" t="str">
        <f t="shared" si="41"/>
        <v/>
      </c>
      <c r="M523" s="5" t="e">
        <f t="shared" si="42"/>
        <v>#N/A</v>
      </c>
      <c r="N523" s="3" t="str">
        <f t="shared" si="43"/>
        <v/>
      </c>
    </row>
    <row r="524" spans="1:14" x14ac:dyDescent="0.2">
      <c r="A524" s="182"/>
      <c r="B524" s="204" t="e">
        <f>VLOOKUP(A524,Adr!A:B,2,FALSE)</f>
        <v>#N/A</v>
      </c>
      <c r="C524" s="185"/>
      <c r="D524" s="187"/>
      <c r="E524" s="230"/>
      <c r="F524" s="182"/>
      <c r="G524" s="185"/>
      <c r="H524" s="185"/>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66"/>
      <c r="B526" s="204" t="e">
        <f>VLOOKUP(A526,Adr!A:B,2,FALSE)</f>
        <v>#N/A</v>
      </c>
      <c r="C526" s="196"/>
      <c r="D526" s="186"/>
      <c r="E526" s="173"/>
      <c r="F526" s="166"/>
      <c r="G526" s="169"/>
      <c r="H526" s="169"/>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0"/>
      <c r="D529" s="172"/>
      <c r="E529" s="173"/>
      <c r="F529" s="166"/>
      <c r="G529" s="169"/>
      <c r="H529" s="169"/>
      <c r="I529" s="192" t="str">
        <f t="shared" si="40"/>
        <v/>
      </c>
      <c r="J529" s="167"/>
      <c r="K529" s="5"/>
      <c r="L529" s="167" t="str">
        <f t="shared" si="41"/>
        <v/>
      </c>
      <c r="M529" s="5" t="e">
        <f t="shared" si="42"/>
        <v>#N/A</v>
      </c>
      <c r="N529" s="3" t="str">
        <f t="shared" si="43"/>
        <v/>
      </c>
    </row>
    <row r="530" spans="1:14" x14ac:dyDescent="0.2">
      <c r="A530" s="182"/>
      <c r="B530" s="204" t="e">
        <f>VLOOKUP(A530,Adr!A:B,2,FALSE)</f>
        <v>#N/A</v>
      </c>
      <c r="C530" s="185"/>
      <c r="D530" s="187"/>
      <c r="E530" s="230"/>
      <c r="F530" s="182"/>
      <c r="G530" s="185"/>
      <c r="H530" s="185"/>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6"/>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6"/>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6"/>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6"/>
      <c r="E538" s="173"/>
      <c r="F538" s="166"/>
      <c r="G538" s="169"/>
      <c r="H538" s="169"/>
      <c r="I538" s="192" t="str">
        <f t="shared" si="40"/>
        <v/>
      </c>
      <c r="J538" s="167"/>
      <c r="K538" s="5"/>
      <c r="L538" s="167" t="str">
        <f t="shared" si="41"/>
        <v/>
      </c>
      <c r="M538" s="5" t="e">
        <f t="shared" si="42"/>
        <v>#N/A</v>
      </c>
      <c r="N538" s="3" t="str">
        <f t="shared" si="43"/>
        <v/>
      </c>
    </row>
    <row r="539" spans="1:14" x14ac:dyDescent="0.2">
      <c r="A539" s="166"/>
      <c r="B539" s="204" t="e">
        <f>VLOOKUP(A539,Adr!A:B,2,FALSE)</f>
        <v>#N/A</v>
      </c>
      <c r="C539" s="190"/>
      <c r="D539" s="187"/>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6"/>
      <c r="D540" s="187"/>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7"/>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87"/>
      <c r="E543" s="173"/>
      <c r="F543" s="166"/>
      <c r="G543" s="169"/>
      <c r="H543" s="169"/>
      <c r="I543" s="192" t="str">
        <f t="shared" si="40"/>
        <v/>
      </c>
      <c r="J543" s="167"/>
      <c r="K543" s="5"/>
      <c r="L543" s="167" t="str">
        <f t="shared" si="41"/>
        <v/>
      </c>
      <c r="M543" s="5" t="e">
        <f t="shared" si="42"/>
        <v>#N/A</v>
      </c>
      <c r="N543" s="3" t="str">
        <f t="shared" si="43"/>
        <v/>
      </c>
    </row>
    <row r="544" spans="1:14" x14ac:dyDescent="0.2">
      <c r="A544" s="182"/>
      <c r="B544" s="204" t="e">
        <f>VLOOKUP(A544,Adr!A:B,2,FALSE)</f>
        <v>#N/A</v>
      </c>
      <c r="C544" s="185"/>
      <c r="D544" s="187"/>
      <c r="E544" s="230"/>
      <c r="F544" s="182"/>
      <c r="G544" s="185"/>
      <c r="H544" s="185"/>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6"/>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6"/>
      <c r="D547" s="187"/>
      <c r="E547" s="173"/>
      <c r="F547" s="166"/>
      <c r="G547" s="169"/>
      <c r="H547" s="169"/>
      <c r="I547" s="192" t="str">
        <f t="shared" si="40"/>
        <v/>
      </c>
      <c r="J547" s="167"/>
      <c r="K547" s="5"/>
      <c r="L547" s="167" t="str">
        <f t="shared" si="41"/>
        <v/>
      </c>
      <c r="M547" s="5" t="e">
        <f t="shared" si="42"/>
        <v>#N/A</v>
      </c>
      <c r="N547" s="3" t="str">
        <f t="shared" si="43"/>
        <v/>
      </c>
    </row>
    <row r="548" spans="1:14" x14ac:dyDescent="0.2">
      <c r="A548" s="198"/>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0"/>
      <c r="D549" s="172"/>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0"/>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0"/>
      <c r="D551" s="172"/>
      <c r="E551" s="173"/>
      <c r="F551" s="166"/>
      <c r="G551" s="169"/>
      <c r="H551" s="169"/>
      <c r="I551" s="192" t="str">
        <f t="shared" si="40"/>
        <v/>
      </c>
      <c r="J551" s="167"/>
      <c r="K551" s="5"/>
      <c r="L551" s="167" t="str">
        <f t="shared" si="41"/>
        <v/>
      </c>
      <c r="M551" s="5" t="e">
        <f t="shared" si="42"/>
        <v>#N/A</v>
      </c>
      <c r="N551" s="3" t="str">
        <f t="shared" si="43"/>
        <v/>
      </c>
    </row>
    <row r="552" spans="1:14" x14ac:dyDescent="0.2">
      <c r="A552" s="166"/>
      <c r="B552" s="204" t="e">
        <f>VLOOKUP(A552,Adr!A:B,2,FALSE)</f>
        <v>#N/A</v>
      </c>
      <c r="C552" s="196"/>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202"/>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202"/>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202"/>
      <c r="B559" s="204" t="e">
        <f>VLOOKUP(A559,Adr!A:B,2,FALSE)</f>
        <v>#N/A</v>
      </c>
      <c r="C559" s="169"/>
      <c r="D559" s="172"/>
      <c r="E559" s="173"/>
      <c r="F559" s="166"/>
      <c r="G559" s="169"/>
      <c r="H559" s="169"/>
      <c r="I559" s="192" t="str">
        <f t="shared" ref="I559:I595" si="44">A559&amp;F559</f>
        <v/>
      </c>
      <c r="J559" s="167"/>
      <c r="K559" s="5"/>
      <c r="L559" s="167" t="str">
        <f t="shared" ref="L559:L622" si="45">A559&amp;G559&amp;H559</f>
        <v/>
      </c>
      <c r="M559" s="5" t="e">
        <f t="shared" ref="M559:M622" si="46">B559&amp;F559&amp;H559&amp;C559</f>
        <v>#N/A</v>
      </c>
      <c r="N559" s="3" t="str">
        <f t="shared" si="43"/>
        <v/>
      </c>
    </row>
    <row r="560" spans="1:14" x14ac:dyDescent="0.2">
      <c r="A560" s="166"/>
      <c r="B560" s="204" t="e">
        <f>VLOOKUP(A560,Adr!A:B,2,FALSE)</f>
        <v>#N/A</v>
      </c>
      <c r="C560" s="196"/>
      <c r="D560" s="187"/>
      <c r="E560" s="173"/>
      <c r="F560" s="166"/>
      <c r="G560" s="169"/>
      <c r="H560" s="169"/>
      <c r="I560" s="192" t="str">
        <f t="shared" si="44"/>
        <v/>
      </c>
      <c r="J560" s="167"/>
      <c r="K560" s="5"/>
      <c r="L560" s="167" t="str">
        <f t="shared" si="45"/>
        <v/>
      </c>
      <c r="M560" s="5" t="e">
        <f t="shared" si="46"/>
        <v>#N/A</v>
      </c>
      <c r="N560" s="3" t="str">
        <f t="shared" si="43"/>
        <v/>
      </c>
    </row>
    <row r="561" spans="1:14" x14ac:dyDescent="0.2">
      <c r="A561" s="202"/>
      <c r="B561" s="204" t="e">
        <f>VLOOKUP(A561,Adr!A:B,2,FALSE)</f>
        <v>#N/A</v>
      </c>
      <c r="C561" s="169"/>
      <c r="D561" s="172"/>
      <c r="E561" s="173"/>
      <c r="F561" s="166"/>
      <c r="G561" s="169"/>
      <c r="H561" s="169"/>
      <c r="I561" s="192" t="str">
        <f t="shared" si="44"/>
        <v/>
      </c>
      <c r="J561" s="167"/>
      <c r="K561" s="5"/>
      <c r="L561" s="167" t="str">
        <f t="shared" si="45"/>
        <v/>
      </c>
      <c r="M561" s="5" t="e">
        <f t="shared" si="46"/>
        <v>#N/A</v>
      </c>
      <c r="N561" s="3" t="str">
        <f t="shared" si="43"/>
        <v/>
      </c>
    </row>
    <row r="562" spans="1:14" x14ac:dyDescent="0.2">
      <c r="A562" s="166"/>
      <c r="B562" s="204" t="e">
        <f>VLOOKUP(A562,Adr!A:B,2,FALSE)</f>
        <v>#N/A</v>
      </c>
      <c r="C562" s="190"/>
      <c r="D562" s="172"/>
      <c r="E562" s="173"/>
      <c r="F562" s="166"/>
      <c r="G562" s="169"/>
      <c r="H562" s="169"/>
      <c r="I562" s="192" t="str">
        <f t="shared" si="44"/>
        <v/>
      </c>
      <c r="J562" s="167"/>
      <c r="K562" s="5"/>
      <c r="L562" s="167" t="str">
        <f t="shared" si="45"/>
        <v/>
      </c>
      <c r="M562" s="5" t="e">
        <f t="shared" si="46"/>
        <v>#N/A</v>
      </c>
      <c r="N562" s="3" t="str">
        <f t="shared" ref="N562:N625" si="47">+I562&amp;H562</f>
        <v/>
      </c>
    </row>
    <row r="563" spans="1:14" x14ac:dyDescent="0.2">
      <c r="A563" s="166"/>
      <c r="B563" s="204" t="e">
        <f>VLOOKUP(A563,Adr!A:B,2,FALSE)</f>
        <v>#N/A</v>
      </c>
      <c r="C563" s="196"/>
      <c r="D563" s="187"/>
      <c r="E563" s="173"/>
      <c r="F563" s="166"/>
      <c r="G563" s="169"/>
      <c r="H563" s="169"/>
      <c r="I563" s="192" t="str">
        <f t="shared" si="44"/>
        <v/>
      </c>
      <c r="J563" s="167"/>
      <c r="K563" s="5"/>
      <c r="L563" s="167" t="str">
        <f t="shared" si="45"/>
        <v/>
      </c>
      <c r="M563" s="5" t="e">
        <f t="shared" si="46"/>
        <v>#N/A</v>
      </c>
      <c r="N563" s="3" t="str">
        <f t="shared" si="47"/>
        <v/>
      </c>
    </row>
    <row r="564" spans="1:14" x14ac:dyDescent="0.2">
      <c r="A564" s="166"/>
      <c r="B564" s="204" t="e">
        <f>VLOOKUP(A564,Adr!A:B,2,FALSE)</f>
        <v>#N/A</v>
      </c>
      <c r="C564" s="196"/>
      <c r="D564" s="187"/>
      <c r="E564" s="173"/>
      <c r="F564" s="166"/>
      <c r="G564" s="169"/>
      <c r="H564" s="169"/>
      <c r="I564" s="192" t="str">
        <f t="shared" si="44"/>
        <v/>
      </c>
      <c r="J564" s="167"/>
      <c r="K564" s="5"/>
      <c r="L564" s="167" t="str">
        <f t="shared" si="45"/>
        <v/>
      </c>
      <c r="M564" s="5" t="e">
        <f t="shared" si="46"/>
        <v>#N/A</v>
      </c>
      <c r="N564" s="3" t="str">
        <f t="shared" si="47"/>
        <v/>
      </c>
    </row>
    <row r="565" spans="1:14" x14ac:dyDescent="0.2">
      <c r="A565" s="198"/>
      <c r="B565" s="204" t="e">
        <f>VLOOKUP(A565,Adr!A:B,2,FALSE)</f>
        <v>#N/A</v>
      </c>
      <c r="C565" s="169"/>
      <c r="D565" s="172"/>
      <c r="E565" s="173"/>
      <c r="F565" s="166"/>
      <c r="G565" s="169"/>
      <c r="H565" s="169"/>
      <c r="I565" s="192" t="str">
        <f t="shared" si="44"/>
        <v/>
      </c>
      <c r="J565" s="167"/>
      <c r="K565" s="5"/>
      <c r="L565" s="167" t="str">
        <f t="shared" si="45"/>
        <v/>
      </c>
      <c r="M565" s="5" t="e">
        <f t="shared" si="46"/>
        <v>#N/A</v>
      </c>
      <c r="N565" s="3" t="str">
        <f t="shared" si="47"/>
        <v/>
      </c>
    </row>
    <row r="566" spans="1:14" x14ac:dyDescent="0.2">
      <c r="A566" s="198"/>
      <c r="B566" s="204" t="e">
        <f>VLOOKUP(A566,Adr!A:B,2,FALSE)</f>
        <v>#N/A</v>
      </c>
      <c r="C566" s="169"/>
      <c r="D566" s="172"/>
      <c r="E566" s="173"/>
      <c r="F566" s="166"/>
      <c r="G566" s="169"/>
      <c r="H566" s="169"/>
      <c r="I566" s="192" t="str">
        <f t="shared" si="44"/>
        <v/>
      </c>
      <c r="J566" s="167"/>
      <c r="K566" s="5"/>
      <c r="L566" s="167" t="str">
        <f t="shared" si="45"/>
        <v/>
      </c>
      <c r="M566" s="5" t="e">
        <f t="shared" si="46"/>
        <v>#N/A</v>
      </c>
      <c r="N566" s="3" t="str">
        <f t="shared" si="47"/>
        <v/>
      </c>
    </row>
    <row r="567" spans="1:14" x14ac:dyDescent="0.2">
      <c r="A567" s="166"/>
      <c r="B567" s="204" t="e">
        <f>VLOOKUP(A567,Adr!A:B,2,FALSE)</f>
        <v>#N/A</v>
      </c>
      <c r="C567" s="196"/>
      <c r="D567" s="187"/>
      <c r="E567" s="173"/>
      <c r="F567" s="166"/>
      <c r="G567" s="169"/>
      <c r="H567" s="169"/>
      <c r="I567" s="192" t="str">
        <f t="shared" si="44"/>
        <v/>
      </c>
      <c r="J567" s="167"/>
      <c r="K567" s="5"/>
      <c r="L567" s="167" t="str">
        <f t="shared" si="45"/>
        <v/>
      </c>
      <c r="M567" s="5" t="e">
        <f t="shared" si="46"/>
        <v>#N/A</v>
      </c>
      <c r="N567" s="3" t="str">
        <f t="shared" si="47"/>
        <v/>
      </c>
    </row>
    <row r="568" spans="1:14" x14ac:dyDescent="0.2">
      <c r="A568" s="166"/>
      <c r="B568" s="204" t="e">
        <f>VLOOKUP(A568,Adr!A:B,2,FALSE)</f>
        <v>#N/A</v>
      </c>
      <c r="C568" s="196"/>
      <c r="D568" s="187"/>
      <c r="E568" s="173"/>
      <c r="F568" s="166"/>
      <c r="G568" s="169"/>
      <c r="H568" s="169"/>
      <c r="I568" s="192" t="str">
        <f t="shared" si="44"/>
        <v/>
      </c>
      <c r="J568" s="167"/>
      <c r="K568" s="5"/>
      <c r="L568" s="167" t="str">
        <f t="shared" si="45"/>
        <v/>
      </c>
      <c r="M568" s="5" t="e">
        <f t="shared" si="46"/>
        <v>#N/A</v>
      </c>
      <c r="N568" s="3" t="str">
        <f t="shared" si="47"/>
        <v/>
      </c>
    </row>
    <row r="569" spans="1:14" x14ac:dyDescent="0.2">
      <c r="A569" s="166"/>
      <c r="B569" s="204" t="e">
        <f>VLOOKUP(A569,Adr!A:B,2,FALSE)</f>
        <v>#N/A</v>
      </c>
      <c r="C569" s="190"/>
      <c r="D569" s="172"/>
      <c r="E569" s="173"/>
      <c r="F569" s="166"/>
      <c r="G569" s="169"/>
      <c r="H569" s="169"/>
      <c r="I569" s="192" t="str">
        <f t="shared" si="44"/>
        <v/>
      </c>
      <c r="J569" s="167"/>
      <c r="K569" s="5"/>
      <c r="L569" s="167" t="str">
        <f t="shared" si="45"/>
        <v/>
      </c>
      <c r="M569" s="5" t="e">
        <f t="shared" si="46"/>
        <v>#N/A</v>
      </c>
      <c r="N569" s="3" t="str">
        <f t="shared" si="47"/>
        <v/>
      </c>
    </row>
    <row r="570" spans="1:14" x14ac:dyDescent="0.2">
      <c r="A570" s="166"/>
      <c r="B570" s="204" t="e">
        <f>VLOOKUP(A570,Adr!A:B,2,FALSE)</f>
        <v>#N/A</v>
      </c>
      <c r="C570" s="190"/>
      <c r="D570" s="172"/>
      <c r="E570" s="173"/>
      <c r="F570" s="166"/>
      <c r="G570" s="169"/>
      <c r="H570" s="169"/>
      <c r="I570" s="192" t="str">
        <f t="shared" si="44"/>
        <v/>
      </c>
      <c r="J570" s="167"/>
      <c r="K570" s="5"/>
      <c r="L570" s="167" t="str">
        <f t="shared" si="45"/>
        <v/>
      </c>
      <c r="M570" s="5" t="e">
        <f t="shared" si="46"/>
        <v>#N/A</v>
      </c>
      <c r="N570" s="3" t="str">
        <f t="shared" si="47"/>
        <v/>
      </c>
    </row>
    <row r="571" spans="1:14" x14ac:dyDescent="0.2">
      <c r="A571" s="166"/>
      <c r="B571" s="204" t="e">
        <f>VLOOKUP(A571,Adr!A:B,2,FALSE)</f>
        <v>#N/A</v>
      </c>
      <c r="C571" s="196"/>
      <c r="D571" s="187"/>
      <c r="E571" s="173"/>
      <c r="F571" s="166"/>
      <c r="G571" s="169"/>
      <c r="H571" s="169"/>
      <c r="I571" s="192" t="str">
        <f t="shared" si="44"/>
        <v/>
      </c>
      <c r="J571" s="167"/>
      <c r="K571" s="5"/>
      <c r="L571" s="167" t="str">
        <f t="shared" si="45"/>
        <v/>
      </c>
      <c r="M571" s="5" t="e">
        <f t="shared" si="46"/>
        <v>#N/A</v>
      </c>
      <c r="N571" s="3" t="str">
        <f t="shared" si="47"/>
        <v/>
      </c>
    </row>
    <row r="572" spans="1:14" x14ac:dyDescent="0.2">
      <c r="A572" s="166"/>
      <c r="B572" s="204" t="e">
        <f>VLOOKUP(A572,Adr!A:B,2,FALSE)</f>
        <v>#N/A</v>
      </c>
      <c r="C572" s="196"/>
      <c r="D572" s="187"/>
      <c r="E572" s="173"/>
      <c r="F572" s="166"/>
      <c r="G572" s="169"/>
      <c r="H572" s="169"/>
      <c r="I572" s="192" t="str">
        <f t="shared" si="44"/>
        <v/>
      </c>
      <c r="J572" s="167"/>
      <c r="K572" s="5"/>
      <c r="L572" s="167" t="str">
        <f t="shared" si="45"/>
        <v/>
      </c>
      <c r="M572" s="5" t="e">
        <f t="shared" si="46"/>
        <v>#N/A</v>
      </c>
      <c r="N572" s="3" t="str">
        <f t="shared" si="47"/>
        <v/>
      </c>
    </row>
    <row r="573" spans="1:14" x14ac:dyDescent="0.2">
      <c r="A573" s="202"/>
      <c r="B573" s="204" t="e">
        <f>VLOOKUP(A573,Adr!A:B,2,FALSE)</f>
        <v>#N/A</v>
      </c>
      <c r="C573" s="169"/>
      <c r="D573" s="172"/>
      <c r="E573" s="173"/>
      <c r="F573" s="166"/>
      <c r="G573" s="169"/>
      <c r="H573" s="169"/>
      <c r="I573" s="192" t="str">
        <f t="shared" si="44"/>
        <v/>
      </c>
      <c r="J573" s="167"/>
      <c r="K573" s="5"/>
      <c r="L573" s="167" t="str">
        <f t="shared" si="45"/>
        <v/>
      </c>
      <c r="M573" s="5" t="e">
        <f t="shared" si="46"/>
        <v>#N/A</v>
      </c>
      <c r="N573" s="3" t="str">
        <f t="shared" si="47"/>
        <v/>
      </c>
    </row>
    <row r="574" spans="1:14" x14ac:dyDescent="0.2">
      <c r="A574" s="166"/>
      <c r="B574" s="204" t="e">
        <f>VLOOKUP(A574,Adr!A:B,2,FALSE)</f>
        <v>#N/A</v>
      </c>
      <c r="C574" s="196"/>
      <c r="D574" s="187"/>
      <c r="E574" s="173"/>
      <c r="F574" s="166"/>
      <c r="G574" s="169"/>
      <c r="H574" s="169"/>
      <c r="I574" s="192" t="str">
        <f t="shared" si="44"/>
        <v/>
      </c>
      <c r="J574" s="167"/>
      <c r="K574" s="5"/>
      <c r="L574" s="167" t="str">
        <f t="shared" si="45"/>
        <v/>
      </c>
      <c r="M574" s="5" t="e">
        <f t="shared" si="46"/>
        <v>#N/A</v>
      </c>
      <c r="N574" s="3" t="str">
        <f t="shared" si="47"/>
        <v/>
      </c>
    </row>
    <row r="575" spans="1:14" x14ac:dyDescent="0.2">
      <c r="A575" s="166"/>
      <c r="B575" s="204" t="e">
        <f>VLOOKUP(A575,Adr!A:B,2,FALSE)</f>
        <v>#N/A</v>
      </c>
      <c r="C575" s="197"/>
      <c r="D575" s="191"/>
      <c r="E575" s="173"/>
      <c r="F575" s="182"/>
      <c r="G575" s="185"/>
      <c r="H575" s="185"/>
      <c r="I575" s="192" t="str">
        <f t="shared" si="44"/>
        <v/>
      </c>
      <c r="J575" s="167"/>
      <c r="K575" s="5"/>
      <c r="L575" s="167" t="str">
        <f t="shared" si="45"/>
        <v/>
      </c>
      <c r="M575" s="5" t="e">
        <f t="shared" si="46"/>
        <v>#N/A</v>
      </c>
      <c r="N575" s="3" t="str">
        <f t="shared" si="47"/>
        <v/>
      </c>
    </row>
    <row r="576" spans="1:14" x14ac:dyDescent="0.2">
      <c r="A576" s="166"/>
      <c r="B576" s="204" t="e">
        <f>VLOOKUP(A576,Adr!A:B,2,FALSE)</f>
        <v>#N/A</v>
      </c>
      <c r="C576" s="197"/>
      <c r="D576" s="191"/>
      <c r="E576" s="173"/>
      <c r="F576" s="182"/>
      <c r="G576" s="185"/>
      <c r="H576" s="185"/>
      <c r="I576" s="192" t="str">
        <f t="shared" si="44"/>
        <v/>
      </c>
      <c r="J576" s="167"/>
      <c r="K576" s="5"/>
      <c r="L576" s="167" t="str">
        <f t="shared" si="45"/>
        <v/>
      </c>
      <c r="M576" s="5" t="e">
        <f t="shared" si="46"/>
        <v>#N/A</v>
      </c>
      <c r="N576" s="3" t="str">
        <f t="shared" si="47"/>
        <v/>
      </c>
    </row>
    <row r="577" spans="1:14" x14ac:dyDescent="0.2">
      <c r="A577" s="166"/>
      <c r="B577" s="204" t="e">
        <f>VLOOKUP(A577,Adr!A:B,2,FALSE)</f>
        <v>#N/A</v>
      </c>
      <c r="C577" s="197"/>
      <c r="D577" s="191"/>
      <c r="E577" s="173"/>
      <c r="F577" s="182"/>
      <c r="G577" s="185"/>
      <c r="H577" s="185"/>
      <c r="I577" s="192" t="str">
        <f t="shared" si="44"/>
        <v/>
      </c>
      <c r="J577" s="167"/>
      <c r="K577" s="5"/>
      <c r="L577" s="167" t="str">
        <f t="shared" si="45"/>
        <v/>
      </c>
      <c r="M577" s="5" t="e">
        <f t="shared" si="46"/>
        <v>#N/A</v>
      </c>
      <c r="N577" s="3" t="str">
        <f t="shared" si="47"/>
        <v/>
      </c>
    </row>
    <row r="578" spans="1:14" x14ac:dyDescent="0.2">
      <c r="A578" s="166"/>
      <c r="B578" s="204" t="e">
        <f>VLOOKUP(A578,Adr!A:B,2,FALSE)</f>
        <v>#N/A</v>
      </c>
      <c r="C578" s="197"/>
      <c r="D578" s="191"/>
      <c r="E578" s="173"/>
      <c r="F578" s="182"/>
      <c r="G578" s="185"/>
      <c r="H578" s="185"/>
      <c r="I578" s="192" t="str">
        <f t="shared" si="44"/>
        <v/>
      </c>
      <c r="J578" s="167"/>
      <c r="K578" s="5"/>
      <c r="L578" s="167" t="str">
        <f t="shared" si="45"/>
        <v/>
      </c>
      <c r="M578" s="5" t="e">
        <f t="shared" si="46"/>
        <v>#N/A</v>
      </c>
      <c r="N578" s="3" t="str">
        <f t="shared" si="47"/>
        <v/>
      </c>
    </row>
    <row r="579" spans="1:14" x14ac:dyDescent="0.2">
      <c r="A579" s="166"/>
      <c r="B579" s="204" t="e">
        <f>VLOOKUP(A579,Adr!A:B,2,FALSE)</f>
        <v>#N/A</v>
      </c>
      <c r="C579" s="197"/>
      <c r="D579" s="191"/>
      <c r="E579" s="173"/>
      <c r="F579" s="182"/>
      <c r="G579" s="185"/>
      <c r="H579" s="185"/>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7"/>
      <c r="D580" s="191"/>
      <c r="E580" s="173"/>
      <c r="F580" s="182"/>
      <c r="G580" s="185"/>
      <c r="H580" s="185"/>
      <c r="I580" s="192" t="str">
        <f t="shared" si="44"/>
        <v/>
      </c>
      <c r="J580" s="167"/>
      <c r="K580" s="5"/>
      <c r="L580" s="167" t="str">
        <f t="shared" si="45"/>
        <v/>
      </c>
      <c r="M580" s="5" t="e">
        <f t="shared" si="46"/>
        <v>#N/A</v>
      </c>
      <c r="N580" s="3" t="str">
        <f t="shared" si="47"/>
        <v/>
      </c>
    </row>
    <row r="581" spans="1:14" x14ac:dyDescent="0.2">
      <c r="A581" s="182"/>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97"/>
      <c r="D582" s="191"/>
      <c r="E582" s="173"/>
      <c r="F582" s="182"/>
      <c r="G582" s="185"/>
      <c r="H582" s="185"/>
      <c r="I582" s="192" t="str">
        <f t="shared" si="44"/>
        <v/>
      </c>
      <c r="J582" s="167"/>
      <c r="K582" s="5"/>
      <c r="L582" s="167" t="str">
        <f t="shared" si="45"/>
        <v/>
      </c>
      <c r="M582" s="5" t="e">
        <f t="shared" si="46"/>
        <v>#N/A</v>
      </c>
      <c r="N582" s="3" t="str">
        <f t="shared" si="47"/>
        <v/>
      </c>
    </row>
    <row r="583" spans="1:14" x14ac:dyDescent="0.2">
      <c r="A583" s="182"/>
      <c r="B583" s="204" t="e">
        <f>VLOOKUP(A583,Adr!A:B,2,FALSE)</f>
        <v>#N/A</v>
      </c>
      <c r="C583" s="185"/>
      <c r="D583" s="187"/>
      <c r="E583" s="173"/>
      <c r="F583" s="182"/>
      <c r="G583" s="169"/>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96"/>
      <c r="D584" s="187"/>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90"/>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0"/>
      <c r="D586" s="172"/>
      <c r="E586" s="173"/>
      <c r="F586" s="166"/>
      <c r="G586" s="169"/>
      <c r="H586" s="169"/>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0"/>
      <c r="D587" s="172"/>
      <c r="E587" s="173"/>
      <c r="F587" s="166"/>
      <c r="G587" s="169"/>
      <c r="H587" s="169"/>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90"/>
      <c r="D588" s="172"/>
      <c r="E588" s="173"/>
      <c r="F588" s="166"/>
      <c r="G588" s="169"/>
      <c r="H588" s="169"/>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90"/>
      <c r="D589" s="172"/>
      <c r="E589" s="173"/>
      <c r="F589" s="166"/>
      <c r="G589" s="169"/>
      <c r="H589" s="169"/>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85"/>
      <c r="D590" s="187"/>
      <c r="E590" s="173"/>
      <c r="F590" s="182"/>
      <c r="G590" s="185"/>
      <c r="H590" s="185"/>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85"/>
      <c r="D591" s="187"/>
      <c r="E591" s="173"/>
      <c r="F591" s="182"/>
      <c r="G591" s="185"/>
      <c r="H591" s="185"/>
      <c r="I591" s="192" t="str">
        <f t="shared" si="44"/>
        <v/>
      </c>
      <c r="J591" s="167"/>
      <c r="K591" s="5"/>
      <c r="L591" s="167" t="str">
        <f t="shared" si="45"/>
        <v/>
      </c>
      <c r="M591" s="5" t="e">
        <f t="shared" si="46"/>
        <v>#N/A</v>
      </c>
      <c r="N591" s="3" t="str">
        <f t="shared" si="47"/>
        <v/>
      </c>
    </row>
    <row r="592" spans="1:14" x14ac:dyDescent="0.2">
      <c r="A592" s="166"/>
      <c r="B592" s="204" t="e">
        <f>VLOOKUP(A592,Adr!A:B,2,FALSE)</f>
        <v>#N/A</v>
      </c>
      <c r="C592" s="185"/>
      <c r="D592" s="187"/>
      <c r="E592" s="173"/>
      <c r="F592" s="182"/>
      <c r="G592" s="185"/>
      <c r="H592" s="185"/>
      <c r="I592" s="192" t="str">
        <f t="shared" si="44"/>
        <v/>
      </c>
      <c r="J592" s="167"/>
      <c r="K592" s="5"/>
      <c r="L592" s="167" t="str">
        <f t="shared" si="45"/>
        <v/>
      </c>
      <c r="M592" s="5" t="e">
        <f t="shared" si="46"/>
        <v>#N/A</v>
      </c>
      <c r="N592" s="3" t="str">
        <f t="shared" si="47"/>
        <v/>
      </c>
    </row>
    <row r="593" spans="1:14" x14ac:dyDescent="0.2">
      <c r="A593" s="166"/>
      <c r="B593" s="204" t="e">
        <f>VLOOKUP(A593,Adr!A:B,2,FALSE)</f>
        <v>#N/A</v>
      </c>
      <c r="C593" s="185"/>
      <c r="D593" s="187"/>
      <c r="E593" s="173"/>
      <c r="F593" s="182"/>
      <c r="G593" s="185"/>
      <c r="H593" s="185"/>
      <c r="I593" s="192" t="str">
        <f t="shared" si="44"/>
        <v/>
      </c>
      <c r="J593" s="167"/>
      <c r="K593" s="5"/>
      <c r="L593" s="167" t="str">
        <f t="shared" si="45"/>
        <v/>
      </c>
      <c r="M593" s="5" t="e">
        <f t="shared" si="46"/>
        <v>#N/A</v>
      </c>
      <c r="N593" s="3" t="str">
        <f t="shared" si="47"/>
        <v/>
      </c>
    </row>
    <row r="594" spans="1:14" x14ac:dyDescent="0.2">
      <c r="A594" s="166"/>
      <c r="B594" s="204" t="e">
        <f>VLOOKUP(A594,Adr!A:B,2,FALSE)</f>
        <v>#N/A</v>
      </c>
      <c r="C594" s="169"/>
      <c r="D594" s="172"/>
      <c r="E594" s="173"/>
      <c r="F594" s="166"/>
      <c r="G594" s="169"/>
      <c r="H594" s="169"/>
      <c r="I594" s="192" t="str">
        <f t="shared" si="44"/>
        <v/>
      </c>
      <c r="J594" s="167"/>
      <c r="K594" s="5"/>
      <c r="L594" s="167" t="str">
        <f t="shared" si="45"/>
        <v/>
      </c>
      <c r="M594" s="5" t="e">
        <f t="shared" si="46"/>
        <v>#N/A</v>
      </c>
      <c r="N594" s="3" t="str">
        <f t="shared" si="47"/>
        <v/>
      </c>
    </row>
    <row r="595" spans="1:14" x14ac:dyDescent="0.2">
      <c r="A595" s="166"/>
      <c r="B595" s="204" t="e">
        <f>VLOOKUP(A595,Adr!A:B,2,FALSE)</f>
        <v>#N/A</v>
      </c>
      <c r="C595" s="197"/>
      <c r="D595" s="191"/>
      <c r="E595" s="173"/>
      <c r="F595" s="182"/>
      <c r="G595" s="185"/>
      <c r="H595" s="185"/>
      <c r="I595" s="192" t="str">
        <f t="shared" si="44"/>
        <v/>
      </c>
      <c r="J595" s="167"/>
      <c r="K595" s="5"/>
      <c r="L595" s="167" t="str">
        <f t="shared" si="45"/>
        <v/>
      </c>
      <c r="M595" s="5" t="e">
        <f t="shared" si="46"/>
        <v>#N/A</v>
      </c>
      <c r="N595" s="3" t="str">
        <f t="shared" si="47"/>
        <v/>
      </c>
    </row>
    <row r="596" spans="1:14" x14ac:dyDescent="0.2">
      <c r="A596" s="166"/>
      <c r="B596" s="204" t="e">
        <f>VLOOKUP(A596,Adr!A:B,2,FALSE)</f>
        <v>#N/A</v>
      </c>
      <c r="C596" s="197"/>
      <c r="D596" s="191"/>
      <c r="E596" s="173"/>
      <c r="F596" s="182"/>
      <c r="G596" s="185"/>
      <c r="H596" s="185"/>
      <c r="I596" s="167"/>
      <c r="J596" s="167"/>
      <c r="K596" s="5"/>
      <c r="L596" s="167" t="str">
        <f t="shared" si="45"/>
        <v/>
      </c>
      <c r="M596" s="5" t="e">
        <f t="shared" si="46"/>
        <v>#N/A</v>
      </c>
      <c r="N596" s="3" t="str">
        <f t="shared" si="47"/>
        <v/>
      </c>
    </row>
    <row r="597" spans="1:14" x14ac:dyDescent="0.2">
      <c r="A597" s="166"/>
      <c r="B597" s="204" t="e">
        <f>VLOOKUP(A597,Adr!A:B,2,FALSE)</f>
        <v>#N/A</v>
      </c>
      <c r="C597" s="185"/>
      <c r="D597" s="187"/>
      <c r="E597" s="173"/>
      <c r="F597" s="182"/>
      <c r="G597" s="185"/>
      <c r="H597" s="185"/>
      <c r="I597" s="192"/>
      <c r="J597" s="167"/>
      <c r="K597" s="5"/>
      <c r="L597" s="167" t="str">
        <f t="shared" si="45"/>
        <v/>
      </c>
      <c r="M597" s="5" t="e">
        <f t="shared" si="46"/>
        <v>#N/A</v>
      </c>
      <c r="N597" s="3" t="str">
        <f t="shared" si="47"/>
        <v/>
      </c>
    </row>
    <row r="598" spans="1:14" x14ac:dyDescent="0.2">
      <c r="A598" s="182"/>
      <c r="B598" s="204" t="e">
        <f>VLOOKUP(A598,Adr!A:B,2,FALSE)</f>
        <v>#N/A</v>
      </c>
      <c r="C598" s="185"/>
      <c r="D598" s="187"/>
      <c r="E598" s="230"/>
      <c r="F598" s="182"/>
      <c r="G598" s="185"/>
      <c r="H598" s="185"/>
      <c r="I598" s="192"/>
      <c r="J598" s="167"/>
      <c r="K598" s="5"/>
      <c r="L598" s="167" t="str">
        <f t="shared" si="45"/>
        <v/>
      </c>
      <c r="M598" s="5" t="e">
        <f t="shared" si="46"/>
        <v>#N/A</v>
      </c>
      <c r="N598" s="3" t="str">
        <f t="shared" si="47"/>
        <v/>
      </c>
    </row>
    <row r="599" spans="1:14" x14ac:dyDescent="0.2">
      <c r="A599" s="166"/>
      <c r="B599" s="204" t="e">
        <f>VLOOKUP(A599,Adr!A:B,2,FALSE)</f>
        <v>#N/A</v>
      </c>
      <c r="C599" s="196"/>
      <c r="D599" s="187"/>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66"/>
      <c r="G600" s="169"/>
      <c r="H600" s="169"/>
      <c r="I600" s="167"/>
      <c r="J600" s="167"/>
      <c r="K600" s="5"/>
      <c r="L600" s="167" t="str">
        <f t="shared" si="45"/>
        <v/>
      </c>
      <c r="M600" s="5" t="e">
        <f t="shared" si="46"/>
        <v>#N/A</v>
      </c>
      <c r="N600" s="3" t="str">
        <f t="shared" si="47"/>
        <v/>
      </c>
    </row>
    <row r="601" spans="1:14" x14ac:dyDescent="0.2">
      <c r="A601" s="166"/>
      <c r="B601" s="204" t="e">
        <f>VLOOKUP(A601,Adr!A:B,2,FALSE)</f>
        <v>#N/A</v>
      </c>
      <c r="C601" s="196"/>
      <c r="D601" s="187"/>
      <c r="E601" s="173"/>
      <c r="F601" s="182"/>
      <c r="G601" s="185"/>
      <c r="H601" s="185"/>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82"/>
      <c r="G602" s="185"/>
      <c r="H602" s="185"/>
      <c r="I602" s="167"/>
      <c r="J602" s="167"/>
      <c r="K602" s="5"/>
      <c r="L602" s="167" t="str">
        <f t="shared" si="45"/>
        <v/>
      </c>
      <c r="M602" s="5" t="e">
        <f t="shared" si="46"/>
        <v>#N/A</v>
      </c>
      <c r="N602" s="3" t="str">
        <f t="shared" si="47"/>
        <v/>
      </c>
    </row>
    <row r="603" spans="1:14" x14ac:dyDescent="0.2">
      <c r="A603" s="182"/>
      <c r="B603" s="204" t="e">
        <f>VLOOKUP(A603,Adr!A:B,2,FALSE)</f>
        <v>#N/A</v>
      </c>
      <c r="C603" s="185"/>
      <c r="D603" s="187"/>
      <c r="E603" s="230"/>
      <c r="F603" s="182"/>
      <c r="G603" s="185"/>
      <c r="H603" s="185"/>
      <c r="I603" s="192"/>
      <c r="J603" s="167"/>
      <c r="K603" s="5"/>
      <c r="L603" s="167" t="str">
        <f t="shared" si="45"/>
        <v/>
      </c>
      <c r="M603" s="5" t="e">
        <f t="shared" si="46"/>
        <v>#N/A</v>
      </c>
      <c r="N603" s="3" t="str">
        <f t="shared" si="47"/>
        <v/>
      </c>
    </row>
    <row r="604" spans="1:14" x14ac:dyDescent="0.2">
      <c r="A604" s="166"/>
      <c r="B604" s="204" t="e">
        <f>VLOOKUP(A604,Adr!A:B,2,FALSE)</f>
        <v>#N/A</v>
      </c>
      <c r="C604" s="196"/>
      <c r="D604" s="187"/>
      <c r="E604" s="173"/>
      <c r="F604" s="182"/>
      <c r="G604" s="185"/>
      <c r="H604" s="185"/>
      <c r="I604" s="167"/>
      <c r="J604" s="167"/>
      <c r="K604" s="5"/>
      <c r="L604" s="167" t="str">
        <f t="shared" si="45"/>
        <v/>
      </c>
      <c r="M604" s="5" t="e">
        <f t="shared" si="46"/>
        <v>#N/A</v>
      </c>
      <c r="N604" s="3" t="str">
        <f t="shared" si="47"/>
        <v/>
      </c>
    </row>
    <row r="605" spans="1:14" x14ac:dyDescent="0.2">
      <c r="A605" s="182"/>
      <c r="B605" s="204" t="e">
        <f>VLOOKUP(A605,Adr!A:B,2,FALSE)</f>
        <v>#N/A</v>
      </c>
      <c r="C605" s="185"/>
      <c r="D605" s="187"/>
      <c r="E605" s="230"/>
      <c r="F605" s="182"/>
      <c r="G605" s="185"/>
      <c r="H605" s="185"/>
      <c r="I605" s="192"/>
      <c r="J605" s="167"/>
      <c r="K605" s="5"/>
      <c r="L605" s="167" t="str">
        <f t="shared" si="45"/>
        <v/>
      </c>
      <c r="M605" s="5" t="e">
        <f t="shared" si="46"/>
        <v>#N/A</v>
      </c>
      <c r="N605" s="3" t="str">
        <f t="shared" si="47"/>
        <v/>
      </c>
    </row>
    <row r="606" spans="1:14" x14ac:dyDescent="0.2">
      <c r="A606" s="166"/>
      <c r="B606" s="204" t="e">
        <f>VLOOKUP(A606,Adr!A:B,2,FALSE)</f>
        <v>#N/A</v>
      </c>
      <c r="C606" s="196"/>
      <c r="D606" s="187"/>
      <c r="E606" s="173"/>
      <c r="F606" s="166"/>
      <c r="G606" s="169"/>
      <c r="H606" s="169"/>
      <c r="I606" s="167"/>
      <c r="J606" s="167"/>
      <c r="K606" s="5"/>
      <c r="L606" s="167" t="str">
        <f t="shared" si="45"/>
        <v/>
      </c>
      <c r="M606" s="5" t="e">
        <f t="shared" si="46"/>
        <v>#N/A</v>
      </c>
      <c r="N606" s="3" t="str">
        <f t="shared" si="47"/>
        <v/>
      </c>
    </row>
    <row r="607" spans="1:14" x14ac:dyDescent="0.2">
      <c r="A607" s="166"/>
      <c r="B607" s="204" t="e">
        <f>VLOOKUP(A607,Adr!A:B,2,FALSE)</f>
        <v>#N/A</v>
      </c>
      <c r="C607" s="196"/>
      <c r="D607" s="187"/>
      <c r="E607" s="173"/>
      <c r="F607" s="166"/>
      <c r="G607" s="169"/>
      <c r="H607" s="169"/>
      <c r="I607" s="167"/>
      <c r="J607" s="167"/>
      <c r="K607" s="5"/>
      <c r="L607" s="167" t="str">
        <f t="shared" si="45"/>
        <v/>
      </c>
      <c r="M607" s="5" t="e">
        <f t="shared" si="46"/>
        <v>#N/A</v>
      </c>
      <c r="N607" s="3" t="str">
        <f t="shared" si="47"/>
        <v/>
      </c>
    </row>
    <row r="608" spans="1:14" x14ac:dyDescent="0.2">
      <c r="A608" s="166"/>
      <c r="B608" s="204" t="e">
        <f>VLOOKUP(A608,Adr!A:B,2,FALSE)</f>
        <v>#N/A</v>
      </c>
      <c r="C608" s="190"/>
      <c r="D608" s="172"/>
      <c r="E608" s="173"/>
      <c r="F608" s="166"/>
      <c r="G608" s="169"/>
      <c r="H608" s="169"/>
      <c r="I608" s="167"/>
      <c r="J608" s="167"/>
      <c r="K608" s="5"/>
      <c r="L608" s="167" t="str">
        <f t="shared" si="45"/>
        <v/>
      </c>
      <c r="M608" s="5" t="e">
        <f t="shared" si="46"/>
        <v>#N/A</v>
      </c>
      <c r="N608" s="3" t="str">
        <f t="shared" si="47"/>
        <v/>
      </c>
    </row>
    <row r="609" spans="1:14" x14ac:dyDescent="0.2">
      <c r="A609" s="166"/>
      <c r="B609" s="204" t="e">
        <f>VLOOKUP(A609,Adr!A:B,2,FALSE)</f>
        <v>#N/A</v>
      </c>
      <c r="C609" s="196"/>
      <c r="D609" s="187"/>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6"/>
      <c r="D610" s="186"/>
      <c r="E610" s="173"/>
      <c r="F610" s="166"/>
      <c r="G610" s="169"/>
      <c r="H610" s="169"/>
      <c r="I610" s="167"/>
      <c r="J610" s="167"/>
      <c r="K610" s="5"/>
      <c r="L610" s="167" t="str">
        <f t="shared" si="45"/>
        <v/>
      </c>
      <c r="M610" s="5" t="e">
        <f t="shared" si="46"/>
        <v>#N/A</v>
      </c>
      <c r="N610" s="3" t="str">
        <f t="shared" si="47"/>
        <v/>
      </c>
    </row>
    <row r="611" spans="1:14" x14ac:dyDescent="0.2">
      <c r="A611" s="166"/>
      <c r="B611" s="204" t="e">
        <f>VLOOKUP(A611,Adr!A:B,2,FALSE)</f>
        <v>#N/A</v>
      </c>
      <c r="C611" s="196"/>
      <c r="D611" s="187"/>
      <c r="E611" s="173"/>
      <c r="F611" s="166"/>
      <c r="G611" s="169"/>
      <c r="H611" s="169"/>
      <c r="I611" s="167"/>
      <c r="J611" s="167"/>
      <c r="K611" s="5"/>
      <c r="L611" s="167" t="str">
        <f t="shared" si="45"/>
        <v/>
      </c>
      <c r="M611" s="5" t="e">
        <f t="shared" si="46"/>
        <v>#N/A</v>
      </c>
      <c r="N611" s="3" t="str">
        <f t="shared" si="47"/>
        <v/>
      </c>
    </row>
    <row r="612" spans="1:14" x14ac:dyDescent="0.2">
      <c r="A612" s="202"/>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66"/>
      <c r="G613" s="169"/>
      <c r="H613" s="169"/>
      <c r="I613" s="167"/>
      <c r="J613" s="167"/>
      <c r="K613" s="5"/>
      <c r="L613" s="167" t="str">
        <f t="shared" si="45"/>
        <v/>
      </c>
      <c r="M613" s="5" t="e">
        <f t="shared" si="46"/>
        <v>#N/A</v>
      </c>
      <c r="N613" s="3" t="str">
        <f t="shared" si="47"/>
        <v/>
      </c>
    </row>
    <row r="614" spans="1:14" x14ac:dyDescent="0.2">
      <c r="A614" s="202"/>
      <c r="B614" s="204" t="e">
        <f>VLOOKUP(A614,Adr!A:B,2,FALSE)</f>
        <v>#N/A</v>
      </c>
      <c r="C614" s="169"/>
      <c r="D614" s="172"/>
      <c r="E614" s="173"/>
      <c r="F614" s="166"/>
      <c r="G614" s="169"/>
      <c r="H614" s="169"/>
      <c r="I614" s="192"/>
      <c r="J614" s="167"/>
      <c r="K614" s="5"/>
      <c r="L614" s="167" t="str">
        <f t="shared" si="45"/>
        <v/>
      </c>
      <c r="M614" s="5" t="e">
        <f t="shared" si="46"/>
        <v>#N/A</v>
      </c>
      <c r="N614" s="3" t="str">
        <f t="shared" si="47"/>
        <v/>
      </c>
    </row>
    <row r="615" spans="1:14" x14ac:dyDescent="0.2">
      <c r="A615" s="166"/>
      <c r="B615" s="204" t="e">
        <f>VLOOKUP(A615,Adr!A:B,2,FALSE)</f>
        <v>#N/A</v>
      </c>
      <c r="C615" s="169"/>
      <c r="D615" s="187"/>
      <c r="E615" s="173"/>
      <c r="F615" s="166"/>
      <c r="G615" s="169"/>
      <c r="H615" s="169"/>
      <c r="I615" s="192"/>
      <c r="J615" s="167"/>
      <c r="K615" s="5"/>
      <c r="L615" s="167" t="str">
        <f t="shared" si="45"/>
        <v/>
      </c>
      <c r="M615" s="5" t="e">
        <f t="shared" si="46"/>
        <v>#N/A</v>
      </c>
      <c r="N615" s="3" t="str">
        <f t="shared" si="47"/>
        <v/>
      </c>
    </row>
    <row r="616" spans="1:14" x14ac:dyDescent="0.2">
      <c r="A616" s="166"/>
      <c r="B616" s="204" t="e">
        <f>VLOOKUP(A616,Adr!A:B,2,FALSE)</f>
        <v>#N/A</v>
      </c>
      <c r="C616" s="169"/>
      <c r="D616" s="172"/>
      <c r="E616" s="173"/>
      <c r="F616" s="166"/>
      <c r="G616" s="169"/>
      <c r="H616" s="169"/>
      <c r="I616" s="192"/>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90"/>
      <c r="D619" s="172"/>
      <c r="E619" s="173"/>
      <c r="F619" s="182"/>
      <c r="G619" s="185"/>
      <c r="H619" s="185"/>
      <c r="I619" s="167"/>
      <c r="J619" s="167"/>
      <c r="K619" s="5"/>
      <c r="L619" s="167" t="str">
        <f t="shared" si="45"/>
        <v/>
      </c>
      <c r="M619" s="5" t="e">
        <f t="shared" si="46"/>
        <v>#N/A</v>
      </c>
      <c r="N619" s="3" t="str">
        <f t="shared" si="47"/>
        <v/>
      </c>
    </row>
    <row r="620" spans="1:14" x14ac:dyDescent="0.2">
      <c r="A620" s="166"/>
      <c r="B620" s="204" t="e">
        <f>VLOOKUP(A620,Adr!A:B,2,FALSE)</f>
        <v>#N/A</v>
      </c>
      <c r="C620" s="169"/>
      <c r="D620" s="172"/>
      <c r="E620" s="173"/>
      <c r="F620" s="166"/>
      <c r="G620" s="169"/>
      <c r="H620" s="169"/>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90"/>
      <c r="D622" s="172"/>
      <c r="E622" s="173"/>
      <c r="F622" s="182"/>
      <c r="G622" s="185"/>
      <c r="H622" s="185"/>
      <c r="I622" s="167"/>
      <c r="J622" s="167"/>
      <c r="K622" s="5"/>
      <c r="L622" s="167" t="str">
        <f t="shared" si="45"/>
        <v/>
      </c>
      <c r="M622" s="5" t="e">
        <f t="shared" si="46"/>
        <v>#N/A</v>
      </c>
      <c r="N622" s="3" t="str">
        <f t="shared" si="47"/>
        <v/>
      </c>
    </row>
    <row r="623" spans="1:14" x14ac:dyDescent="0.2">
      <c r="A623" s="166"/>
      <c r="B623" s="204" t="e">
        <f>VLOOKUP(A623,Adr!A:B,2,FALSE)</f>
        <v>#N/A</v>
      </c>
      <c r="C623" s="185"/>
      <c r="D623" s="187"/>
      <c r="E623" s="173"/>
      <c r="F623" s="182"/>
      <c r="G623" s="185"/>
      <c r="H623" s="185"/>
      <c r="I623" s="192"/>
      <c r="J623" s="167"/>
      <c r="K623" s="5"/>
      <c r="L623" s="167" t="str">
        <f t="shared" ref="L623:L686" si="48">A623&amp;G623&amp;H623</f>
        <v/>
      </c>
      <c r="M623" s="5" t="e">
        <f t="shared" ref="M623:M686" si="49">B623&amp;F623&amp;H623&amp;C623</f>
        <v>#N/A</v>
      </c>
      <c r="N623" s="3" t="str">
        <f t="shared" si="47"/>
        <v/>
      </c>
    </row>
    <row r="624" spans="1:14" x14ac:dyDescent="0.2">
      <c r="A624" s="166"/>
      <c r="B624" s="204" t="e">
        <f>VLOOKUP(A624,Adr!A:B,2,FALSE)</f>
        <v>#N/A</v>
      </c>
      <c r="C624" s="185"/>
      <c r="D624" s="187"/>
      <c r="E624" s="173"/>
      <c r="F624" s="182"/>
      <c r="G624" s="185"/>
      <c r="H624" s="185"/>
      <c r="I624" s="192"/>
      <c r="J624" s="167"/>
      <c r="K624" s="5"/>
      <c r="L624" s="167" t="str">
        <f t="shared" si="48"/>
        <v/>
      </c>
      <c r="M624" s="5" t="e">
        <f t="shared" si="49"/>
        <v>#N/A</v>
      </c>
      <c r="N624" s="3" t="str">
        <f t="shared" si="47"/>
        <v/>
      </c>
    </row>
    <row r="625" spans="1:14" x14ac:dyDescent="0.2">
      <c r="A625" s="166"/>
      <c r="B625" s="204" t="e">
        <f>VLOOKUP(A625,Adr!A:B,2,FALSE)</f>
        <v>#N/A</v>
      </c>
      <c r="C625" s="190"/>
      <c r="D625" s="172"/>
      <c r="E625" s="173"/>
      <c r="F625" s="182"/>
      <c r="G625" s="185"/>
      <c r="H625" s="185"/>
      <c r="I625" s="167"/>
      <c r="J625" s="167"/>
      <c r="K625" s="5"/>
      <c r="L625" s="167" t="str">
        <f t="shared" si="48"/>
        <v/>
      </c>
      <c r="M625" s="5" t="e">
        <f t="shared" si="49"/>
        <v>#N/A</v>
      </c>
      <c r="N625" s="3" t="str">
        <f t="shared" si="47"/>
        <v/>
      </c>
    </row>
    <row r="626" spans="1:14" x14ac:dyDescent="0.2">
      <c r="A626" s="166"/>
      <c r="B626" s="204" t="e">
        <f>VLOOKUP(A626,Adr!A:B,2,FALSE)</f>
        <v>#N/A</v>
      </c>
      <c r="C626" s="169"/>
      <c r="D626" s="172"/>
      <c r="E626" s="173"/>
      <c r="F626" s="166"/>
      <c r="G626" s="169"/>
      <c r="H626" s="169"/>
      <c r="I626" s="192"/>
      <c r="J626" s="167"/>
      <c r="K626" s="5"/>
      <c r="L626" s="167" t="str">
        <f t="shared" si="48"/>
        <v/>
      </c>
      <c r="M626" s="5" t="e">
        <f t="shared" si="49"/>
        <v>#N/A</v>
      </c>
      <c r="N626" s="3" t="str">
        <f t="shared" ref="N626:N689" si="50">+I626&amp;H626</f>
        <v/>
      </c>
    </row>
    <row r="627" spans="1:14" x14ac:dyDescent="0.2">
      <c r="A627" s="166"/>
      <c r="B627" s="204" t="e">
        <f>VLOOKUP(A627,Adr!A:B,2,FALSE)</f>
        <v>#N/A</v>
      </c>
      <c r="C627" s="190"/>
      <c r="D627" s="172"/>
      <c r="E627" s="173"/>
      <c r="F627" s="182"/>
      <c r="G627" s="185"/>
      <c r="H627" s="185"/>
      <c r="I627" s="167"/>
      <c r="J627" s="167"/>
      <c r="K627" s="5"/>
      <c r="L627" s="167" t="str">
        <f t="shared" si="48"/>
        <v/>
      </c>
      <c r="M627" s="5" t="e">
        <f t="shared" si="49"/>
        <v>#N/A</v>
      </c>
      <c r="N627" s="3" t="str">
        <f t="shared" si="50"/>
        <v/>
      </c>
    </row>
    <row r="628" spans="1:14" x14ac:dyDescent="0.2">
      <c r="A628" s="166"/>
      <c r="B628" s="204" t="e">
        <f>VLOOKUP(A628,Adr!A:B,2,FALSE)</f>
        <v>#N/A</v>
      </c>
      <c r="C628" s="169"/>
      <c r="D628" s="172"/>
      <c r="E628" s="173"/>
      <c r="F628" s="166"/>
      <c r="G628" s="169"/>
      <c r="H628" s="169"/>
      <c r="I628" s="192"/>
      <c r="J628" s="167"/>
      <c r="K628" s="5"/>
      <c r="L628" s="167" t="str">
        <f t="shared" si="48"/>
        <v/>
      </c>
      <c r="M628" s="5" t="e">
        <f t="shared" si="49"/>
        <v>#N/A</v>
      </c>
      <c r="N628" s="3" t="str">
        <f t="shared" si="50"/>
        <v/>
      </c>
    </row>
    <row r="629" spans="1:14" x14ac:dyDescent="0.2">
      <c r="A629" s="166"/>
      <c r="B629" s="204" t="e">
        <f>VLOOKUP(A629,Adr!A:B,2,FALSE)</f>
        <v>#N/A</v>
      </c>
      <c r="C629" s="185"/>
      <c r="D629" s="187"/>
      <c r="E629" s="173"/>
      <c r="F629" s="182"/>
      <c r="G629" s="185"/>
      <c r="H629" s="185"/>
      <c r="I629" s="192"/>
      <c r="J629" s="167"/>
      <c r="K629" s="5"/>
      <c r="L629" s="167" t="str">
        <f t="shared" si="48"/>
        <v/>
      </c>
      <c r="M629" s="5" t="e">
        <f t="shared" si="49"/>
        <v>#N/A</v>
      </c>
      <c r="N629" s="3" t="str">
        <f t="shared" si="50"/>
        <v/>
      </c>
    </row>
    <row r="630" spans="1:14" x14ac:dyDescent="0.2">
      <c r="A630" s="166"/>
      <c r="B630" s="204" t="e">
        <f>VLOOKUP(A630,Adr!A:B,2,FALSE)</f>
        <v>#N/A</v>
      </c>
      <c r="C630" s="185"/>
      <c r="D630" s="187"/>
      <c r="E630" s="173"/>
      <c r="F630" s="182"/>
      <c r="G630" s="185"/>
      <c r="H630" s="185"/>
      <c r="I630" s="192"/>
      <c r="J630" s="167"/>
      <c r="K630" s="5"/>
      <c r="L630" s="167" t="str">
        <f t="shared" si="48"/>
        <v/>
      </c>
      <c r="M630" s="5" t="e">
        <f t="shared" si="49"/>
        <v>#N/A</v>
      </c>
      <c r="N630" s="3" t="str">
        <f t="shared" si="50"/>
        <v/>
      </c>
    </row>
    <row r="631" spans="1:14" x14ac:dyDescent="0.2">
      <c r="A631" s="166"/>
      <c r="B631" s="204" t="e">
        <f>VLOOKUP(A631,Adr!A:B,2,FALSE)</f>
        <v>#N/A</v>
      </c>
      <c r="C631" s="185"/>
      <c r="D631" s="186"/>
      <c r="E631" s="173"/>
      <c r="F631" s="182"/>
      <c r="G631" s="185"/>
      <c r="H631" s="185"/>
      <c r="I631" s="192"/>
      <c r="J631" s="167"/>
      <c r="K631" s="5"/>
      <c r="L631" s="167" t="str">
        <f t="shared" si="48"/>
        <v/>
      </c>
      <c r="M631" s="5" t="e">
        <f t="shared" si="49"/>
        <v>#N/A</v>
      </c>
      <c r="N631" s="3" t="str">
        <f t="shared" si="50"/>
        <v/>
      </c>
    </row>
    <row r="632" spans="1:14" x14ac:dyDescent="0.2">
      <c r="A632" s="166"/>
      <c r="B632" s="204" t="e">
        <f>VLOOKUP(A632,Adr!A:B,2,FALSE)</f>
        <v>#N/A</v>
      </c>
      <c r="C632" s="190"/>
      <c r="D632" s="172"/>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7"/>
      <c r="E633" s="173"/>
      <c r="F633" s="182"/>
      <c r="G633" s="185"/>
      <c r="H633" s="185"/>
      <c r="I633" s="167"/>
      <c r="J633" s="167"/>
      <c r="K633" s="5"/>
      <c r="L633" s="167" t="str">
        <f t="shared" si="48"/>
        <v/>
      </c>
      <c r="M633" s="5" t="e">
        <f t="shared" si="49"/>
        <v>#N/A</v>
      </c>
      <c r="N633" s="3" t="str">
        <f t="shared" si="50"/>
        <v/>
      </c>
    </row>
    <row r="634" spans="1:14" x14ac:dyDescent="0.2">
      <c r="A634" s="182"/>
      <c r="B634" s="204" t="e">
        <f>VLOOKUP(A634,Adr!A:B,2,FALSE)</f>
        <v>#N/A</v>
      </c>
      <c r="C634" s="185"/>
      <c r="D634" s="187"/>
      <c r="E634" s="173"/>
      <c r="F634" s="182"/>
      <c r="G634" s="185"/>
      <c r="H634" s="185"/>
      <c r="I634" s="192"/>
      <c r="J634" s="167"/>
      <c r="K634" s="5"/>
      <c r="L634" s="167" t="str">
        <f t="shared" si="48"/>
        <v/>
      </c>
      <c r="M634" s="5" t="e">
        <f t="shared" si="49"/>
        <v>#N/A</v>
      </c>
      <c r="N634" s="3" t="str">
        <f t="shared" si="50"/>
        <v/>
      </c>
    </row>
    <row r="635" spans="1:14" x14ac:dyDescent="0.2">
      <c r="A635" s="166"/>
      <c r="B635" s="204" t="e">
        <f>VLOOKUP(A635,Adr!A:B,2,FALSE)</f>
        <v>#N/A</v>
      </c>
      <c r="C635" s="185"/>
      <c r="D635" s="187"/>
      <c r="E635" s="173"/>
      <c r="F635" s="182"/>
      <c r="G635" s="185"/>
      <c r="H635" s="185"/>
      <c r="I635" s="192"/>
      <c r="J635" s="167"/>
      <c r="K635" s="5"/>
      <c r="L635" s="167" t="str">
        <f t="shared" si="48"/>
        <v/>
      </c>
      <c r="M635" s="5" t="e">
        <f t="shared" si="49"/>
        <v>#N/A</v>
      </c>
      <c r="N635" s="3" t="str">
        <f t="shared" si="50"/>
        <v/>
      </c>
    </row>
    <row r="636" spans="1:14" x14ac:dyDescent="0.2">
      <c r="A636" s="166"/>
      <c r="B636" s="204" t="e">
        <f>VLOOKUP(A636,Adr!A:B,2,FALSE)</f>
        <v>#N/A</v>
      </c>
      <c r="C636" s="196"/>
      <c r="D636" s="187"/>
      <c r="E636" s="173"/>
      <c r="F636" s="182"/>
      <c r="G636" s="185"/>
      <c r="H636" s="185"/>
      <c r="I636" s="167"/>
      <c r="J636" s="167"/>
      <c r="K636" s="5"/>
      <c r="L636" s="167" t="str">
        <f t="shared" si="48"/>
        <v/>
      </c>
      <c r="M636" s="5" t="e">
        <f t="shared" si="49"/>
        <v>#N/A</v>
      </c>
      <c r="N636" s="3" t="str">
        <f t="shared" si="50"/>
        <v/>
      </c>
    </row>
    <row r="637" spans="1:14" x14ac:dyDescent="0.2">
      <c r="A637" s="166"/>
      <c r="B637" s="204" t="e">
        <f>VLOOKUP(A637,Adr!A:B,2,FALSE)</f>
        <v>#N/A</v>
      </c>
      <c r="C637" s="196"/>
      <c r="D637" s="187"/>
      <c r="E637" s="173"/>
      <c r="F637" s="182"/>
      <c r="G637" s="185"/>
      <c r="H637" s="185"/>
      <c r="I637" s="167"/>
      <c r="J637" s="167"/>
      <c r="K637" s="5"/>
      <c r="L637" s="167" t="str">
        <f t="shared" si="48"/>
        <v/>
      </c>
      <c r="M637" s="5" t="e">
        <f t="shared" si="49"/>
        <v>#N/A</v>
      </c>
      <c r="N637" s="3" t="str">
        <f t="shared" si="50"/>
        <v/>
      </c>
    </row>
    <row r="638" spans="1:14" x14ac:dyDescent="0.2">
      <c r="A638" s="166"/>
      <c r="B638" s="204" t="e">
        <f>VLOOKUP(A638,Adr!A:B,2,FALSE)</f>
        <v>#N/A</v>
      </c>
      <c r="C638" s="185"/>
      <c r="D638" s="187"/>
      <c r="E638" s="173"/>
      <c r="F638" s="182"/>
      <c r="G638" s="185"/>
      <c r="H638" s="185"/>
      <c r="I638" s="192"/>
      <c r="J638" s="167"/>
      <c r="K638" s="5"/>
      <c r="L638" s="167" t="str">
        <f t="shared" si="48"/>
        <v/>
      </c>
      <c r="M638" s="5" t="e">
        <f t="shared" si="49"/>
        <v>#N/A</v>
      </c>
      <c r="N638" s="3" t="str">
        <f t="shared" si="50"/>
        <v/>
      </c>
    </row>
    <row r="639" spans="1:14" x14ac:dyDescent="0.2">
      <c r="A639" s="166"/>
      <c r="B639" s="204" t="e">
        <f>VLOOKUP(A639,Adr!A:B,2,FALSE)</f>
        <v>#N/A</v>
      </c>
      <c r="C639" s="196"/>
      <c r="D639" s="187"/>
      <c r="E639" s="173"/>
      <c r="F639" s="182"/>
      <c r="G639" s="185"/>
      <c r="H639" s="185"/>
      <c r="I639" s="167"/>
      <c r="J639" s="167"/>
      <c r="K639" s="5"/>
      <c r="L639" s="167" t="str">
        <f t="shared" si="48"/>
        <v/>
      </c>
      <c r="M639" s="5" t="e">
        <f t="shared" si="49"/>
        <v>#N/A</v>
      </c>
      <c r="N639" s="3" t="str">
        <f t="shared" si="50"/>
        <v/>
      </c>
    </row>
    <row r="640" spans="1:14" x14ac:dyDescent="0.2">
      <c r="A640" s="166"/>
      <c r="B640" s="204" t="e">
        <f>VLOOKUP(A640,Adr!A:B,2,FALSE)</f>
        <v>#N/A</v>
      </c>
      <c r="C640" s="196"/>
      <c r="D640" s="186"/>
      <c r="E640" s="173"/>
      <c r="F640" s="166"/>
      <c r="G640" s="169"/>
      <c r="H640" s="169"/>
      <c r="I640" s="167"/>
      <c r="J640" s="167"/>
      <c r="K640" s="5"/>
      <c r="L640" s="167" t="str">
        <f t="shared" si="48"/>
        <v/>
      </c>
      <c r="M640" s="5" t="e">
        <f t="shared" si="49"/>
        <v>#N/A</v>
      </c>
      <c r="N640" s="3" t="str">
        <f t="shared" si="50"/>
        <v/>
      </c>
    </row>
    <row r="641" spans="1:14" x14ac:dyDescent="0.2">
      <c r="A641" s="203"/>
      <c r="B641" s="204" t="e">
        <f>VLOOKUP(A641,Adr!A:B,2,FALSE)</f>
        <v>#N/A</v>
      </c>
      <c r="C641" s="169"/>
      <c r="D641" s="172"/>
      <c r="E641" s="173"/>
      <c r="F641" s="166"/>
      <c r="G641" s="169"/>
      <c r="H641" s="169"/>
      <c r="I641" s="192"/>
      <c r="J641" s="167"/>
      <c r="K641" s="5"/>
      <c r="L641" s="167" t="str">
        <f t="shared" si="48"/>
        <v/>
      </c>
      <c r="M641" s="5" t="e">
        <f t="shared" si="49"/>
        <v>#N/A</v>
      </c>
      <c r="N641" s="3" t="str">
        <f t="shared" si="50"/>
        <v/>
      </c>
    </row>
    <row r="642" spans="1:14" x14ac:dyDescent="0.2">
      <c r="A642" s="166"/>
      <c r="B642" s="204" t="e">
        <f>VLOOKUP(A642,Adr!A:B,2,FALSE)</f>
        <v>#N/A</v>
      </c>
      <c r="C642" s="169"/>
      <c r="D642" s="172"/>
      <c r="E642" s="173"/>
      <c r="F642" s="166"/>
      <c r="G642" s="169"/>
      <c r="H642" s="169"/>
      <c r="I642" s="192"/>
      <c r="J642" s="167"/>
      <c r="K642" s="5"/>
      <c r="L642" s="167" t="str">
        <f t="shared" si="48"/>
        <v/>
      </c>
      <c r="M642" s="5" t="e">
        <f t="shared" si="49"/>
        <v>#N/A</v>
      </c>
      <c r="N642" s="3" t="str">
        <f t="shared" si="50"/>
        <v/>
      </c>
    </row>
    <row r="643" spans="1:14" x14ac:dyDescent="0.2">
      <c r="A643" s="203"/>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98"/>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202"/>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69"/>
      <c r="D646" s="172"/>
      <c r="E646" s="173"/>
      <c r="F646" s="166"/>
      <c r="G646" s="169"/>
      <c r="H646" s="169"/>
      <c r="I646" s="192"/>
      <c r="J646" s="167"/>
      <c r="K646" s="5"/>
      <c r="L646" s="167" t="str">
        <f t="shared" si="48"/>
        <v/>
      </c>
      <c r="M646" s="5" t="e">
        <f t="shared" si="49"/>
        <v>#N/A</v>
      </c>
      <c r="N646" s="3" t="str">
        <f t="shared" si="50"/>
        <v/>
      </c>
    </row>
    <row r="647" spans="1:14" x14ac:dyDescent="0.2">
      <c r="A647" s="166"/>
      <c r="B647" s="204" t="e">
        <f>VLOOKUP(A647,Adr!A:B,2,FALSE)</f>
        <v>#N/A</v>
      </c>
      <c r="C647" s="196"/>
      <c r="D647" s="187"/>
      <c r="E647" s="173"/>
      <c r="F647" s="182"/>
      <c r="G647" s="185"/>
      <c r="H647" s="185"/>
      <c r="I647" s="167"/>
      <c r="J647" s="167"/>
      <c r="K647" s="5"/>
      <c r="L647" s="167" t="str">
        <f t="shared" si="48"/>
        <v/>
      </c>
      <c r="M647" s="5" t="e">
        <f t="shared" si="49"/>
        <v>#N/A</v>
      </c>
      <c r="N647" s="3" t="str">
        <f t="shared" si="50"/>
        <v/>
      </c>
    </row>
    <row r="648" spans="1:14" x14ac:dyDescent="0.2">
      <c r="A648" s="166"/>
      <c r="B648" s="204" t="e">
        <f>VLOOKUP(A648,Adr!A:B,2,FALSE)</f>
        <v>#N/A</v>
      </c>
      <c r="C648" s="196"/>
      <c r="D648" s="187"/>
      <c r="E648" s="173"/>
      <c r="F648" s="182"/>
      <c r="G648" s="185"/>
      <c r="H648" s="185"/>
      <c r="I648" s="167"/>
      <c r="J648" s="167"/>
      <c r="K648" s="5"/>
      <c r="L648" s="167" t="str">
        <f t="shared" si="48"/>
        <v/>
      </c>
      <c r="M648" s="5" t="e">
        <f t="shared" si="49"/>
        <v>#N/A</v>
      </c>
      <c r="N648" s="3" t="str">
        <f t="shared" si="50"/>
        <v/>
      </c>
    </row>
    <row r="649" spans="1:14" x14ac:dyDescent="0.2">
      <c r="A649" s="166"/>
      <c r="B649" s="204" t="e">
        <f>VLOOKUP(A649,Adr!A:B,2,FALSE)</f>
        <v>#N/A</v>
      </c>
      <c r="C649" s="196"/>
      <c r="D649" s="186"/>
      <c r="E649" s="173"/>
      <c r="F649" s="166"/>
      <c r="G649" s="169"/>
      <c r="H649" s="169"/>
      <c r="I649" s="167"/>
      <c r="J649" s="167"/>
      <c r="K649" s="5"/>
      <c r="L649" s="167" t="str">
        <f t="shared" si="48"/>
        <v/>
      </c>
      <c r="M649" s="5" t="e">
        <f t="shared" si="49"/>
        <v>#N/A</v>
      </c>
      <c r="N649" s="3" t="str">
        <f t="shared" si="50"/>
        <v/>
      </c>
    </row>
    <row r="650" spans="1:14" x14ac:dyDescent="0.2">
      <c r="A650" s="166"/>
      <c r="B650" s="204" t="e">
        <f>VLOOKUP(A650,Adr!A:B,2,FALSE)</f>
        <v>#N/A</v>
      </c>
      <c r="C650" s="196"/>
      <c r="D650" s="186"/>
      <c r="E650" s="173"/>
      <c r="F650" s="166"/>
      <c r="G650" s="169"/>
      <c r="H650" s="169"/>
      <c r="I650" s="167"/>
      <c r="J650" s="167"/>
      <c r="K650" s="5"/>
      <c r="L650" s="167" t="str">
        <f t="shared" si="48"/>
        <v/>
      </c>
      <c r="M650" s="5" t="e">
        <f t="shared" si="49"/>
        <v>#N/A</v>
      </c>
      <c r="N650" s="3" t="str">
        <f t="shared" si="50"/>
        <v/>
      </c>
    </row>
    <row r="651" spans="1:14" x14ac:dyDescent="0.2">
      <c r="A651" s="166"/>
      <c r="B651" s="204" t="e">
        <f>VLOOKUP(A651,Adr!A:B,2,FALSE)</f>
        <v>#N/A</v>
      </c>
      <c r="C651" s="169"/>
      <c r="D651" s="172"/>
      <c r="E651" s="173"/>
      <c r="F651" s="166"/>
      <c r="G651" s="169"/>
      <c r="H651" s="169"/>
      <c r="I651" s="192"/>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69"/>
      <c r="D654" s="172"/>
      <c r="E654" s="173"/>
      <c r="F654" s="166"/>
      <c r="G654" s="169"/>
      <c r="H654" s="169"/>
      <c r="I654" s="192"/>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69"/>
      <c r="D656" s="172"/>
      <c r="E656" s="173"/>
      <c r="F656" s="166"/>
      <c r="G656" s="169"/>
      <c r="H656" s="169"/>
      <c r="I656" s="192"/>
      <c r="J656" s="167"/>
      <c r="K656" s="5"/>
      <c r="L656" s="167" t="str">
        <f t="shared" si="48"/>
        <v/>
      </c>
      <c r="M656" s="5" t="e">
        <f t="shared" si="49"/>
        <v>#N/A</v>
      </c>
      <c r="N656" s="3" t="str">
        <f t="shared" si="50"/>
        <v/>
      </c>
    </row>
    <row r="657" spans="1:14" x14ac:dyDescent="0.2">
      <c r="A657" s="166"/>
      <c r="B657" s="204" t="e">
        <f>VLOOKUP(A657,Adr!A:B,2,FALSE)</f>
        <v>#N/A</v>
      </c>
      <c r="C657" s="169"/>
      <c r="D657" s="172"/>
      <c r="E657" s="173"/>
      <c r="F657" s="166"/>
      <c r="G657" s="169"/>
      <c r="H657" s="169"/>
      <c r="I657" s="192"/>
      <c r="J657" s="167"/>
      <c r="K657" s="5"/>
      <c r="L657" s="167" t="str">
        <f t="shared" si="48"/>
        <v/>
      </c>
      <c r="M657" s="5" t="e">
        <f t="shared" si="49"/>
        <v>#N/A</v>
      </c>
      <c r="N657" s="3" t="str">
        <f t="shared" si="50"/>
        <v/>
      </c>
    </row>
    <row r="658" spans="1:14" x14ac:dyDescent="0.2">
      <c r="A658" s="166"/>
      <c r="B658" s="204" t="e">
        <f>VLOOKUP(A658,Adr!A:B,2,FALSE)</f>
        <v>#N/A</v>
      </c>
      <c r="C658" s="169"/>
      <c r="D658" s="172"/>
      <c r="E658" s="173"/>
      <c r="F658" s="166"/>
      <c r="G658" s="169"/>
      <c r="H658" s="169"/>
      <c r="I658" s="192"/>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6"/>
      <c r="E663" s="173"/>
      <c r="F663" s="166"/>
      <c r="G663" s="169"/>
      <c r="H663" s="169"/>
      <c r="I663" s="167"/>
      <c r="J663" s="167"/>
      <c r="K663" s="5"/>
      <c r="L663" s="167" t="str">
        <f t="shared" si="48"/>
        <v/>
      </c>
      <c r="M663" s="5" t="e">
        <f t="shared" si="49"/>
        <v>#N/A</v>
      </c>
      <c r="N663" s="3" t="str">
        <f t="shared" si="50"/>
        <v/>
      </c>
    </row>
    <row r="664" spans="1:14" x14ac:dyDescent="0.2">
      <c r="A664" s="166"/>
      <c r="B664" s="204" t="e">
        <f>VLOOKUP(A664,Adr!A:B,2,FALSE)</f>
        <v>#N/A</v>
      </c>
      <c r="C664" s="196"/>
      <c r="D664" s="186"/>
      <c r="E664" s="173"/>
      <c r="F664" s="166"/>
      <c r="G664" s="169"/>
      <c r="H664" s="169"/>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0"/>
      <c r="D666" s="172"/>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0"/>
      <c r="D667" s="172"/>
      <c r="E667" s="173"/>
      <c r="F667" s="182"/>
      <c r="G667" s="185"/>
      <c r="H667" s="185"/>
      <c r="I667" s="167"/>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82"/>
      <c r="G668" s="185"/>
      <c r="H668" s="185"/>
      <c r="I668" s="167"/>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82"/>
      <c r="G669" s="185"/>
      <c r="H669" s="185"/>
      <c r="I669" s="167"/>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82"/>
      <c r="G670" s="185"/>
      <c r="H670" s="185"/>
      <c r="I670" s="167"/>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82"/>
      <c r="G671" s="185"/>
      <c r="H671" s="185"/>
      <c r="I671" s="167"/>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82"/>
      <c r="G672" s="185"/>
      <c r="H672" s="185"/>
      <c r="I672" s="167"/>
      <c r="J672" s="167"/>
      <c r="K672" s="5"/>
      <c r="L672" s="167" t="str">
        <f t="shared" si="48"/>
        <v/>
      </c>
      <c r="M672" s="5" t="e">
        <f t="shared" si="49"/>
        <v>#N/A</v>
      </c>
      <c r="N672" s="3" t="str">
        <f t="shared" si="50"/>
        <v/>
      </c>
    </row>
    <row r="673" spans="1:14" x14ac:dyDescent="0.2">
      <c r="A673" s="182"/>
      <c r="B673" s="204" t="e">
        <f>VLOOKUP(A673,Adr!A:B,2,FALSE)</f>
        <v>#N/A</v>
      </c>
      <c r="C673" s="185"/>
      <c r="D673" s="187"/>
      <c r="E673" s="230"/>
      <c r="F673" s="182"/>
      <c r="G673" s="185"/>
      <c r="H673" s="185"/>
      <c r="I673" s="192"/>
      <c r="J673" s="167"/>
      <c r="K673" s="5"/>
      <c r="L673" s="167" t="str">
        <f t="shared" si="48"/>
        <v/>
      </c>
      <c r="M673" s="5" t="e">
        <f t="shared" si="49"/>
        <v>#N/A</v>
      </c>
      <c r="N673" s="3" t="str">
        <f t="shared" si="50"/>
        <v/>
      </c>
    </row>
    <row r="674" spans="1:14" x14ac:dyDescent="0.2">
      <c r="A674" s="166"/>
      <c r="B674" s="204" t="e">
        <f>VLOOKUP(A674,Adr!A:B,2,FALSE)</f>
        <v>#N/A</v>
      </c>
      <c r="C674" s="190"/>
      <c r="D674" s="172"/>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6"/>
      <c r="D675" s="187"/>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6"/>
      <c r="D676" s="187"/>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6"/>
      <c r="D679" s="187"/>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0"/>
      <c r="D680" s="172"/>
      <c r="E680" s="173"/>
      <c r="F680" s="166"/>
      <c r="G680" s="169"/>
      <c r="H680" s="169"/>
      <c r="I680" s="192"/>
      <c r="J680" s="167"/>
      <c r="K680" s="5"/>
      <c r="L680" s="167" t="str">
        <f t="shared" si="48"/>
        <v/>
      </c>
      <c r="M680" s="5" t="e">
        <f t="shared" si="49"/>
        <v>#N/A</v>
      </c>
      <c r="N680" s="3" t="str">
        <f t="shared" si="50"/>
        <v/>
      </c>
    </row>
    <row r="681" spans="1:14" x14ac:dyDescent="0.2">
      <c r="A681" s="198"/>
      <c r="B681" s="204" t="e">
        <f>VLOOKUP(A681,Adr!A:B,2,FALSE)</f>
        <v>#N/A</v>
      </c>
      <c r="C681" s="169"/>
      <c r="D681" s="172"/>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6"/>
      <c r="D682" s="187"/>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6"/>
      <c r="D683" s="187"/>
      <c r="E683" s="173"/>
      <c r="F683" s="166"/>
      <c r="G683" s="169"/>
      <c r="H683" s="169"/>
      <c r="I683" s="192"/>
      <c r="J683" s="167"/>
      <c r="K683" s="5"/>
      <c r="L683" s="167" t="str">
        <f t="shared" si="48"/>
        <v/>
      </c>
      <c r="M683" s="5" t="e">
        <f t="shared" si="49"/>
        <v>#N/A</v>
      </c>
      <c r="N683" s="3" t="str">
        <f t="shared" si="50"/>
        <v/>
      </c>
    </row>
    <row r="684" spans="1:14" x14ac:dyDescent="0.2">
      <c r="A684" s="202"/>
      <c r="B684" s="204" t="e">
        <f>VLOOKUP(A684,Adr!A:B,2,FALSE)</f>
        <v>#N/A</v>
      </c>
      <c r="C684" s="169"/>
      <c r="D684" s="172"/>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0"/>
      <c r="D685" s="172"/>
      <c r="E685" s="173"/>
      <c r="F685" s="166"/>
      <c r="G685" s="169"/>
      <c r="H685" s="169"/>
      <c r="I685" s="192"/>
      <c r="J685" s="167"/>
      <c r="K685" s="5"/>
      <c r="L685" s="167" t="str">
        <f t="shared" si="48"/>
        <v/>
      </c>
      <c r="M685" s="5" t="e">
        <f t="shared" si="49"/>
        <v>#N/A</v>
      </c>
      <c r="N685" s="3" t="str">
        <f t="shared" si="50"/>
        <v/>
      </c>
    </row>
    <row r="686" spans="1:14" x14ac:dyDescent="0.2">
      <c r="A686" s="166"/>
      <c r="B686" s="204" t="e">
        <f>VLOOKUP(A686,Adr!A:B,2,FALSE)</f>
        <v>#N/A</v>
      </c>
      <c r="C686" s="196"/>
      <c r="D686" s="187"/>
      <c r="E686" s="173"/>
      <c r="F686" s="166"/>
      <c r="G686" s="169"/>
      <c r="H686" s="169"/>
      <c r="I686" s="192"/>
      <c r="J686" s="167"/>
      <c r="K686" s="5"/>
      <c r="L686" s="167" t="str">
        <f t="shared" si="48"/>
        <v/>
      </c>
      <c r="M686" s="5" t="e">
        <f t="shared" si="49"/>
        <v>#N/A</v>
      </c>
      <c r="N686" s="3" t="str">
        <f t="shared" si="50"/>
        <v/>
      </c>
    </row>
    <row r="687" spans="1:14" x14ac:dyDescent="0.2">
      <c r="A687" s="166"/>
      <c r="B687" s="204" t="e">
        <f>VLOOKUP(A687,Adr!A:B,2,FALSE)</f>
        <v>#N/A</v>
      </c>
      <c r="C687" s="190"/>
      <c r="D687" s="172"/>
      <c r="E687" s="173"/>
      <c r="F687" s="166"/>
      <c r="G687" s="169"/>
      <c r="H687" s="169"/>
      <c r="I687" s="192"/>
      <c r="J687" s="167"/>
      <c r="K687" s="5"/>
      <c r="L687" s="167" t="str">
        <f t="shared" ref="L687:L750" si="51">A687&amp;G687&amp;H687</f>
        <v/>
      </c>
      <c r="M687" s="5" t="e">
        <f t="shared" ref="M687:M750" si="52">B687&amp;F687&amp;H687&amp;C687</f>
        <v>#N/A</v>
      </c>
      <c r="N687" s="3" t="str">
        <f t="shared" si="50"/>
        <v/>
      </c>
    </row>
    <row r="688" spans="1:14" x14ac:dyDescent="0.2">
      <c r="A688" s="166"/>
      <c r="B688" s="204" t="e">
        <f>VLOOKUP(A688,Adr!A:B,2,FALSE)</f>
        <v>#N/A</v>
      </c>
      <c r="C688" s="190"/>
      <c r="D688" s="172"/>
      <c r="E688" s="173"/>
      <c r="F688" s="166"/>
      <c r="G688" s="169"/>
      <c r="H688" s="169"/>
      <c r="I688" s="192"/>
      <c r="J688" s="167"/>
      <c r="K688" s="5"/>
      <c r="L688" s="167" t="str">
        <f t="shared" si="51"/>
        <v/>
      </c>
      <c r="M688" s="5" t="e">
        <f t="shared" si="52"/>
        <v>#N/A</v>
      </c>
      <c r="N688" s="3" t="str">
        <f t="shared" si="50"/>
        <v/>
      </c>
    </row>
    <row r="689" spans="1:14" x14ac:dyDescent="0.2">
      <c r="A689" s="166"/>
      <c r="B689" s="204" t="e">
        <f>VLOOKUP(A689,Adr!A:B,2,FALSE)</f>
        <v>#N/A</v>
      </c>
      <c r="C689" s="196"/>
      <c r="D689" s="187"/>
      <c r="E689" s="173"/>
      <c r="F689" s="166"/>
      <c r="G689" s="169"/>
      <c r="H689" s="169"/>
      <c r="I689" s="192"/>
      <c r="J689" s="167"/>
      <c r="K689" s="5"/>
      <c r="L689" s="167" t="str">
        <f t="shared" si="51"/>
        <v/>
      </c>
      <c r="M689" s="5" t="e">
        <f t="shared" si="52"/>
        <v>#N/A</v>
      </c>
      <c r="N689" s="3" t="str">
        <f t="shared" si="50"/>
        <v/>
      </c>
    </row>
    <row r="690" spans="1:14" x14ac:dyDescent="0.2">
      <c r="A690" s="166"/>
      <c r="B690" s="204" t="e">
        <f>VLOOKUP(A690,Adr!A:B,2,FALSE)</f>
        <v>#N/A</v>
      </c>
      <c r="C690" s="190"/>
      <c r="D690" s="172"/>
      <c r="E690" s="173"/>
      <c r="F690" s="166"/>
      <c r="G690" s="169"/>
      <c r="H690" s="169"/>
      <c r="I690" s="192"/>
      <c r="J690" s="167"/>
      <c r="K690" s="5"/>
      <c r="L690" s="167" t="str">
        <f t="shared" si="51"/>
        <v/>
      </c>
      <c r="M690" s="5" t="e">
        <f t="shared" si="52"/>
        <v>#N/A</v>
      </c>
      <c r="N690" s="3" t="str">
        <f t="shared" ref="N690:N753" si="53">+I690&amp;H690</f>
        <v/>
      </c>
    </row>
    <row r="691" spans="1:14" x14ac:dyDescent="0.2">
      <c r="A691" s="198"/>
      <c r="B691" s="204" t="e">
        <f>VLOOKUP(A691,Adr!A:B,2,FALSE)</f>
        <v>#N/A</v>
      </c>
      <c r="C691" s="169"/>
      <c r="D691" s="172"/>
      <c r="E691" s="173"/>
      <c r="F691" s="166"/>
      <c r="G691" s="169"/>
      <c r="H691" s="169"/>
      <c r="I691" s="192"/>
      <c r="J691" s="167"/>
      <c r="K691" s="5"/>
      <c r="L691" s="167" t="str">
        <f t="shared" si="51"/>
        <v/>
      </c>
      <c r="M691" s="5" t="e">
        <f t="shared" si="52"/>
        <v>#N/A</v>
      </c>
      <c r="N691" s="3" t="str">
        <f t="shared" si="53"/>
        <v/>
      </c>
    </row>
    <row r="692" spans="1:14" x14ac:dyDescent="0.2">
      <c r="A692" s="166"/>
      <c r="B692" s="204" t="e">
        <f>VLOOKUP(A692,Adr!A:B,2,FALSE)</f>
        <v>#N/A</v>
      </c>
      <c r="C692" s="169"/>
      <c r="D692" s="172"/>
      <c r="E692" s="173"/>
      <c r="F692" s="166"/>
      <c r="G692" s="169"/>
      <c r="H692" s="169"/>
      <c r="I692" s="192"/>
      <c r="J692" s="167"/>
      <c r="K692" s="5"/>
      <c r="L692" s="167" t="str">
        <f t="shared" si="51"/>
        <v/>
      </c>
      <c r="M692" s="5" t="e">
        <f t="shared" si="52"/>
        <v>#N/A</v>
      </c>
      <c r="N692" s="3" t="str">
        <f t="shared" si="53"/>
        <v/>
      </c>
    </row>
    <row r="693" spans="1:14" x14ac:dyDescent="0.2">
      <c r="A693" s="166"/>
      <c r="B693" s="204" t="e">
        <f>VLOOKUP(A693,Adr!A:B,2,FALSE)</f>
        <v>#N/A</v>
      </c>
      <c r="C693" s="185"/>
      <c r="D693" s="187"/>
      <c r="E693" s="173"/>
      <c r="F693" s="182"/>
      <c r="G693" s="185"/>
      <c r="H693" s="185"/>
      <c r="I693" s="192"/>
      <c r="J693" s="167"/>
      <c r="K693" s="5"/>
      <c r="L693" s="167" t="str">
        <f t="shared" si="51"/>
        <v/>
      </c>
      <c r="M693" s="5" t="e">
        <f t="shared" si="52"/>
        <v>#N/A</v>
      </c>
      <c r="N693" s="3" t="str">
        <f t="shared" si="53"/>
        <v/>
      </c>
    </row>
    <row r="694" spans="1:14" x14ac:dyDescent="0.2">
      <c r="A694" s="166"/>
      <c r="B694" s="204" t="e">
        <f>VLOOKUP(A694,Adr!A:B,2,FALSE)</f>
        <v>#N/A</v>
      </c>
      <c r="C694" s="185"/>
      <c r="D694" s="187"/>
      <c r="E694" s="173"/>
      <c r="F694" s="182"/>
      <c r="G694" s="185"/>
      <c r="H694" s="185"/>
      <c r="I694" s="192"/>
      <c r="J694" s="167"/>
      <c r="K694" s="5"/>
      <c r="L694" s="167" t="str">
        <f t="shared" si="51"/>
        <v/>
      </c>
      <c r="M694" s="5" t="e">
        <f t="shared" si="52"/>
        <v>#N/A</v>
      </c>
      <c r="N694" s="3" t="str">
        <f t="shared" si="53"/>
        <v/>
      </c>
    </row>
    <row r="695" spans="1:14" x14ac:dyDescent="0.2">
      <c r="A695" s="166"/>
      <c r="B695" s="204" t="e">
        <f>VLOOKUP(A695,Adr!A:B,2,FALSE)</f>
        <v>#N/A</v>
      </c>
      <c r="C695" s="169"/>
      <c r="D695" s="172"/>
      <c r="E695" s="173"/>
      <c r="F695" s="166"/>
      <c r="G695" s="169"/>
      <c r="H695" s="169"/>
      <c r="I695" s="192"/>
      <c r="J695" s="167"/>
      <c r="K695" s="5"/>
      <c r="L695" s="167" t="str">
        <f t="shared" si="51"/>
        <v/>
      </c>
      <c r="M695" s="5" t="e">
        <f t="shared" si="52"/>
        <v>#N/A</v>
      </c>
      <c r="N695" s="3" t="str">
        <f t="shared" si="53"/>
        <v/>
      </c>
    </row>
    <row r="696" spans="1:14" x14ac:dyDescent="0.2">
      <c r="A696" s="182"/>
      <c r="B696" s="204" t="e">
        <f>VLOOKUP(A696,Adr!A:B,2,FALSE)</f>
        <v>#N/A</v>
      </c>
      <c r="C696" s="185"/>
      <c r="D696" s="187"/>
      <c r="E696" s="173"/>
      <c r="F696" s="182"/>
      <c r="G696" s="169"/>
      <c r="H696" s="185"/>
      <c r="I696" s="192"/>
      <c r="J696" s="167"/>
      <c r="K696" s="5"/>
      <c r="L696" s="167" t="str">
        <f t="shared" si="51"/>
        <v/>
      </c>
      <c r="M696" s="5" t="e">
        <f t="shared" si="52"/>
        <v>#N/A</v>
      </c>
      <c r="N696" s="3" t="str">
        <f t="shared" si="53"/>
        <v/>
      </c>
    </row>
    <row r="697" spans="1:14" x14ac:dyDescent="0.2">
      <c r="A697" s="166"/>
      <c r="B697" s="204" t="e">
        <f>VLOOKUP(A697,Adr!A:B,2,FALSE)</f>
        <v>#N/A</v>
      </c>
      <c r="C697" s="185"/>
      <c r="D697" s="187"/>
      <c r="E697" s="173"/>
      <c r="F697" s="182"/>
      <c r="G697" s="185"/>
      <c r="H697" s="185"/>
      <c r="I697" s="192"/>
      <c r="J697" s="167"/>
      <c r="K697" s="5"/>
      <c r="L697" s="167" t="str">
        <f t="shared" si="51"/>
        <v/>
      </c>
      <c r="M697" s="5" t="e">
        <f t="shared" si="52"/>
        <v>#N/A</v>
      </c>
      <c r="N697" s="3" t="str">
        <f t="shared" si="53"/>
        <v/>
      </c>
    </row>
    <row r="698" spans="1:14" x14ac:dyDescent="0.2">
      <c r="A698" s="166"/>
      <c r="B698" s="204" t="e">
        <f>VLOOKUP(A698,Adr!A:B,2,FALSE)</f>
        <v>#N/A</v>
      </c>
      <c r="C698" s="190"/>
      <c r="D698" s="172"/>
      <c r="E698" s="173"/>
      <c r="F698" s="182"/>
      <c r="G698" s="185"/>
      <c r="H698" s="185"/>
      <c r="I698" s="167"/>
      <c r="J698" s="167"/>
      <c r="K698" s="5"/>
      <c r="L698" s="167" t="str">
        <f t="shared" si="51"/>
        <v/>
      </c>
      <c r="M698" s="5" t="e">
        <f t="shared" si="52"/>
        <v>#N/A</v>
      </c>
      <c r="N698" s="3" t="str">
        <f t="shared" si="53"/>
        <v/>
      </c>
    </row>
    <row r="699" spans="1:14" x14ac:dyDescent="0.2">
      <c r="A699" s="166"/>
      <c r="B699" s="204" t="e">
        <f>VLOOKUP(A699,Adr!A:B,2,FALSE)</f>
        <v>#N/A</v>
      </c>
      <c r="C699" s="190"/>
      <c r="D699" s="172"/>
      <c r="E699" s="173"/>
      <c r="F699" s="182"/>
      <c r="G699" s="185"/>
      <c r="H699" s="185"/>
      <c r="I699" s="167"/>
      <c r="J699" s="167"/>
      <c r="K699" s="5"/>
      <c r="L699" s="167" t="str">
        <f t="shared" si="51"/>
        <v/>
      </c>
      <c r="M699" s="5" t="e">
        <f t="shared" si="52"/>
        <v>#N/A</v>
      </c>
      <c r="N699" s="3" t="str">
        <f t="shared" si="53"/>
        <v/>
      </c>
    </row>
    <row r="700" spans="1:14" x14ac:dyDescent="0.2">
      <c r="A700" s="166"/>
      <c r="B700" s="204" t="e">
        <f>VLOOKUP(A700,Adr!A:B,2,FALSE)</f>
        <v>#N/A</v>
      </c>
      <c r="C700" s="196"/>
      <c r="D700" s="186"/>
      <c r="E700" s="173"/>
      <c r="F700" s="166"/>
      <c r="G700" s="169"/>
      <c r="H700" s="169"/>
      <c r="I700" s="167"/>
      <c r="J700" s="167"/>
      <c r="K700" s="5"/>
      <c r="L700" s="167" t="str">
        <f t="shared" si="51"/>
        <v/>
      </c>
      <c r="M700" s="5" t="e">
        <f t="shared" si="52"/>
        <v>#N/A</v>
      </c>
      <c r="N700" s="3" t="str">
        <f t="shared" si="53"/>
        <v/>
      </c>
    </row>
    <row r="701" spans="1:14" x14ac:dyDescent="0.2">
      <c r="A701" s="166"/>
      <c r="B701" s="204" t="e">
        <f>VLOOKUP(A701,Adr!A:B,2,FALSE)</f>
        <v>#N/A</v>
      </c>
      <c r="C701" s="196"/>
      <c r="D701" s="186"/>
      <c r="E701" s="173"/>
      <c r="F701" s="166"/>
      <c r="G701" s="169"/>
      <c r="H701" s="169"/>
      <c r="I701" s="167"/>
      <c r="J701" s="167"/>
      <c r="K701" s="5"/>
      <c r="L701" s="167" t="str">
        <f t="shared" si="51"/>
        <v/>
      </c>
      <c r="M701" s="5" t="e">
        <f t="shared" si="52"/>
        <v>#N/A</v>
      </c>
      <c r="N701" s="3" t="str">
        <f t="shared" si="53"/>
        <v/>
      </c>
    </row>
    <row r="702" spans="1:14" x14ac:dyDescent="0.2">
      <c r="A702" s="166"/>
      <c r="B702" s="204" t="e">
        <f>VLOOKUP(A702,Adr!A:B,2,FALSE)</f>
        <v>#N/A</v>
      </c>
      <c r="C702" s="190"/>
      <c r="D702" s="172"/>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85"/>
      <c r="D703" s="187"/>
      <c r="E703" s="173"/>
      <c r="F703" s="182"/>
      <c r="G703" s="185"/>
      <c r="H703" s="185"/>
      <c r="I703" s="192"/>
      <c r="J703" s="167"/>
      <c r="K703" s="5"/>
      <c r="L703" s="167" t="str">
        <f t="shared" si="51"/>
        <v/>
      </c>
      <c r="M703" s="5" t="e">
        <f t="shared" si="52"/>
        <v>#N/A</v>
      </c>
      <c r="N703" s="3" t="str">
        <f t="shared" si="53"/>
        <v/>
      </c>
    </row>
    <row r="704" spans="1:14" x14ac:dyDescent="0.2">
      <c r="A704" s="166"/>
      <c r="B704" s="204" t="e">
        <f>VLOOKUP(A704,Adr!A:B,2,FALSE)</f>
        <v>#N/A</v>
      </c>
      <c r="C704" s="185"/>
      <c r="D704" s="187"/>
      <c r="E704" s="173"/>
      <c r="F704" s="182"/>
      <c r="G704" s="185"/>
      <c r="H704" s="185"/>
      <c r="I704" s="192"/>
      <c r="J704" s="167"/>
      <c r="K704" s="5"/>
      <c r="L704" s="167" t="str">
        <f t="shared" si="51"/>
        <v/>
      </c>
      <c r="M704" s="5" t="e">
        <f t="shared" si="52"/>
        <v>#N/A</v>
      </c>
      <c r="N704" s="3" t="str">
        <f t="shared" si="53"/>
        <v/>
      </c>
    </row>
    <row r="705" spans="1:14" x14ac:dyDescent="0.2">
      <c r="A705" s="166"/>
      <c r="B705" s="204" t="e">
        <f>VLOOKUP(A705,Adr!A:B,2,FALSE)</f>
        <v>#N/A</v>
      </c>
      <c r="C705" s="190"/>
      <c r="D705" s="172"/>
      <c r="E705" s="173"/>
      <c r="F705" s="182"/>
      <c r="G705" s="185"/>
      <c r="H705" s="185"/>
      <c r="I705" s="167"/>
      <c r="J705" s="167"/>
      <c r="K705" s="5"/>
      <c r="L705" s="167" t="str">
        <f t="shared" si="51"/>
        <v/>
      </c>
      <c r="M705" s="5" t="e">
        <f t="shared" si="52"/>
        <v>#N/A</v>
      </c>
      <c r="N705" s="3" t="str">
        <f t="shared" si="53"/>
        <v/>
      </c>
    </row>
    <row r="706" spans="1:14" x14ac:dyDescent="0.2">
      <c r="A706" s="166"/>
      <c r="B706" s="204" t="e">
        <f>VLOOKUP(A706,Adr!A:B,2,FALSE)</f>
        <v>#N/A</v>
      </c>
      <c r="C706" s="185"/>
      <c r="D706" s="187"/>
      <c r="E706" s="173"/>
      <c r="F706" s="182"/>
      <c r="G706" s="185"/>
      <c r="H706" s="185"/>
      <c r="I706" s="192"/>
      <c r="J706" s="167"/>
      <c r="K706" s="5"/>
      <c r="L706" s="167" t="str">
        <f t="shared" si="51"/>
        <v/>
      </c>
      <c r="M706" s="5" t="e">
        <f t="shared" si="52"/>
        <v>#N/A</v>
      </c>
      <c r="N706" s="3" t="str">
        <f t="shared" si="53"/>
        <v/>
      </c>
    </row>
    <row r="707" spans="1:14" x14ac:dyDescent="0.2">
      <c r="A707" s="166"/>
      <c r="B707" s="204" t="e">
        <f>VLOOKUP(A707,Adr!A:B,2,FALSE)</f>
        <v>#N/A</v>
      </c>
      <c r="C707" s="185"/>
      <c r="D707" s="187"/>
      <c r="E707" s="173"/>
      <c r="F707" s="182"/>
      <c r="G707" s="185"/>
      <c r="H707" s="185"/>
      <c r="I707" s="192"/>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85"/>
      <c r="D709" s="187"/>
      <c r="E709" s="173"/>
      <c r="F709" s="182"/>
      <c r="G709" s="185"/>
      <c r="H709" s="185"/>
      <c r="I709" s="192"/>
      <c r="J709" s="167"/>
      <c r="K709" s="5"/>
      <c r="L709" s="167" t="str">
        <f t="shared" si="51"/>
        <v/>
      </c>
      <c r="M709" s="5" t="e">
        <f t="shared" si="52"/>
        <v>#N/A</v>
      </c>
      <c r="N709" s="3" t="str">
        <f t="shared" si="53"/>
        <v/>
      </c>
    </row>
    <row r="710" spans="1:14" x14ac:dyDescent="0.2">
      <c r="A710" s="166"/>
      <c r="B710" s="204" t="e">
        <f>VLOOKUP(A710,Adr!A:B,2,FALSE)</f>
        <v>#N/A</v>
      </c>
      <c r="C710" s="190"/>
      <c r="D710" s="172"/>
      <c r="E710" s="173"/>
      <c r="F710" s="182"/>
      <c r="G710" s="185"/>
      <c r="H710" s="185"/>
      <c r="I710" s="167"/>
      <c r="J710" s="167"/>
      <c r="K710" s="5"/>
      <c r="L710" s="167" t="str">
        <f t="shared" si="51"/>
        <v/>
      </c>
      <c r="M710" s="5" t="e">
        <f t="shared" si="52"/>
        <v>#N/A</v>
      </c>
      <c r="N710" s="3" t="str">
        <f t="shared" si="53"/>
        <v/>
      </c>
    </row>
    <row r="711" spans="1:14" x14ac:dyDescent="0.2">
      <c r="A711" s="166"/>
      <c r="B711" s="204" t="e">
        <f>VLOOKUP(A711,Adr!A:B,2,FALSE)</f>
        <v>#N/A</v>
      </c>
      <c r="C711" s="185"/>
      <c r="D711" s="187"/>
      <c r="E711" s="173"/>
      <c r="F711" s="182"/>
      <c r="G711" s="185"/>
      <c r="H711" s="185"/>
      <c r="I711" s="192"/>
      <c r="J711" s="167"/>
      <c r="K711" s="5"/>
      <c r="L711" s="167" t="str">
        <f t="shared" si="51"/>
        <v/>
      </c>
      <c r="M711" s="5" t="e">
        <f t="shared" si="52"/>
        <v>#N/A</v>
      </c>
      <c r="N711" s="3" t="str">
        <f t="shared" si="53"/>
        <v/>
      </c>
    </row>
    <row r="712" spans="1:14" x14ac:dyDescent="0.2">
      <c r="A712" s="166"/>
      <c r="B712" s="204" t="e">
        <f>VLOOKUP(A712,Adr!A:B,2,FALSE)</f>
        <v>#N/A</v>
      </c>
      <c r="C712" s="196"/>
      <c r="D712" s="186"/>
      <c r="E712" s="173"/>
      <c r="F712" s="166"/>
      <c r="G712" s="169"/>
      <c r="H712" s="169"/>
      <c r="I712" s="167"/>
      <c r="J712" s="167"/>
      <c r="K712" s="5"/>
      <c r="L712" s="167" t="str">
        <f t="shared" si="51"/>
        <v/>
      </c>
      <c r="M712" s="5" t="e">
        <f t="shared" si="52"/>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6"/>
      <c r="D714" s="187"/>
      <c r="E714" s="173"/>
      <c r="F714" s="166"/>
      <c r="G714" s="169"/>
      <c r="H714" s="169"/>
      <c r="I714" s="192"/>
      <c r="J714" s="167"/>
      <c r="K714" s="5"/>
      <c r="L714" s="167" t="str">
        <f t="shared" si="51"/>
        <v/>
      </c>
      <c r="M714" s="5" t="e">
        <f t="shared" si="52"/>
        <v>#N/A</v>
      </c>
      <c r="N714" s="3" t="str">
        <f t="shared" si="53"/>
        <v/>
      </c>
    </row>
    <row r="715" spans="1:14" x14ac:dyDescent="0.2">
      <c r="A715" s="166"/>
      <c r="B715" s="204" t="e">
        <f>VLOOKUP(A715,Adr!A:B,2,FALSE)</f>
        <v>#N/A</v>
      </c>
      <c r="C715" s="190"/>
      <c r="D715" s="172"/>
      <c r="E715" s="173"/>
      <c r="F715" s="182"/>
      <c r="G715" s="185"/>
      <c r="H715" s="185"/>
      <c r="I715" s="167"/>
      <c r="J715" s="167"/>
      <c r="K715" s="5"/>
      <c r="L715" s="167" t="str">
        <f t="shared" si="51"/>
        <v/>
      </c>
      <c r="M715" s="5" t="e">
        <f t="shared" si="52"/>
        <v>#N/A</v>
      </c>
      <c r="N715" s="3" t="str">
        <f t="shared" si="53"/>
        <v/>
      </c>
    </row>
    <row r="716" spans="1:14" x14ac:dyDescent="0.2">
      <c r="A716" s="166"/>
      <c r="B716" s="204" t="e">
        <f>VLOOKUP(A716,Adr!A:B,2,FALSE)</f>
        <v>#N/A</v>
      </c>
      <c r="C716" s="190"/>
      <c r="D716" s="172"/>
      <c r="E716" s="173"/>
      <c r="F716" s="182"/>
      <c r="G716" s="185"/>
      <c r="H716" s="185"/>
      <c r="I716" s="167"/>
      <c r="J716" s="167"/>
      <c r="K716" s="5"/>
      <c r="L716" s="167" t="str">
        <f t="shared" si="51"/>
        <v/>
      </c>
      <c r="M716" s="5" t="e">
        <f t="shared" si="52"/>
        <v>#N/A</v>
      </c>
      <c r="N716" s="3" t="str">
        <f t="shared" si="53"/>
        <v/>
      </c>
    </row>
    <row r="717" spans="1:14" x14ac:dyDescent="0.2">
      <c r="A717" s="166"/>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69"/>
      <c r="D718" s="172"/>
      <c r="E718" s="173"/>
      <c r="F718" s="166"/>
      <c r="G718" s="169"/>
      <c r="H718" s="169"/>
      <c r="I718" s="192"/>
      <c r="J718" s="167"/>
      <c r="K718" s="5"/>
      <c r="L718" s="167" t="str">
        <f t="shared" si="51"/>
        <v/>
      </c>
      <c r="M718" s="5" t="e">
        <f t="shared" si="52"/>
        <v>#N/A</v>
      </c>
      <c r="N718" s="3" t="str">
        <f t="shared" si="53"/>
        <v/>
      </c>
    </row>
    <row r="719" spans="1:14" x14ac:dyDescent="0.2">
      <c r="A719" s="166"/>
      <c r="B719" s="204" t="e">
        <f>VLOOKUP(A719,Adr!A:B,2,FALSE)</f>
        <v>#N/A</v>
      </c>
      <c r="C719" s="196"/>
      <c r="D719" s="186"/>
      <c r="E719" s="173"/>
      <c r="F719" s="166"/>
      <c r="G719" s="169"/>
      <c r="H719" s="169"/>
      <c r="I719" s="167"/>
      <c r="J719" s="167"/>
      <c r="K719" s="5"/>
      <c r="L719" s="167" t="str">
        <f t="shared" si="51"/>
        <v/>
      </c>
      <c r="M719" s="5" t="e">
        <f t="shared" si="52"/>
        <v>#N/A</v>
      </c>
      <c r="N719" s="3" t="str">
        <f t="shared" si="53"/>
        <v/>
      </c>
    </row>
    <row r="720" spans="1:14" x14ac:dyDescent="0.2">
      <c r="A720" s="166"/>
      <c r="B720" s="204" t="e">
        <f>VLOOKUP(A720,Adr!A:B,2,FALSE)</f>
        <v>#N/A</v>
      </c>
      <c r="C720" s="196"/>
      <c r="D720" s="186"/>
      <c r="E720" s="173"/>
      <c r="F720" s="166"/>
      <c r="G720" s="169"/>
      <c r="H720" s="169"/>
      <c r="I720" s="167"/>
      <c r="J720" s="167"/>
      <c r="K720" s="5"/>
      <c r="L720" s="167" t="str">
        <f t="shared" si="51"/>
        <v/>
      </c>
      <c r="M720" s="5" t="e">
        <f t="shared" si="52"/>
        <v>#N/A</v>
      </c>
      <c r="N720" s="3" t="str">
        <f t="shared" si="53"/>
        <v/>
      </c>
    </row>
    <row r="721" spans="1:14" x14ac:dyDescent="0.2">
      <c r="A721" s="182"/>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202"/>
      <c r="B722" s="204" t="e">
        <f>VLOOKUP(A722,Adr!A:B,2,FALSE)</f>
        <v>#N/A</v>
      </c>
      <c r="C722" s="169"/>
      <c r="D722" s="172"/>
      <c r="E722" s="173"/>
      <c r="F722" s="166"/>
      <c r="G722" s="169"/>
      <c r="H722" s="169"/>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66"/>
      <c r="G723" s="169"/>
      <c r="H723" s="169"/>
      <c r="I723" s="192"/>
      <c r="J723" s="167"/>
      <c r="K723" s="5"/>
      <c r="L723" s="167" t="str">
        <f t="shared" si="51"/>
        <v/>
      </c>
      <c r="M723" s="5" t="e">
        <f t="shared" si="52"/>
        <v>#N/A</v>
      </c>
      <c r="N723" s="3" t="str">
        <f t="shared" si="53"/>
        <v/>
      </c>
    </row>
    <row r="724" spans="1:14" x14ac:dyDescent="0.2">
      <c r="A724" s="198"/>
      <c r="B724" s="204" t="e">
        <f>VLOOKUP(A724,Adr!A:B,2,FALSE)</f>
        <v>#N/A</v>
      </c>
      <c r="C724" s="169"/>
      <c r="D724" s="172"/>
      <c r="E724" s="173"/>
      <c r="F724" s="166"/>
      <c r="G724" s="169"/>
      <c r="H724" s="169"/>
      <c r="I724" s="192"/>
      <c r="J724" s="167"/>
      <c r="K724" s="5"/>
      <c r="L724" s="167" t="str">
        <f t="shared" si="51"/>
        <v/>
      </c>
      <c r="M724" s="5" t="e">
        <f t="shared" si="52"/>
        <v>#N/A</v>
      </c>
      <c r="N724" s="3" t="str">
        <f t="shared" si="53"/>
        <v/>
      </c>
    </row>
    <row r="725" spans="1:14" x14ac:dyDescent="0.2">
      <c r="A725" s="198"/>
      <c r="B725" s="204" t="e">
        <f>VLOOKUP(A725,Adr!A:B,2,FALSE)</f>
        <v>#N/A</v>
      </c>
      <c r="C725" s="169"/>
      <c r="D725" s="172"/>
      <c r="E725" s="173"/>
      <c r="F725" s="166"/>
      <c r="G725" s="169"/>
      <c r="H725" s="169"/>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90"/>
      <c r="D727" s="172"/>
      <c r="E727" s="173"/>
      <c r="F727" s="182"/>
      <c r="G727" s="185"/>
      <c r="H727" s="185"/>
      <c r="I727" s="167"/>
      <c r="J727" s="167"/>
      <c r="K727" s="5"/>
      <c r="L727" s="167" t="str">
        <f t="shared" si="51"/>
        <v/>
      </c>
      <c r="M727" s="5" t="e">
        <f t="shared" si="52"/>
        <v>#N/A</v>
      </c>
      <c r="N727" s="3" t="str">
        <f t="shared" si="53"/>
        <v/>
      </c>
    </row>
    <row r="728" spans="1:14" x14ac:dyDescent="0.2">
      <c r="A728" s="166"/>
      <c r="B728" s="204" t="e">
        <f>VLOOKUP(A728,Adr!A:B,2,FALSE)</f>
        <v>#N/A</v>
      </c>
      <c r="C728" s="190"/>
      <c r="D728" s="172"/>
      <c r="E728" s="173"/>
      <c r="F728" s="182"/>
      <c r="G728" s="185"/>
      <c r="H728" s="185"/>
      <c r="I728" s="167"/>
      <c r="J728" s="167"/>
      <c r="K728" s="5"/>
      <c r="L728" s="167" t="str">
        <f t="shared" si="51"/>
        <v/>
      </c>
      <c r="M728" s="5" t="e">
        <f t="shared" si="52"/>
        <v>#N/A</v>
      </c>
      <c r="N728" s="3" t="str">
        <f t="shared" si="53"/>
        <v/>
      </c>
    </row>
    <row r="729" spans="1:14" x14ac:dyDescent="0.2">
      <c r="A729" s="166"/>
      <c r="B729" s="204" t="e">
        <f>VLOOKUP(A729,Adr!A:B,2,FALSE)</f>
        <v>#N/A</v>
      </c>
      <c r="C729" s="169"/>
      <c r="D729" s="172"/>
      <c r="E729" s="173"/>
      <c r="F729" s="166"/>
      <c r="G729" s="169"/>
      <c r="H729" s="169"/>
      <c r="I729" s="192"/>
      <c r="J729" s="167"/>
      <c r="K729" s="5"/>
      <c r="L729" s="167" t="str">
        <f t="shared" si="51"/>
        <v/>
      </c>
      <c r="M729" s="5" t="e">
        <f t="shared" si="52"/>
        <v>#N/A</v>
      </c>
      <c r="N729" s="3" t="str">
        <f t="shared" si="53"/>
        <v/>
      </c>
    </row>
    <row r="730" spans="1:14" x14ac:dyDescent="0.2">
      <c r="A730" s="166"/>
      <c r="B730" s="204" t="e">
        <f>VLOOKUP(A730,Adr!A:B,2,FALSE)</f>
        <v>#N/A</v>
      </c>
      <c r="C730" s="185"/>
      <c r="D730" s="187"/>
      <c r="E730" s="173"/>
      <c r="F730" s="182"/>
      <c r="G730" s="185"/>
      <c r="H730" s="185"/>
      <c r="I730" s="192"/>
      <c r="J730" s="167"/>
      <c r="K730" s="5"/>
      <c r="L730" s="167" t="str">
        <f t="shared" si="51"/>
        <v/>
      </c>
      <c r="M730" s="5" t="e">
        <f t="shared" si="52"/>
        <v>#N/A</v>
      </c>
      <c r="N730" s="3" t="str">
        <f t="shared" si="53"/>
        <v/>
      </c>
    </row>
    <row r="731" spans="1:14" x14ac:dyDescent="0.2">
      <c r="A731" s="166"/>
      <c r="B731" s="204" t="e">
        <f>VLOOKUP(A731,Adr!A:B,2,FALSE)</f>
        <v>#N/A</v>
      </c>
      <c r="C731" s="185"/>
      <c r="D731" s="187"/>
      <c r="E731" s="173"/>
      <c r="F731" s="182"/>
      <c r="G731" s="185"/>
      <c r="H731" s="185"/>
      <c r="I731" s="192"/>
      <c r="J731" s="167"/>
      <c r="K731" s="5"/>
      <c r="L731" s="167" t="str">
        <f t="shared" si="51"/>
        <v/>
      </c>
      <c r="M731" s="5" t="e">
        <f t="shared" si="52"/>
        <v>#N/A</v>
      </c>
      <c r="N731" s="3" t="str">
        <f t="shared" si="53"/>
        <v/>
      </c>
    </row>
    <row r="732" spans="1:14" x14ac:dyDescent="0.2">
      <c r="A732" s="166"/>
      <c r="B732" s="204" t="e">
        <f>VLOOKUP(A732,Adr!A:B,2,FALSE)</f>
        <v>#N/A</v>
      </c>
      <c r="C732" s="190"/>
      <c r="D732" s="172"/>
      <c r="E732" s="173"/>
      <c r="F732" s="182"/>
      <c r="G732" s="185"/>
      <c r="H732" s="185"/>
      <c r="I732" s="167"/>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ref="L751:L767" si="54">A751&amp;G751&amp;H751</f>
        <v/>
      </c>
      <c r="M751" s="5" t="e">
        <f t="shared" ref="M751:M767" si="55">B751&amp;F751&amp;H751&amp;C751</f>
        <v>#N/A</v>
      </c>
      <c r="N751" s="3" t="str">
        <f t="shared" si="53"/>
        <v/>
      </c>
    </row>
    <row r="752" spans="1:14" x14ac:dyDescent="0.2">
      <c r="A752" s="182"/>
      <c r="B752" s="204" t="e">
        <f>VLOOKUP(A752,Adr!A:B,2,FALSE)</f>
        <v>#N/A</v>
      </c>
      <c r="C752" s="185"/>
      <c r="D752" s="187"/>
      <c r="E752" s="230"/>
      <c r="F752" s="182"/>
      <c r="G752" s="185"/>
      <c r="H752" s="185"/>
      <c r="I752" s="192"/>
      <c r="J752" s="167"/>
      <c r="K752" s="5"/>
      <c r="L752" s="167" t="str">
        <f t="shared" si="54"/>
        <v/>
      </c>
      <c r="M752" s="5" t="e">
        <f t="shared" si="55"/>
        <v>#N/A</v>
      </c>
      <c r="N752" s="3" t="str">
        <f t="shared" si="53"/>
        <v/>
      </c>
    </row>
    <row r="753" spans="1:14" x14ac:dyDescent="0.2">
      <c r="A753" s="182"/>
      <c r="B753" s="204" t="e">
        <f>VLOOKUP(A753,Adr!A:B,2,FALSE)</f>
        <v>#N/A</v>
      </c>
      <c r="C753" s="185"/>
      <c r="D753" s="187"/>
      <c r="E753" s="230"/>
      <c r="F753" s="182"/>
      <c r="G753" s="185"/>
      <c r="H753" s="185"/>
      <c r="I753" s="192"/>
      <c r="J753" s="167"/>
      <c r="K753" s="5"/>
      <c r="L753" s="167" t="str">
        <f t="shared" si="54"/>
        <v/>
      </c>
      <c r="M753" s="5" t="e">
        <f t="shared" si="55"/>
        <v>#N/A</v>
      </c>
      <c r="N753" s="3" t="str">
        <f t="shared" si="53"/>
        <v/>
      </c>
    </row>
    <row r="754" spans="1:14" x14ac:dyDescent="0.2">
      <c r="A754" s="182"/>
      <c r="B754" s="204" t="e">
        <f>VLOOKUP(A754,Adr!A:B,2,FALSE)</f>
        <v>#N/A</v>
      </c>
      <c r="C754" s="185"/>
      <c r="D754" s="187"/>
      <c r="E754" s="230"/>
      <c r="F754" s="182"/>
      <c r="G754" s="185"/>
      <c r="H754" s="185"/>
      <c r="I754" s="192"/>
      <c r="J754" s="167"/>
      <c r="K754" s="5"/>
      <c r="L754" s="167" t="str">
        <f t="shared" si="54"/>
        <v/>
      </c>
      <c r="M754" s="5" t="e">
        <f t="shared" si="55"/>
        <v>#N/A</v>
      </c>
      <c r="N754" s="3" t="str">
        <f t="shared" ref="N754:N767" si="56">+I754&amp;H754</f>
        <v/>
      </c>
    </row>
    <row r="755" spans="1:14" x14ac:dyDescent="0.2">
      <c r="A755" s="182"/>
      <c r="B755" s="204" t="e">
        <f>VLOOKUP(A755,Adr!A:B,2,FALSE)</f>
        <v>#N/A</v>
      </c>
      <c r="C755" s="185"/>
      <c r="D755" s="187"/>
      <c r="E755" s="230"/>
      <c r="F755" s="182"/>
      <c r="G755" s="185"/>
      <c r="H755" s="185"/>
      <c r="I755" s="192"/>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66"/>
      <c r="B757" s="204" t="e">
        <f>VLOOKUP(A757,Adr!A:B,2,FALSE)</f>
        <v>#N/A</v>
      </c>
      <c r="C757" s="196"/>
      <c r="D757" s="186"/>
      <c r="E757" s="173"/>
      <c r="F757" s="166"/>
      <c r="G757" s="169"/>
      <c r="H757" s="169"/>
      <c r="I757" s="167"/>
      <c r="J757" s="167"/>
      <c r="K757" s="5"/>
      <c r="L757" s="167" t="str">
        <f t="shared" si="54"/>
        <v/>
      </c>
      <c r="M757" s="5" t="e">
        <f t="shared" si="55"/>
        <v>#N/A</v>
      </c>
      <c r="N757" s="3" t="str">
        <f t="shared" si="56"/>
        <v/>
      </c>
    </row>
    <row r="758" spans="1:14" x14ac:dyDescent="0.2">
      <c r="A758" s="166"/>
      <c r="B758" s="204" t="e">
        <f>VLOOKUP(A758,Adr!A:B,2,FALSE)</f>
        <v>#N/A</v>
      </c>
      <c r="C758" s="196"/>
      <c r="D758" s="186"/>
      <c r="E758" s="173"/>
      <c r="F758" s="166"/>
      <c r="G758" s="169"/>
      <c r="H758" s="169"/>
      <c r="I758" s="167"/>
      <c r="J758" s="167"/>
      <c r="K758" s="5"/>
      <c r="L758" s="167" t="str">
        <f t="shared" si="54"/>
        <v/>
      </c>
      <c r="M758" s="5" t="e">
        <f t="shared" si="55"/>
        <v>#N/A</v>
      </c>
      <c r="N758" s="3" t="str">
        <f t="shared" si="56"/>
        <v/>
      </c>
    </row>
    <row r="759" spans="1:14" x14ac:dyDescent="0.2">
      <c r="A759" s="166"/>
      <c r="B759" s="204" t="e">
        <f>VLOOKUP(A759,Adr!A:B,2,FALSE)</f>
        <v>#N/A</v>
      </c>
      <c r="C759" s="196"/>
      <c r="D759" s="186"/>
      <c r="E759" s="173"/>
      <c r="F759" s="166"/>
      <c r="G759" s="169"/>
      <c r="H759" s="169"/>
      <c r="I759" s="167"/>
      <c r="J759" s="167"/>
      <c r="K759" s="5"/>
      <c r="L759" s="167" t="str">
        <f t="shared" si="54"/>
        <v/>
      </c>
      <c r="M759" s="5" t="e">
        <f t="shared" si="55"/>
        <v>#N/A</v>
      </c>
      <c r="N759" s="3" t="str">
        <f t="shared" si="56"/>
        <v/>
      </c>
    </row>
    <row r="760" spans="1:14" x14ac:dyDescent="0.2">
      <c r="A760" s="166"/>
      <c r="B760" s="204" t="e">
        <f>VLOOKUP(A760,Adr!A:B,2,FALSE)</f>
        <v>#N/A</v>
      </c>
      <c r="C760" s="196"/>
      <c r="D760" s="186"/>
      <c r="E760" s="173"/>
      <c r="F760" s="166"/>
      <c r="G760" s="169"/>
      <c r="H760" s="169"/>
      <c r="I760" s="167"/>
      <c r="J760" s="167"/>
      <c r="K760" s="5"/>
      <c r="L760" s="167" t="str">
        <f t="shared" si="54"/>
        <v/>
      </c>
      <c r="M760" s="5" t="e">
        <f t="shared" si="55"/>
        <v>#N/A</v>
      </c>
      <c r="N760" s="3" t="str">
        <f t="shared" si="56"/>
        <v/>
      </c>
    </row>
    <row r="761" spans="1:14" x14ac:dyDescent="0.2">
      <c r="A761" s="182"/>
      <c r="B761" s="204" t="e">
        <f>VLOOKUP(A761,Adr!A:B,2,FALSE)</f>
        <v>#N/A</v>
      </c>
      <c r="C761" s="185"/>
      <c r="D761" s="187"/>
      <c r="E761" s="173"/>
      <c r="F761" s="182"/>
      <c r="G761" s="185"/>
      <c r="H761" s="185"/>
      <c r="I761" s="192"/>
      <c r="J761" s="167"/>
      <c r="K761" s="5"/>
      <c r="L761" s="167" t="str">
        <f t="shared" si="54"/>
        <v/>
      </c>
      <c r="M761" s="5" t="e">
        <f t="shared" si="55"/>
        <v>#N/A</v>
      </c>
      <c r="N761" s="3" t="str">
        <f t="shared" si="56"/>
        <v/>
      </c>
    </row>
    <row r="762" spans="1:14" x14ac:dyDescent="0.2">
      <c r="A762" s="166"/>
      <c r="B762" s="204" t="e">
        <f>VLOOKUP(A762,Adr!A:B,2,FALSE)</f>
        <v>#N/A</v>
      </c>
      <c r="C762" s="190"/>
      <c r="D762" s="172"/>
      <c r="E762" s="173"/>
      <c r="F762" s="182"/>
      <c r="G762" s="185"/>
      <c r="H762" s="185"/>
      <c r="I762" s="167"/>
      <c r="J762" s="167"/>
      <c r="K762" s="5"/>
      <c r="L762" s="167" t="str">
        <f t="shared" si="54"/>
        <v/>
      </c>
      <c r="M762" s="5" t="e">
        <f t="shared" si="55"/>
        <v>#N/A</v>
      </c>
      <c r="N762" s="3" t="str">
        <f t="shared" si="56"/>
        <v/>
      </c>
    </row>
    <row r="763" spans="1:14" x14ac:dyDescent="0.2">
      <c r="A763" s="166"/>
      <c r="B763" s="204" t="e">
        <f>VLOOKUP(A763,Adr!A:B,2,FALSE)</f>
        <v>#N/A</v>
      </c>
      <c r="C763" s="190"/>
      <c r="D763" s="172"/>
      <c r="E763" s="173"/>
      <c r="F763" s="182"/>
      <c r="G763" s="185"/>
      <c r="H763" s="185"/>
      <c r="I763" s="167"/>
      <c r="J763" s="167"/>
      <c r="K763" s="5"/>
      <c r="L763" s="167" t="str">
        <f t="shared" si="54"/>
        <v/>
      </c>
      <c r="M763" s="5" t="e">
        <f t="shared" si="55"/>
        <v>#N/A</v>
      </c>
      <c r="N763" s="3" t="str">
        <f t="shared" si="56"/>
        <v/>
      </c>
    </row>
    <row r="764" spans="1:14" x14ac:dyDescent="0.2">
      <c r="A764" s="166"/>
      <c r="B764" s="204" t="e">
        <f>VLOOKUP(A764,Adr!A:B,2,FALSE)</f>
        <v>#N/A</v>
      </c>
      <c r="C764" s="185"/>
      <c r="D764" s="187"/>
      <c r="E764" s="173"/>
      <c r="F764" s="182"/>
      <c r="G764" s="185"/>
      <c r="H764" s="185"/>
      <c r="I764" s="192"/>
      <c r="J764" s="167"/>
      <c r="K764" s="5"/>
      <c r="L764" s="167" t="str">
        <f t="shared" si="54"/>
        <v/>
      </c>
      <c r="M764" s="5" t="e">
        <f t="shared" si="55"/>
        <v>#N/A</v>
      </c>
      <c r="N764" s="3" t="str">
        <f t="shared" si="56"/>
        <v/>
      </c>
    </row>
    <row r="765" spans="1:14" x14ac:dyDescent="0.2">
      <c r="A765" s="166"/>
      <c r="B765" s="204" t="e">
        <f>VLOOKUP(A765,Adr!A:B,2,FALSE)</f>
        <v>#N/A</v>
      </c>
      <c r="C765" s="185"/>
      <c r="D765" s="187"/>
      <c r="E765" s="173"/>
      <c r="F765" s="182"/>
      <c r="G765" s="185"/>
      <c r="H765" s="185"/>
      <c r="I765" s="192"/>
      <c r="J765" s="167"/>
      <c r="K765" s="5"/>
      <c r="L765" s="167" t="str">
        <f t="shared" si="54"/>
        <v/>
      </c>
      <c r="M765" s="5" t="e">
        <f t="shared" si="55"/>
        <v>#N/A</v>
      </c>
      <c r="N765" s="3" t="str">
        <f t="shared" si="56"/>
        <v/>
      </c>
    </row>
    <row r="766" spans="1:14" x14ac:dyDescent="0.2">
      <c r="A766" s="166"/>
      <c r="B766" s="204" t="e">
        <f>VLOOKUP(A766,Adr!A:B,2,FALSE)</f>
        <v>#N/A</v>
      </c>
      <c r="C766" s="185"/>
      <c r="D766" s="187"/>
      <c r="E766" s="173"/>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softballová asociácia, Olympijské námestie 14290/1, Bratislava, 831 04</v>
      </c>
      <c r="B1" s="369"/>
      <c r="C1" s="36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70" t="s">
        <v>1260</v>
      </c>
      <c r="F3" s="371"/>
      <c r="N3" s="137" t="str">
        <f t="shared" si="0"/>
        <v>c - príspevok Slovenskému paralympijskému výboru</v>
      </c>
      <c r="O3" s="137" t="s">
        <v>343</v>
      </c>
      <c r="P3" s="137" t="s">
        <v>344</v>
      </c>
    </row>
    <row r="4" spans="1:16" ht="45.75" customHeight="1" x14ac:dyDescent="0.2">
      <c r="E4" s="371"/>
      <c r="F4" s="371"/>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1272</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1274</v>
      </c>
    </row>
    <row r="15" spans="1:16" ht="32.1" customHeight="1" thickBot="1" x14ac:dyDescent="0.25">
      <c r="A15" s="139" t="s">
        <v>1275</v>
      </c>
      <c r="B15" s="374" t="s">
        <v>1276</v>
      </c>
      <c r="C15" s="375"/>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17316723</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8" t="s">
        <v>1286</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František Bunta</cp:lastModifiedBy>
  <cp:revision/>
  <cp:lastPrinted>2026-04-13T17:59:10Z</cp:lastPrinted>
  <dcterms:created xsi:type="dcterms:W3CDTF">2017-02-20T06:20:12Z</dcterms:created>
  <dcterms:modified xsi:type="dcterms:W3CDTF">2026-04-14T07:25:29Z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