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62268999b4b073bb/Počítač/SOFTBALL SSA ALL/2026/MCRaS/"/>
    </mc:Choice>
  </mc:AlternateContent>
  <xr:revisionPtr revIDLastSave="0" documentId="8_{71DB9AE9-2D99-4D97-A2E1-EC13E524C718}" xr6:coauthVersionLast="47" xr6:coauthVersionMax="47" xr10:uidLastSave="{00000000-0000-0000-0000-000000000000}"/>
  <bookViews>
    <workbookView xWindow="-120" yWindow="-120" windowWidth="25440" windowHeight="1539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N95" i="1"/>
  <c r="L96" i="1"/>
  <c r="L97" i="1"/>
  <c r="L98" i="1"/>
  <c r="L99" i="1"/>
  <c r="L100" i="1"/>
  <c r="L101" i="1"/>
  <c r="L102" i="1"/>
  <c r="L103" i="1"/>
  <c r="L104" i="1"/>
  <c r="L105" i="1"/>
  <c r="L106" i="1"/>
  <c r="L107" i="1"/>
  <c r="L108" i="1"/>
  <c r="L109" i="1"/>
  <c r="N109" i="1"/>
  <c r="L110" i="1"/>
  <c r="N110" i="1"/>
  <c r="L111" i="1"/>
  <c r="N111" i="1"/>
  <c r="L112" i="1"/>
  <c r="N112" i="1"/>
  <c r="L113" i="1"/>
  <c r="N113" i="1"/>
  <c r="L114" i="1"/>
  <c r="N114" i="1"/>
  <c r="L115" i="1"/>
  <c r="N115" i="1"/>
  <c r="L116" i="1"/>
  <c r="N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J109" i="1"/>
  <c r="I110" i="1"/>
  <c r="J110" i="1"/>
  <c r="I111" i="1"/>
  <c r="J111" i="1"/>
  <c r="I112" i="1"/>
  <c r="J112" i="1"/>
  <c r="I113" i="1"/>
  <c r="J113" i="1"/>
  <c r="I114" i="1"/>
  <c r="J114" i="1"/>
  <c r="I115" i="1"/>
  <c r="J115" i="1"/>
  <c r="I116" i="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N2" i="11" s="1"/>
  <c r="P3" i="11"/>
  <c r="N3" i="11" s="1"/>
  <c r="P4" i="11"/>
  <c r="N4" i="11" s="1"/>
  <c r="P5" i="11"/>
  <c r="N5" i="11" s="1"/>
  <c r="P6" i="11"/>
  <c r="N6" i="11" s="1"/>
  <c r="P7" i="11"/>
  <c r="N7" i="11" s="1"/>
  <c r="P8" i="11"/>
  <c r="N8" i="11" s="1"/>
  <c r="P9" i="11"/>
  <c r="N9" i="11" s="1"/>
  <c r="P10" i="11"/>
  <c r="N10" i="11" s="1"/>
  <c r="P11" i="11"/>
  <c r="N11" i="11" s="1"/>
  <c r="P12" i="11"/>
  <c r="N12" i="11"/>
  <c r="P13" i="11"/>
  <c r="N13" i="11"/>
  <c r="P1" i="11"/>
  <c r="N1" i="11" s="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N514" i="1" s="1"/>
  <c r="I515" i="1"/>
  <c r="N515" i="1" s="1"/>
  <c r="I516" i="1"/>
  <c r="N516" i="1" s="1"/>
  <c r="I517" i="1"/>
  <c r="N517" i="1" s="1"/>
  <c r="I518" i="1"/>
  <c r="N518" i="1" s="1"/>
  <c r="I519" i="1"/>
  <c r="N519" i="1" s="1"/>
  <c r="I520" i="1"/>
  <c r="N520" i="1" s="1"/>
  <c r="I521" i="1"/>
  <c r="N521" i="1" s="1"/>
  <c r="I522" i="1"/>
  <c r="N522" i="1" s="1"/>
  <c r="I523" i="1"/>
  <c r="N523" i="1" s="1"/>
  <c r="I524" i="1"/>
  <c r="N524" i="1" s="1"/>
  <c r="I525" i="1"/>
  <c r="N525" i="1" s="1"/>
  <c r="I526" i="1"/>
  <c r="N526" i="1" s="1"/>
  <c r="I527" i="1"/>
  <c r="N527" i="1" s="1"/>
  <c r="I528" i="1"/>
  <c r="N528" i="1" s="1"/>
  <c r="I529" i="1"/>
  <c r="N529" i="1" s="1"/>
  <c r="I530" i="1"/>
  <c r="N530" i="1" s="1"/>
  <c r="I531" i="1"/>
  <c r="N531" i="1" s="1"/>
  <c r="I532" i="1"/>
  <c r="N532" i="1" s="1"/>
  <c r="I533" i="1"/>
  <c r="N533" i="1" s="1"/>
  <c r="I534" i="1"/>
  <c r="N534" i="1" s="1"/>
  <c r="I535" i="1"/>
  <c r="N535" i="1" s="1"/>
  <c r="I536" i="1"/>
  <c r="N536" i="1" s="1"/>
  <c r="I537" i="1"/>
  <c r="N537" i="1" s="1"/>
  <c r="I538" i="1"/>
  <c r="N538" i="1" s="1"/>
  <c r="I539" i="1"/>
  <c r="N539" i="1" s="1"/>
  <c r="I540" i="1"/>
  <c r="N540" i="1" s="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B515" i="1"/>
  <c r="M515" i="1" s="1"/>
  <c r="L515" i="1"/>
  <c r="B516" i="1"/>
  <c r="M516" i="1" s="1"/>
  <c r="L516" i="1"/>
  <c r="B517" i="1"/>
  <c r="M517" i="1" s="1"/>
  <c r="L517" i="1"/>
  <c r="B518" i="1"/>
  <c r="M518" i="1" s="1"/>
  <c r="L51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65" i="9"/>
  <c r="L65" i="9"/>
  <c r="C13" i="6"/>
  <c r="C10" i="6"/>
  <c r="K40" i="9"/>
  <c r="L41" i="9"/>
  <c r="L43" i="9"/>
  <c r="L46" i="9" s="1"/>
  <c r="K45" i="9"/>
  <c r="B43" i="9" s="1"/>
  <c r="M13" i="4"/>
  <c r="C11" i="6"/>
  <c r="F65" i="9" l="1"/>
  <c r="M17" i="4"/>
  <c r="K82" i="4"/>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L12" i="9"/>
  <c r="E44" i="9"/>
  <c r="C44" i="9"/>
  <c r="C46" i="9" s="1"/>
  <c r="D44" i="9"/>
  <c r="F44" i="9"/>
  <c r="H42" i="9"/>
  <c r="H41" i="9"/>
  <c r="D39" i="9"/>
  <c r="C39" i="9"/>
  <c r="C41" i="9" s="1"/>
  <c r="F39" i="9"/>
  <c r="E39"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E60" i="9"/>
  <c r="J60" i="9"/>
  <c r="J118" i="9"/>
  <c r="C130" i="9"/>
  <c r="G118" i="9"/>
  <c r="G44" i="9"/>
  <c r="G47" i="9" s="1"/>
  <c r="I47" i="9" s="1"/>
  <c r="D41" i="9"/>
  <c r="G39" i="9"/>
  <c r="F47" i="9"/>
  <c r="F46" i="9"/>
  <c r="D46" i="9"/>
  <c r="I45" i="9"/>
  <c r="F41" i="9"/>
  <c r="F42" i="9"/>
  <c r="E46" i="9"/>
  <c r="G46" i="9" l="1"/>
  <c r="I60" i="9"/>
  <c r="K47" i="9"/>
  <c r="J42" i="9" s="1"/>
  <c r="G54" i="9" s="1"/>
  <c r="I54" i="9" s="1"/>
  <c r="I46" i="9"/>
  <c r="K46" i="9" s="1"/>
  <c r="J41" i="9" s="1"/>
  <c r="G41" i="9"/>
  <c r="E40" i="9"/>
  <c r="E41" i="9" s="1"/>
  <c r="I1" i="4"/>
  <c r="D53" i="9" s="1"/>
  <c r="J53" i="9" s="1"/>
  <c r="D130" i="9" l="1"/>
  <c r="J130" i="9" s="1"/>
  <c r="E53" i="9"/>
  <c r="E130" i="9" s="1"/>
  <c r="E42" i="9"/>
  <c r="G42" i="9"/>
  <c r="I40" i="9"/>
  <c r="I42" i="9" l="1"/>
  <c r="I41" i="9" l="1"/>
  <c r="K41" i="9" s="1"/>
  <c r="K42" i="9"/>
  <c r="G53" i="9" s="1"/>
  <c r="E11" i="9"/>
  <c r="D11" i="9" s="1"/>
  <c r="G130" i="9" l="1"/>
  <c r="I53" i="9"/>
  <c r="I130" i="9" s="1"/>
  <c r="E10" i="9"/>
  <c r="D10" i="9" s="1"/>
  <c r="E12" i="9"/>
  <c r="D12" i="9" s="1"/>
  <c r="E14" i="9"/>
  <c r="D14" i="9" s="1"/>
  <c r="E13" i="9"/>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<sst xmlns="http://schemas.openxmlformats.org/spreadsheetml/2006/main" count="3237" uniqueCount="1833">
  <si>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</si>
  <si>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</si>
  <si>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</si>
  <si>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</si>
  <si>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</si>
  <si>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</si>
  <si>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</si>
  <si>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</si>
  <si>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</si>
  <si>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</si>
  <si>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</si>
  <si>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</si>
  <si>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</si>
  <si>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</si>
  <si>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</si>
  <si>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</si>
  <si>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</si>
  <si>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</si>
  <si>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</si>
  <si>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</si>
  <si>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</si>
  <si>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</si>
  <si>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</si>
  <si>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</si>
  <si>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</si>
  <si>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</si>
  <si>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</si>
  <si>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</si>
  <si>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</si>
  <si>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</si>
  <si>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</si>
  <si>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</si>
  <si>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</si>
  <si>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</si>
  <si>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</si>
  <si>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</si>
  <si>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</si>
  <si>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</si>
  <si>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</si>
  <si>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</si>
  <si>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</si>
  <si>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</si>
  <si>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</si>
  <si>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</si>
  <si>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</si>
  <si>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</si>
  <si>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</si>
  <si>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</si>
  <si>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</si>
  <si>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</si>
  <si>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</si>
  <si>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</si>
  <si>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</si>
  <si>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</si>
  <si>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</si>
  <si>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</si>
  <si>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</si>
  <si>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</si>
  <si>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</si>
  <si>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</si>
  <si>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</si>
  <si>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</si>
  <si>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</si>
  <si>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</si>
  <si>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</si>
  <si>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</si>
  <si>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</si>
  <si>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</si>
  <si>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</si>
  <si>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</si>
  <si>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</si>
  <si>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</si>
  <si>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</si>
  <si>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</si>
  <si>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</si>
  <si>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</si>
  <si>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</si>
  <si>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</si>
  <si>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</si>
  <si>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</si>
  <si>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</si>
  <si>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</si>
  <si>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</si>
  <si>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</si>
  <si>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</si>
  <si>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</si>
  <si>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</si>
  <si>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</si>
  <si>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</si>
  <si>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</si>
  <si>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</si>
  <si>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</si>
  <si>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</si>
  <si>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</si>
  <si>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</si>
  <si>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</si>
  <si>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</si>
  <si>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</si>
  <si>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</si>
  <si>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</si>
  <si>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</si>
  <si>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</si>
  <si>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</si>
  <si>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</si>
  <si>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</si>
  <si>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</si>
  <si>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</si>
  <si>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</si>
  <si>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</si>
  <si>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</si>
  <si>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</si>
  <si>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</si>
  <si>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</si>
  <si>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</si>
  <si>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</si>
  <si>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</si>
  <si>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</si>
  <si>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</si>
  <si>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</si>
  <si>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</si>
  <si>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</si>
  <si>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</si>
  <si>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</si>
  <si>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</si>
  <si>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</si>
  <si>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</si>
  <si>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</si>
  <si>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</si>
  <si>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</si>
  <si>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</si>
  <si>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</si>
  <si>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</si>
  <si>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</si>
  <si>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</si>
  <si>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</si>
  <si>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</si>
  <si>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</si>
  <si>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</si>
  <si>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</si>
  <si>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</si>
  <si>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</si>
  <si>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</si>
  <si>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</si>
  <si>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</si>
  <si>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</si>
  <si>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</si>
  <si>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</si>
  <si>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</si>
  <si>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</si>
  <si>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</si>
  <si>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</si>
  <si>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</si>
  <si>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</si>
  <si>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</si>
  <si>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</si>
  <si>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</si>
  <si>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</si>
  <si>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</si>
  <si>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</si>
  <si>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</si>
  <si>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</si>
  <si>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</si>
  <si>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</si>
  <si>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</si>
  <si>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</si>
  <si>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</si>
  <si>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</si>
  <si>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</si>
  <si>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</si>
  <si>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</si>
  <si>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</si>
  <si>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</si>
  <si>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</si>
  <si>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</si>
  <si>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</si>
  <si>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</si>
  <si>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</si>
  <si>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</si>
  <si>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</si>
  <si>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</si>
  <si>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</si>
  <si>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</si>
  <si>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</si>
  <si>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</si>
  <si>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</si>
  <si>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</si>
  <si>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</si>
  <si>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</si>
  <si>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</si>
  <si>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</si>
  <si>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</si>
  <si>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</si>
  <si>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</si>
  <si>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</si>
  <si>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</si>
  <si>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</si>
  <si>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</si>
  <si>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</si>
  <si>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</si>
  <si>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</si>
  <si>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</si>
  <si>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</si>
  <si>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</si>
  <si>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</si>
  <si>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</si>
  <si>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</si>
  <si>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</si>
  <si>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</si>
  <si>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</si>
  <si>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</si>
  <si>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</si>
  <si>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</si>
  <si>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</si>
  <si>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</si>
  <si>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</si>
  <si>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</si>
  <si>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</si>
  <si>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</si>
  <si>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</si>
  <si>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</si>
  <si>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</si>
  <si>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</si>
  <si>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</si>
  <si>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</si>
  <si>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</si>
  <si>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</si>
  <si>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</si>
  <si>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</si>
  <si>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</si>
  <si>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</si>
  <si>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</si>
  <si>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</si>
  <si>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</si>
  <si>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</si>
  <si>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</si>
  <si>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</si>
  <si>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</si>
  <si>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</si>
  <si>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</si>
  <si>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</si>
  <si>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</si>
  <si>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</si>
  <si>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</si>
  <si>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</si>
  <si>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</si>
  <si>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</si>
  <si>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</si>
  <si>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</si>
  <si>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</si>
  <si>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</si>
  <si>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</si>
  <si>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</si>
  <si>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</si>
  <si>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</si>
  <si>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</si>
  <si>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</si>
  <si>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</si>
  <si>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</si>
  <si>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</si>
  <si>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</si>
  <si>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</si>
  <si>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</si>
  <si>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</si>
  <si>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</si>
  <si>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</si>
  <si>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</si>
  <si>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</si>
  <si>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</si>
  <si>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</si>
  <si>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</si>
  <si>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</si>
  <si>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</si>
  <si>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</si>
  <si>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</si>
  <si>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</si>
  <si>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</si>
  <si>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</si>
  <si>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</si>
  <si>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</si>
  <si>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</si>
  <si>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</si>
  <si>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</si>
  <si>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</si>
  <si>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</si>
  <si>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</si>
  <si>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</si>
  <si>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</si>
  <si>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</si>
  <si>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</si>
  <si>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</si>
  <si>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</si>
  <si>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</si>
  <si>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</si>
  <si>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</si>
  <si>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</si>
  <si>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</si>
  <si>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</si>
  <si>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</si>
  <si>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</si>
  <si>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</si>
  <si>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</si>
  <si>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</si>
  <si>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</si>
  <si>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</si>
  <si>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</si>
  <si>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</si>
  <si>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</si>
  <si>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</si>
  <si>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</si>
  <si>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</si>
  <si>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</si>
  <si>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</si>
  <si>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</si>
  <si>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</si>
  <si>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</si>
  <si>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</si>
  <si>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</si>
  <si>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</si>
  <si>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</si>
  <si>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</si>
  <si>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</si>
  <si>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</si>
  <si>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</si>
  <si>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</si>
  <si>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</si>
  <si>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</si>
  <si>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</si>
  <si>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</si>
  <si>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</si>
  <si>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</si>
  <si>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</si>
  <si>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</si>
  <si>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</si>
  <si>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</si>
  <si>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</si>
  <si>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</si>
  <si>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</si>
  <si>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</si>
  <si>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</si>
  <si>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</si>
  <si>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</si>
  <si>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</si>
  <si>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</si>
  <si>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</si>
  <si>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</si>
  <si>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</si>
  <si>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</si>
  <si>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</si>
  <si>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</si>
  <si>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</si>
  <si>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</si>
  <si>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</si>
  <si>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</si>
  <si>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</si>
  <si>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</si>
  <si>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</si>
  <si>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</si>
  <si>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</si>
  <si>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</si>
  <si>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</si>
  <si>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</si>
  <si>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</si>
  <si>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</si>
  <si>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</si>
  <si>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</si>
  <si>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</si>
  <si>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</si>
  <si>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</si>
  <si>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</si>
  <si>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</si>
  <si>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</si>
  <si>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</si>
  <si>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</si>
  <si>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</si>
  <si>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</si>
  <si>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</si>
  <si>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</si>
  <si>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</si>
  <si>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</si>
  <si>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</si>
  <si>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</si>
  <si>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</si>
  <si>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</si>
  <si>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</si>
  <si>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</si>
  <si>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</si>
  <si>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</si>
  <si>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</si>
  <si>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</si>
  <si>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</si>
  <si>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</si>
  <si>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</si>
  <si>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</si>
  <si>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</si>
  <si>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</si>
  <si>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</si>
  <si>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</si>
  <si>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</si>
  <si>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</si>
  <si>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</si>
  <si>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</si>
  <si>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</si>
  <si>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</si>
  <si>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</si>
  <si>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</si>
  <si>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</si>
  <si>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</si>
  <si>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</si>
  <si>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</si>
  <si>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</si>
  <si>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</si>
  <si>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</si>
  <si>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</si>
  <si>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</si>
  <si>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</si>
  <si>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</si>
  <si>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</si>
  <si>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</si>
  <si>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</si>
  <si>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</si>
  <si>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</si>
  <si>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</si>
  <si>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</si>
  <si>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</si>
  <si>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</si>
  <si>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</si>
  <si>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</si>
  <si>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</si>
  <si>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</si>
  <si>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</si>
  <si>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</si>
  <si>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</si>
  <si>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</si>
  <si>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</si>
  <si>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</si>
  <si>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</si>
  <si>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</si>
  <si>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</si>
  <si>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</si>
  <si>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</si>
  <si>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</si>
  <si>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</si>
  <si>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</si>
  <si>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</si>
  <si>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</si>
  <si>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</si>
  <si>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</si>
  <si>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</si>
  <si>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</si>
  <si>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</si>
  <si>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</si>
  <si>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</si>
  <si>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</si>
  <si>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</si>
  <si>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</si>
  <si>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</si>
  <si>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</si>
  <si>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</si>
  <si>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</si>
  <si>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</si>
  <si>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</si>
  <si>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</si>
  <si>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</si>
  <si>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</si>
  <si>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</si>
  <si>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</si>
  <si>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</si>
  <si>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</si>
  <si>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</si>
  <si>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</si>
  <si>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</si>
  <si>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</si>
  <si>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</si>
  <si>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</si>
  <si>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</si>
  <si>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</si>
  <si>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</si>
  <si>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</si>
  <si>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</si>
  <si>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</si>
  <si>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</si>
  <si>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</si>
  <si>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</si>
  <si>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</si>
  <si>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</si>
  <si>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</si>
  <si>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</si>
  <si>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</si>
  <si>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</si>
  <si>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</si>
  <si>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</si>
  <si>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</si>
  <si>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</si>
  <si>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</si>
  <si>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</si>
  <si>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</si>
  <si>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</si>
  <si>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</si>
  <si>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</si>
  <si>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</si>
  <si>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</si>
  <si>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</si>
  <si>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</si>
  <si>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</si>
  <si>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</si>
  <si>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</si>
  <si>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</si>
  <si>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</si>
  <si>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</si>
  <si>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</si>
  <si>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</si>
  <si>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</si>
  <si>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</si>
  <si>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</si>
  <si>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</si>
  <si>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</si>
  <si>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</si>
  <si>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</si>
  <si>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</si>
  <si>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</si>
  <si>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</si>
  <si>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</si>
  <si>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</si>
  <si>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</si>
  <si>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</si>
  <si>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</si>
  <si>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</si>
  <si>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</si>
  <si>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</si>
  <si>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</si>
  <si>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</si>
  <si>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</si>
  <si>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</si>
  <si>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</si>
  <si>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</si>
  <si>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</si>
  <si>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</si>
  <si>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</si>
  <si>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</si>
  <si>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</si>
  <si>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</si>
  <si>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</si>
  <si>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</si>
  <si>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</si>
  <si>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</si>
  <si>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</si>
  <si>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</si>
  <si>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</si>
  <si>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</si>
  <si>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</si>
  <si>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</si>
  <si>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</si>
  <si>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</si>
  <si>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</si>
  <si>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</si>
  <si>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</si>
  <si>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</si>
  <si>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</si>
  <si>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</si>
  <si>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</si>
  <si>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</si>
  <si>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</si>
  <si>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</si>
  <si>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</si>
  <si>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</si>
  <si>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</si>
  <si>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</si>
  <si>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</si>
  <si>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</si>
  <si>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</si>
  <si>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</si>
  <si>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</si>
  <si>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</si>
  <si>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</si>
  <si>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</si>
  <si>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</si>
  <si>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</si>
  <si>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</si>
  <si>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</si>
  <si>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</si>
  <si>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</si>
  <si>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</si>
  <si>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</si>
  <si>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</si>
  <si>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</si>
  <si>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</si>
  <si>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</si>
  <si>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</si>
  <si>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</si>
  <si>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</si>
  <si>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</si>
  <si>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</si>
  <si>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</si>
  <si>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</si>
  <si>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</si>
  <si>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</si>
  <si>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</si>
  <si>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</si>
  <si>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</si>
  <si>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</si>
  <si>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</si>
  <si>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</si>
  <si>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</si>
  <si>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</si>
  <si>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</si>
  <si>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</si>
  <si>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</si>
  <si>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</si>
  <si>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</si>
  <si>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</si>
  <si>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</si>
  <si>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</si>
  <si>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</si>
  <si>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</si>
  <si>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</si>
  <si>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</si>
  <si>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</si>
  <si>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</si>
  <si>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</si>
  <si>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</si>
  <si>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</si>
  <si>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</si>
  <si>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</si>
  <si>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</si>
  <si>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</si>
  <si>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</si>
  <si>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</si>
  <si>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</si>
  <si>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</si>
  <si>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</si>
  <si>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</si>
  <si>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</si>
  <si>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</si>
  <si>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</si>
  <si>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</si>
  <si>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</si>
  <si>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</si>
  <si>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</si>
  <si>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</si>
  <si>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</si>
  <si>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</si>
  <si>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</si>
  <si>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</si>
  <si>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</si>
  <si>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</si>
  <si>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</si>
  <si>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</si>
  <si>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</si>
  <si>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</si>
  <si>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</si>
  <si>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</si>
  <si>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</si>
  <si>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</si>
  <si>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</si>
  <si>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</si>
  <si>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</si>
  <si>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</si>
  <si>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</si>
  <si>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</si>
  <si>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</si>
  <si>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</si>
  <si>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</si>
  <si>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</si>
  <si>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</si>
  <si>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</si>
  <si>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</si>
  <si>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</si>
  <si>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</si>
  <si>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</si>
  <si>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</si>
  <si>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</si>
  <si>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</si>
  <si>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</si>
  <si>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</si>
  <si>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</si>
  <si>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</si>
  <si>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</si>
  <si>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</si>
  <si>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</si>
  <si>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</si>
  <si>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</si>
  <si>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</si>
  <si>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</si>
  <si>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</si>
  <si>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</si>
  <si>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</si>
  <si>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</si>
  <si>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</si>
  <si>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</si>
  <si>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</si>
  <si>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</si>
  <si>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</si>
  <si>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</si>
  <si>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</si>
  <si>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</si>
  <si>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</si>
  <si>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</si>
  <si>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</si>
  <si>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</si>
  <si>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</si>
  <si>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</si>
  <si>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</si>
  <si>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</si>
  <si>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</si>
  <si>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</si>
  <si>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</si>
  <si>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</si>
  <si>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</si>
  <si>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</si>
  <si>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</si>
  <si>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</si>
  <si>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</si>
  <si>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</si>
  <si>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</si>
  <si>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</si>
  <si>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</si>
  <si>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</si>
  <si>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</si>
  <si>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</si>
  <si>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</si>
  <si>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</si>
  <si>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</si>
  <si>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</si>
  <si>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</si>
  <si>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</si>
  <si>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</si>
  <si>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</si>
  <si>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</si>
  <si>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</si>
  <si>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</si>
  <si>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</si>
  <si>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</si>
  <si>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</si>
  <si>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</si>
  <si>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</si>
  <si>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</si>
  <si>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</si>
  <si>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</si>
  <si>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</si>
  <si>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</si>
  <si>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</si>
  <si>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</si>
  <si>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</si>
  <si>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</si>
  <si>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</si>
  <si>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</si>
  <si>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</si>
  <si>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</si>
  <si>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</si>
  <si>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</si>
  <si>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</si>
  <si>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</si>
  <si>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</si>
  <si>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</si>
  <si>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</si>
  <si>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</si>
  <si>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</si>
  <si>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</si>
  <si>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</si>
  <si>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</si>
  <si>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</si>
  <si>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</si>
  <si>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</si>
  <si>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</si>
  <si>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</si>
  <si>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</si>
  <si>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</si>
  <si>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</si>
  <si>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</si>
  <si>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</si>
  <si>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</si>
  <si>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</si>
  <si>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</si>
  <si>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</si>
  <si>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</si>
  <si>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</si>
  <si>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</si>
  <si>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</si>
  <si>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</si>
  <si>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</si>
  <si>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</si>
  <si>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</si>
  <si>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</si>
  <si>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</si>
  <si>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</si>
  <si>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</si>
  <si>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</si>
  <si>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</si>
  <si>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</si>
  <si>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</si>
  <si>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</si>
  <si>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</si>
  <si>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</si>
  <si>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</si>
  <si>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</si>
  <si>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</si>
  <si>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</si>
  <si>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</si>
  <si>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</si>
  <si>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</si>
  <si>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</si>
  <si>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</si>
  <si>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</si>
  <si>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</si>
  <si>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</si>
  <si>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</si>
  <si>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</si>
  <si>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</si>
  <si>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</si>
  <si>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</si>
  <si>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</si>
  <si>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</si>
  <si>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</si>
  <si>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</si>
  <si>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</si>
  <si>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</si>
  <si>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</si>
  <si>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</si>
  <si>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</si>
  <si>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</si>
  <si>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</si>
  <si>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</si>
  <si>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</si>
  <si>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</si>
  <si>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</si>
  <si>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</si>
  <si>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</si>
  <si>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</si>
  <si>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</si>
  <si>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</si>
  <si>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</si>
  <si>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</si>
  <si>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</si>
  <si>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</si>
  <si>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</si>
  <si>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</si>
  <si>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</si>
  <si>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</si>
  <si>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</si>
  <si>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</si>
  <si>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</si>
  <si>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</si>
  <si>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</si>
  <si>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</si>
  <si>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</si>
  <si>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</si>
  <si>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</si>
  <si>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</si>
  <si>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</si>
  <si>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</si>
  <si>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</si>
  <si>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</si>
  <si>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</si>
  <si>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</si>
  <si>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</si>
  <si>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</si>
  <si>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</si>
  <si>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</si>
  <si>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</si>
  <si>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</si>
  <si>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</si>
  <si>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</si>
  <si>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</si>
  <si>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</si>
  <si>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</si>
  <si>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</si>
  <si>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</si>
  <si>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</si>
  <si>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</si>
  <si>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</si>
  <si>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</si>
  <si>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</si>
  <si>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</si>
  <si>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</si>
  <si>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</si>
  <si>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</si>
  <si>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</si>
  <si>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</si>
  <si>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</si>
  <si>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</si>
  <si>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</si>
  <si>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</si>
  <si>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</si>
  <si>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</si>
  <si>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</si>
  <si>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</si>
  <si>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</si>
  <si>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</si>
  <si>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</si>
  <si>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</si>
  <si>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</si>
  <si>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</si>
  <si>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</si>
  <si>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</si>
  <si>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</si>
  <si>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</si>
  <si>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</si>
  <si>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</si>
  <si>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</si>
  <si>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</si>
  <si>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</si>
  <si>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</si>
  <si>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</si>
  <si>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</si>
  <si>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</si>
  <si>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</si>
  <si>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</si>
  <si>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</si>
  <si>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</si>
  <si>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</si>
  <si>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</si>
  <si>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</si>
  <si>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</si>
  <si>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</si>
  <si>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</si>
  <si>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</si>
  <si>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</si>
  <si>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</si>
  <si>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</si>
  <si>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</si>
  <si>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</si>
  <si>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</si>
  <si>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</si>
  <si>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</si>
  <si>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</si>
  <si>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</si>
  <si>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</si>
  <si>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</si>
  <si>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</si>
  <si>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</si>
  <si>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</si>
  <si>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</si>
  <si>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</si>
  <si>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</si>
  <si>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</si>
  <si>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</si>
  <si>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</si>
  <si>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</si>
  <si>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</si>
  <si>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</si>
  <si>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</si>
  <si>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</si>
  <si>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</si>
  <si>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</si>
  <si>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</si>
  <si>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</si>
  <si>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</si>
  <si>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</si>
  <si>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</si>
  <si>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</si>
  <si>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</si>
  <si>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</si>
  <si>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</si>
  <si>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</si>
  <si>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</si>
  <si>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</si>
  <si>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</si>
  <si>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</si>
  <si>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</si>
  <si>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</si>
  <si>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</si>
  <si>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</si>
  <si>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</si>
  <si>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</si>
  <si>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</si>
  <si>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</si>
  <si>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</si>
  <si>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</si>
  <si>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</si>
  <si>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</si>
  <si>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</si>
  <si>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</si>
  <si>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</si>
  <si>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</si>
  <si>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</si>
  <si>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</si>
  <si>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</si>
  <si>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</si>
  <si>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</si>
  <si>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</si>
  <si>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</si>
  <si>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</si>
  <si>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</si>
  <si>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</si>
  <si>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</si>
  <si>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</si>
  <si>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</si>
  <si>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</si>
  <si>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</si>
  <si>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</si>
  <si>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</si>
  <si>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</si>
  <si>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</si>
  <si>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</si>
  <si>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</si>
  <si>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</si>
  <si>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</si>
  <si>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</si>
  <si>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</si>
  <si>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</si>
  <si>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</si>
  <si>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</si>
  <si>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</si>
  <si>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</si>
  <si>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</si>
  <si>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</si>
  <si>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</si>
  <si>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</si>
  <si>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</si>
  <si>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</si>
  <si>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</si>
  <si>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</si>
  <si>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</si>
  <si>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</si>
  <si>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</si>
  <si>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</si>
  <si>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</si>
  <si>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</si>
  <si>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</si>
  <si>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</si>
  <si>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</si>
  <si>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</si>
  <si>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</si>
  <si>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</si>
  <si>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</si>
  <si>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</si>
  <si>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</si>
  <si>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</si>
  <si>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</si>
  <si>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</si>
  <si>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</si>
  <si>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</si>
  <si>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</si>
  <si>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</si>
  <si>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</si>
  <si>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</si>
  <si>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</si>
  <si>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</si>
  <si>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</si>
  <si>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</si>
  <si>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</si>
  <si>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</si>
  <si>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</si>
  <si>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</si>
  <si>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</si>
  <si>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</si>
  <si>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</si>
  <si>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</si>
  <si>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</si>
  <si>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</si>
  <si>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</si>
  <si>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</si>
  <si>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</si>
  <si>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</si>
  <si>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</si>
  <si>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</si>
  <si>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</si>
  <si>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</si>
  <si>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</si>
  <si>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</si>
  <si>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</si>
  <si>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</si>
  <si>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</si>
  <si>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</si>
  <si>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</si>
  <si>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</si>
  <si>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</si>
  <si>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</si>
  <si>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</si>
  <si>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</si>
  <si>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</si>
  <si>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</si>
  <si>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</si>
  <si>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</si>
  <si>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</si>
  <si>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</si>
  <si>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</si>
  <si>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</si>
  <si>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</si>
  <si>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</si>
  <si>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</si>
  <si>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</si>
  <si>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</si>
  <si>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</si>
  <si>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</si>
  <si>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</si>
  <si>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</si>
  <si>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</si>
  <si>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</si>
  <si>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</si>
  <si>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</si>
  <si>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</si>
  <si>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</si>
  <si>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</si>
  <si>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</si>
  <si>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</si>
  <si>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</si>
  <si>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</si>
  <si>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</si>
  <si>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</si>
  <si>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</si>
  <si>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</si>
  <si>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</si>
  <si>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</si>
  <si>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</si>
  <si>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</si>
  <si>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</si>
  <si>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</si>
  <si>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</si>
  <si>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</si>
  <si>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</si>
  <si>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</si>
  <si>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</si>
  <si>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</si>
  <si>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</si>
  <si>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</si>
  <si>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</si>
  <si>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</si>
  <si>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</si>
  <si>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</si>
  <si>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</si>
  <si>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</si>
  <si>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</si>
  <si>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</si>
  <si>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</si>
  <si>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</si>
  <si>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</si>
  <si>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</si>
  <si>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</si>
  <si>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</si>
  <si>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</si>
  <si>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</si>
  <si>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</si>
  <si>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</si>
  <si>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</si>
  <si>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</si>
  <si>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</si>
  <si>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</si>
  <si>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</si>
  <si>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</si>
  <si>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</si>
  <si>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</si>
  <si>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</si>
  <si>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</si>
  <si>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</si>
  <si>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</si>
  <si>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</si>
  <si>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</si>
  <si>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</si>
  <si>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</si>
  <si>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</si>
  <si>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</si>
  <si>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</si>
  <si>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</si>
  <si>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</si>
  <si>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</si>
  <si>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</si>
  <si>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</si>
  <si>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</si>
  <si>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</si>
  <si>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</si>
  <si>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</si>
  <si>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</si>
  <si>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</si>
  <si>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</si>
  <si>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</si>
  <si>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</si>
  <si>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</si>
  <si>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</si>
  <si>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</si>
  <si>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</si>
  <si>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</si>
  <si>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</si>
  <si>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</si>
  <si>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</si>
  <si>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</si>
  <si>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</si>
  <si>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</si>
  <si>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</si>
  <si>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</si>
  <si>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</si>
  <si>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</si>
  <si>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</si>
  <si>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</si>
  <si>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</si>
  <si>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</si>
  <si>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</si>
  <si>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</si>
  <si>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</si>
  <si>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</si>
  <si>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</si>
  <si>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</si>
  <si>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</si>
  <si>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</si>
  <si>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</si>
  <si>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</si>
  <si>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</si>
  <si>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</si>
  <si>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</si>
  <si>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</si>
  <si>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</si>
  <si>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</si>
  <si>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</si>
  <si>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</si>
  <si>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</si>
  <si>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</si>
  <si>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</si>
  <si>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</si>
  <si>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</si>
  <si>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</si>
  <si>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</si>
  <si>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</si>
  <si>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</si>
  <si>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</si>
  <si>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</si>
  <si>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</si>
  <si>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</si>
  <si>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</si>
  <si>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</si>
  <si>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</si>
  <si>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</si>
  <si>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</si>
  <si>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</si>
  <si>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</si>
  <si>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</si>
  <si>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</si>
  <si>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</si>
  <si>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</si>
  <si>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</si>
  <si>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</si>
  <si>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</si>
  <si>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</si>
  <si>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</si>
  <si>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</si>
  <si>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</si>
  <si>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</si>
  <si>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</si>
  <si>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</si>
  <si>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</si>
  <si>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</si>
  <si>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</si>
  <si>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</si>
  <si>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</si>
  <si>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</si>
  <si>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</si>
  <si>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</si>
  <si>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</si>
  <si>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</si>
  <si>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</si>
  <si>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</si>
  <si>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</si>
  <si>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</si>
  <si>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</si>
  <si>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</si>
  <si>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</si>
  <si>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</si>
  <si>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</si>
  <si>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</si>
  <si>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</si>
  <si>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</si>
  <si>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</si>
  <si>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</si>
  <si>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</si>
  <si>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</si>
  <si>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</si>
  <si>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</si>
  <si>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</si>
  <si>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</si>
  <si>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</si>
  <si>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</si>
  <si>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</si>
  <si>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</si>
  <si>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</si>
  <si>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</si>
  <si>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</si>
  <si>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</si>
  <si>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</si>
  <si>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</si>
  <si>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</si>
  <si>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</si>
  <si>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</si>
  <si>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</si>
  <si>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</si>
  <si>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</si>
  <si>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</si>
  <si>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</si>
  <si>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</si>
  <si>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</si>
  <si>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</si>
  <si>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</si>
  <si>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</si>
  <si>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</si>
  <si>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</si>
  <si>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</si>
  <si>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</si>
  <si>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</si>
  <si>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</si>
  <si>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</si>
  <si>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</si>
  <si>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</si>
  <si>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</si>
  <si>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</si>
  <si>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</si>
  <si>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</si>
  <si>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</si>
  <si>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</si>
  <si>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</si>
  <si>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</si>
  <si>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</si>
  <si>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</si>
  <si>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</si>
  <si>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</si>
  <si>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</si>
  <si>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</si>
  <si>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</si>
  <si>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</si>
  <si>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</si>
  <si>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</si>
  <si>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</si>
  <si>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</si>
  <si>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</si>
  <si>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</si>
  <si>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</si>
  <si>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</si>
  <si>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</si>
  <si>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</si>
  <si>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</si>
  <si>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</si>
  <si>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</si>
  <si>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</si>
  <si>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</si>
  <si>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</si>
  <si>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</si>
  <si>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</si>
  <si>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</si>
  <si>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</si>
  <si>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</si>
  <si>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</si>
  <si>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</si>
  <si>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</si>
  <si>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</si>
  <si>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</si>
  <si>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</si>
  <si>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</si>
  <si>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</si>
  <si>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</si>
  <si>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</si>
  <si>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</si>
  <si>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</si>
  <si>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</si>
  <si>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</si>
  <si>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</si>
  <si>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</si>
  <si>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</si>
  <si>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</si>
  <si>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</si>
  <si>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</si>
  <si>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</si>
  <si>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</si>
  <si>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</si>
  <si>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</si>
  <si>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</si>
  <si>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</si>
  <si>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</si>
  <si>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</si>
  <si>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</si>
  <si>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</si>
  <si>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</si>
  <si>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</si>
  <si>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</si>
  <si>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</si>
  <si>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</si>
  <si>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</si>
  <si>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</si>
  <si>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</si>
  <si>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</si>
  <si>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</si>
  <si>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</si>
  <si>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</si>
  <si>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</si>
  <si>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</si>
  <si>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</si>
  <si>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</si>
  <si>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</si>
  <si>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</si>
  <si>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</si>
  <si>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</si>
  <si>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</si>
  <si>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</si>
  <si>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</si>
  <si>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</si>
  <si>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</si>
  <si>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</si>
  <si>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</si>
  <si>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</si>
  <si>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</si>
  <si>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</si>
  <si>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</si>
  <si>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</si>
  <si>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</si>
  <si>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</si>
  <si>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</si>
  <si>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</si>
  <si>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</si>
  <si>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</si>
  <si>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</si>
  <si>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</si>
  <si>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</si>
  <si>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</si>
  <si>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</si>
  <si>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</si>
  <si>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</si>
  <si>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</si>
  <si>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</si>
  <si>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</si>
  <si>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</si>
  <si>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</si>
  <si>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</si>
  <si>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</si>
  <si>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</si>
  <si>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</si>
  <si>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</si>
  <si>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</si>
  <si>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</si>
  <si>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</si>
  <si>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</si>
  <si>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</si>
  <si>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</si>
  <si>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</si>
  <si>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</si>
  <si>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</si>
  <si>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</si>
  <si>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</si>
  <si>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</si>
  <si>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</si>
  <si>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</si>
  <si>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</si>
  <si>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</si>
  <si>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</si>
  <si>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</si>
  <si>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</si>
  <si>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</si>
  <si>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</si>
  <si>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</si>
  <si>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</si>
  <si>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</si>
  <si>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</si>
  <si>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</si>
  <si>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</si>
  <si>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</si>
  <si>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</si>
  <si>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</si>
  <si>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</si>
  <si>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</si>
  <si>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</si>
  <si>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</si>
  <si>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</si>
  <si>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</si>
  <si>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</si>
  <si>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</si>
  <si>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</si>
  <si>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</si>
  <si>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</si>
  <si>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</si>
  <si>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</si>
  <si>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</si>
  <si>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</si>
  <si>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</si>
  <si>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</si>
  <si>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</si>
  <si>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</si>
  <si>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</si>
  <si>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</si>
  <si>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</si>
  <si>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</si>
  <si>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</si>
  <si>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</si>
  <si>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</si>
  <si>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</si>
  <si>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</si>
  <si>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</si>
  <si>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</si>
  <si>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</si>
  <si>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</si>
  <si>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</si>
  <si>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</si>
  <si>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</si>
  <si>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</si>
  <si>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</si>
  <si>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</si>
  <si>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</si>
  <si>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</si>
  <si>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</si>
  <si>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</si>
  <si>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</si>
  <si>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</si>
  <si>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</si>
  <si>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</si>
  <si>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</si>
  <si>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</si>
  <si>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</si>
  <si>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</si>
  <si>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</si>
  <si>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</si>
  <si>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</si>
  <si>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</si>
  <si>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softbal - bežné transfery</t>
  </si>
  <si>
    <t>B0010003</t>
  </si>
  <si>
    <t>bankové poplatky - P-Zmena pod. vzoru právnická osoba</t>
  </si>
  <si>
    <t>31320155</t>
  </si>
  <si>
    <t>Všeobecná úverová banka, a.s.</t>
  </si>
  <si>
    <t>B0010004</t>
  </si>
  <si>
    <t>Vedenie konta VUB Biznis ucet Akti</t>
  </si>
  <si>
    <t>250005</t>
  </si>
  <si>
    <t>FA2500043</t>
  </si>
  <si>
    <t>Členský poplatok do WBSC World na rok 2025</t>
  </si>
  <si>
    <t>World Baseball Softball Confederation WBSC</t>
  </si>
  <si>
    <t>250002</t>
  </si>
  <si>
    <t>25-360-000037</t>
  </si>
  <si>
    <t>Členský poplatok do WBSC Europe na rok 2025</t>
  </si>
  <si>
    <t>WBSC EUROPE</t>
  </si>
  <si>
    <t>250006</t>
  </si>
  <si>
    <t>202501SSA</t>
  </si>
  <si>
    <t>Práce na základe zmluvy pre SSA - január 2025</t>
  </si>
  <si>
    <t>34720341</t>
  </si>
  <si>
    <t>Bunta František</t>
  </si>
  <si>
    <t>250004</t>
  </si>
  <si>
    <t>25-360-000173</t>
  </si>
  <si>
    <t>Turnajový poplatok na ME muži v softballe</t>
  </si>
  <si>
    <t>250003</t>
  </si>
  <si>
    <t>25-360-000163</t>
  </si>
  <si>
    <t>Turnajový poplatok na ME ženy v softballe</t>
  </si>
  <si>
    <t>25MZ01</t>
  </si>
  <si>
    <t>Hrubé mzdy vyplatené osobám (zamestnancom) vrátane odvodov zamestnávateľa
počet fyzických osôb: 1
obdobie: január 2025</t>
  </si>
  <si>
    <t>osoba 1</t>
  </si>
  <si>
    <t>250008</t>
  </si>
  <si>
    <t>50250083</t>
  </si>
  <si>
    <t>Služby, energie a prevádzkové náklady spojené s užívaním priestorov v objekte DOM ŠPORTU za mesiac 03/2025 na základe Zmluvy o nájme nebytových priestorov c. 12-2021</t>
  </si>
  <si>
    <t>35862289</t>
  </si>
  <si>
    <t>DOM ŠPORTU, s.r.o.</t>
  </si>
  <si>
    <t>250007</t>
  </si>
  <si>
    <t>50250082</t>
  </si>
  <si>
    <t>Nájom nebytových priestorov v objekte DOM ŠPORTU za mesiac 03/2025 na základe Zmluvy o nájme nebytových priestorov c. 12-2021</t>
  </si>
  <si>
    <t>250014</t>
  </si>
  <si>
    <t>3073/1110/1</t>
  </si>
  <si>
    <t>Faktúra za ubytovanie Zagreb 6.2.-8.2.2025 - Lenka Gunišová</t>
  </si>
  <si>
    <t>HOTEL WESTIN</t>
  </si>
  <si>
    <t>250009</t>
  </si>
  <si>
    <t>70250022</t>
  </si>
  <si>
    <t>Doručovateľský servis v zmysle mandátnej zmluvy /manipulačný poplatok za 01/2025</t>
  </si>
  <si>
    <t>B0020013</t>
  </si>
  <si>
    <t>25MZ02</t>
  </si>
  <si>
    <t>Hrubé mzdy vyplatené osobám (zamestnancom) vrátane odvodov zamestnávateľa
počet fyzických osôb: 1
obdobie: február 2025</t>
  </si>
  <si>
    <t>250010</t>
  </si>
  <si>
    <t>2501009</t>
  </si>
  <si>
    <t>spracovanie mzdovej agendy na základe zmluvy za obdobie január-február 2025</t>
  </si>
  <si>
    <t>46544666</t>
  </si>
  <si>
    <t>Arcore s. r. o.</t>
  </si>
  <si>
    <t>250018</t>
  </si>
  <si>
    <t>202502SSA</t>
  </si>
  <si>
    <t>Práca generálneho sekretára pre SSA podľa zmluvy - február 2025</t>
  </si>
  <si>
    <t>B0030006</t>
  </si>
  <si>
    <t>250020</t>
  </si>
  <si>
    <t>5409606602</t>
  </si>
  <si>
    <t>nákup tlačiarne Laser Printer Xerox WorkCentre</t>
  </si>
  <si>
    <t>36562939</t>
  </si>
  <si>
    <t>Alza.sk s. r. o.</t>
  </si>
  <si>
    <t>250011</t>
  </si>
  <si>
    <t>70250053</t>
  </si>
  <si>
    <t>Doručovateľský servis v zmysle mandátnej zmluvy /manipulačný poplatok za 02/2025</t>
  </si>
  <si>
    <t>250013</t>
  </si>
  <si>
    <t>50250142</t>
  </si>
  <si>
    <t>Služby, energie a prevádzkové náklady spojené s užívaním priestorov v objekte DOM ŠPORTU za mesiac 04/2025 na základe Zmluvy o nájme nebytových priestorov c. 12-2021</t>
  </si>
  <si>
    <t>250012</t>
  </si>
  <si>
    <t>50250141</t>
  </si>
  <si>
    <t>Nájom nebytových priestorov v objekte DOM ŠPORTU za mesiac 04/2025 na základe Zmluvy o nájme nebytových priestorov c. 12-2021</t>
  </si>
  <si>
    <t>25OZš002</t>
  </si>
  <si>
    <t>RG261747021SK</t>
  </si>
  <si>
    <t>preplatenie dokladu - poštovné hradené na pošte</t>
  </si>
  <si>
    <t>36631124</t>
  </si>
  <si>
    <t>RG390092071SK</t>
  </si>
  <si>
    <t>25OZš001</t>
  </si>
  <si>
    <t>42566004968</t>
  </si>
  <si>
    <t>preplatenie dokladu - nákup kancelárskych potrieb - papier, eurooblal, zakladač</t>
  </si>
  <si>
    <t>31331131</t>
  </si>
  <si>
    <t>ŠEVT a.s.</t>
  </si>
  <si>
    <t>25PZF01</t>
  </si>
  <si>
    <t>20250006</t>
  </si>
  <si>
    <t>Prijatá zálohová faktúra za ubytovanie 6.9.-13.9.2025 - reprezentácia žien</t>
  </si>
  <si>
    <t>21050058</t>
  </si>
  <si>
    <t>Palace inn s.r.o.</t>
  </si>
  <si>
    <t>B0030014</t>
  </si>
  <si>
    <t>250019</t>
  </si>
  <si>
    <t>202503SSA</t>
  </si>
  <si>
    <t>Práca generálneho sekretára pre SSA podľa zmluvy - marec 2025</t>
  </si>
  <si>
    <t>25OZš003</t>
  </si>
  <si>
    <t>6</t>
  </si>
  <si>
    <t>Ekolok 2x - poplatok hradený na pošte</t>
  </si>
  <si>
    <t>250017</t>
  </si>
  <si>
    <t>70250085</t>
  </si>
  <si>
    <t>Doručovateľský servis v zmysle mandátnej zmluvy /manipulačný poplatok za 03/2025</t>
  </si>
  <si>
    <t>250016</t>
  </si>
  <si>
    <t>50250199</t>
  </si>
  <si>
    <t>Služby, energie a prevádzkové náklady spojené s užívaním priestorov v objekte DOM ŠPORTU za mesiac 05/2025 na základe Zmluvy o nájme nebytových priestorov c. 12-2021</t>
  </si>
  <si>
    <t>250015</t>
  </si>
  <si>
    <t>50250198</t>
  </si>
  <si>
    <t>Nájom nebytových priestorov v objekte DOM ŠPORTU za mesiac 05/2025 na základe Zmluvy o nájme nebytových priestorov c. 12-2021</t>
  </si>
  <si>
    <t>B0040007</t>
  </si>
  <si>
    <t>250023</t>
  </si>
  <si>
    <t>50250255</t>
  </si>
  <si>
    <t>Služby, energie a prevádzkové náklady spojené s užívaním priestorov v objekte DOM ŠPORTU za mesiac 06/2025 na základe Zmluvy o nájme nebytových priestorov c. 12-2021</t>
  </si>
  <si>
    <t>250022</t>
  </si>
  <si>
    <t>50250254</t>
  </si>
  <si>
    <t xml:space="preserve">Nájom nebytových priestorov v objekte DOM ŠPORTU za mesiac 06/2025 na základe Zmluvy o nájme nebytových priestorov c. 12-2021 </t>
  </si>
  <si>
    <t>250021</t>
  </si>
  <si>
    <t>250100027</t>
  </si>
  <si>
    <t xml:space="preserve">Vyúčtovanie zálohových platieb za rok 2024 na základe Zmluvy o nájme nebytových priestorov c. 12-2021 </t>
  </si>
  <si>
    <t>250024</t>
  </si>
  <si>
    <t>2025-005</t>
  </si>
  <si>
    <t>Práca pre CTM a reprezentáciu žien v Softballe za 04/2025</t>
  </si>
  <si>
    <t>41633687</t>
  </si>
  <si>
    <t>Juraj Bunta</t>
  </si>
  <si>
    <t>250025</t>
  </si>
  <si>
    <t>70250117</t>
  </si>
  <si>
    <t>Doručovateľský servis v zmysle mandátnej zmluvy /manipulačný poplatok za 04/2025</t>
  </si>
  <si>
    <t>250026</t>
  </si>
  <si>
    <t>2025002</t>
  </si>
  <si>
    <t>Poskytnuté účtovné a ekonomické služby na základe zmluvy - marec 2025</t>
  </si>
  <si>
    <t>56840128</t>
  </si>
  <si>
    <t>AA účtovanie, s. r. o.</t>
  </si>
  <si>
    <t>250027</t>
  </si>
  <si>
    <t>2025004</t>
  </si>
  <si>
    <t>Poskytnuté účtovné a ekonomické služby na základe zmluvy - apríl 2025</t>
  </si>
  <si>
    <t>25OZš004</t>
  </si>
  <si>
    <t>202504/00030</t>
  </si>
  <si>
    <t>preplatenie dokladu - overenie podpisov u notára 2x</t>
  </si>
  <si>
    <t>JUDr. Peter Kriško, PhD., notár</t>
  </si>
  <si>
    <t>B0050009</t>
  </si>
  <si>
    <t>250028</t>
  </si>
  <si>
    <t>2025-007</t>
  </si>
  <si>
    <t>Práca pre CTM a reprezentáciu žien v Softballe za 05/2025</t>
  </si>
  <si>
    <t>250030</t>
  </si>
  <si>
    <t>50250312</t>
  </si>
  <si>
    <t>Služby, energie a prevádzkové náklady spojené s užívaním priestorov v objekte DOM ŠPORTU za mesiac 07/2025 na základe Zmluvy o nájme nebytových priestorov c. 12-2021</t>
  </si>
  <si>
    <t>250029</t>
  </si>
  <si>
    <t>50250311</t>
  </si>
  <si>
    <t xml:space="preserve">Nájom nebytových priestorov v objekte DOM ŠPORTU za mesiac 07/2025 na základe Zmluvy o nájme nebytových priestorov c. 12-2021 </t>
  </si>
  <si>
    <t>250032</t>
  </si>
  <si>
    <t>2406100</t>
  </si>
  <si>
    <t>Nákup športového oblečenia - dresy na ME reprezentácia ženy  - dres Slovakia 2ks, trenírky 1ks</t>
  </si>
  <si>
    <t>36278556</t>
  </si>
  <si>
    <t>SILVERMAN, s.r.o.</t>
  </si>
  <si>
    <t>25PFZ02</t>
  </si>
  <si>
    <t>1025158050</t>
  </si>
  <si>
    <t>Prijatá zálohová faktúra - softball_1 hosting, doména softballslovakia.com 5.6.2025-5.6.2026</t>
  </si>
  <si>
    <t>36421928</t>
  </si>
  <si>
    <t>Websupport,s.r.o.</t>
  </si>
  <si>
    <t>250033</t>
  </si>
  <si>
    <t>70250149</t>
  </si>
  <si>
    <t>Doručovateľský servis v zmysle mandátnej zmluvy /manipulačný poplatok za 05/2025</t>
  </si>
  <si>
    <t>250031</t>
  </si>
  <si>
    <t>2025006</t>
  </si>
  <si>
    <t>Poskytnuté účtovné a ekonomické služby na základe zmluvy - máj 2025</t>
  </si>
  <si>
    <t>B0060008</t>
  </si>
  <si>
    <t>250036</t>
  </si>
  <si>
    <t>50250368</t>
  </si>
  <si>
    <t>Služby, energie a prevádzkové náklady spojené s užívaním priestorov v objekte DOM ŠPORTU za mesiac 08/2025 na základe Zmluvy o nájme nebytových priestorov c. 12-2021</t>
  </si>
  <si>
    <t>250035</t>
  </si>
  <si>
    <t>50250367</t>
  </si>
  <si>
    <t xml:space="preserve">Nájom nebytových priestorov v objekte DOM ŠPORTU za mesiac 08/2025 na základe Zmluvy o nájme nebytových priestorov c. 12-2021 </t>
  </si>
  <si>
    <t>250034</t>
  </si>
  <si>
    <t>2025-009</t>
  </si>
  <si>
    <t>Práca pre CTM a reprezentáciu žien v Softballe za 06/2025</t>
  </si>
  <si>
    <t>B00700005</t>
  </si>
  <si>
    <t>bankový poplatok za zahraničnú platbu</t>
  </si>
  <si>
    <t>250037</t>
  </si>
  <si>
    <t>20250073</t>
  </si>
  <si>
    <t>ubytovanie 22.6.-28.6.2025 pre 15 osôb - ME mužov</t>
  </si>
  <si>
    <t>46482890</t>
  </si>
  <si>
    <t>Josef Myšička</t>
  </si>
  <si>
    <t>250038</t>
  </si>
  <si>
    <t>2025040</t>
  </si>
  <si>
    <t>nákup športového oblečenia - šiltovka 12ks - reprezentácia mužov</t>
  </si>
  <si>
    <t>50405152</t>
  </si>
  <si>
    <t>EIB s.r.o.</t>
  </si>
  <si>
    <t>250039</t>
  </si>
  <si>
    <t>70250181</t>
  </si>
  <si>
    <t>Doručovateľský servis v zmysle mandátnej zmluvy /manipulačný poplatok za 06/2025</t>
  </si>
  <si>
    <t>250040</t>
  </si>
  <si>
    <t>2025008</t>
  </si>
  <si>
    <t>Poskytnuté účtovné a ekonomické služby na základe zmluvy - jún 2025</t>
  </si>
  <si>
    <t>25OZš005</t>
  </si>
  <si>
    <t>Pracovná cesta - cestovné a stravné náklady
Názov: stretnutie so zástupcami ČSA reprezentácie, súťaže mládeže
Termín: 10.7.-13.7.2025
Miesto - mesto a štát: Praha, Česko
Trasa: BA-Praha a späť                            Spôsob dopravy: súkromné vozidlo
Počet všetkých osôb na pracovnej ceste: 1       z toho:
- generálny sekretár SSA: 1</t>
  </si>
  <si>
    <t>250041</t>
  </si>
  <si>
    <t>250100643</t>
  </si>
  <si>
    <t>nákup športového oblečenia - šiltovka 15ks - vybavenie reprezentácie (dresy)</t>
  </si>
  <si>
    <t>36270687</t>
  </si>
  <si>
    <t>Xtra Slovakia s.r.o.</t>
  </si>
  <si>
    <t>250042</t>
  </si>
  <si>
    <t>032025</t>
  </si>
  <si>
    <t>Odmena prezidenta SSA podľa zmluvy za 2.štvrťrok 2025</t>
  </si>
  <si>
    <t>40429229</t>
  </si>
  <si>
    <t>Ing. arch. Mojmír Jankovič - ARCHITEKT</t>
  </si>
  <si>
    <t>B0070015</t>
  </si>
  <si>
    <t>250043</t>
  </si>
  <si>
    <t>2025-011</t>
  </si>
  <si>
    <t>Práca pre CTM a reprezentáciu žien v Softballe za 07/2025</t>
  </si>
  <si>
    <t>250045</t>
  </si>
  <si>
    <t>50250424</t>
  </si>
  <si>
    <t>Služby, energie a prevádzkové náklady spojené s užívaním priestorov v objekte DOM ŠPORTU za mesiac 09/2025 na základe Zmluvy o nájme nebytových priestorov c. 12-2021</t>
  </si>
  <si>
    <t>250046</t>
  </si>
  <si>
    <t>2025051</t>
  </si>
  <si>
    <t>Výšivka Softball Slovakia</t>
  </si>
  <si>
    <t>250044</t>
  </si>
  <si>
    <t>50250423</t>
  </si>
  <si>
    <t xml:space="preserve">Nájom nebytových priestorov v objekte DOM ŠPORTU za mesiac 09/2025 na základe Zmluvy o nájme nebytových priestorov c. 12-2021 </t>
  </si>
  <si>
    <t>250047</t>
  </si>
  <si>
    <t>70250213</t>
  </si>
  <si>
    <t>Doručovateľský servis v zmysle mandátnej zmluvy /manipulačný poplatok za 07/2025</t>
  </si>
  <si>
    <t>25OZś006</t>
  </si>
  <si>
    <t>Tomáš Toka</t>
  </si>
  <si>
    <t xml:space="preserve">Pracovná cesta - cestovné náklady
Názov: ME mužov
Termín: 23.6.-28.6.2025
Miesto - mesto a štát: Jihlava, Česko
Trasa: Kamenný Most-Jihlava a späť                            Spôsob dopravy: súkromné vozidlo
Počet všetkých osôb na pracovnej ceste: 1      </t>
  </si>
  <si>
    <t>250048</t>
  </si>
  <si>
    <t>2025010</t>
  </si>
  <si>
    <t>Poskytnuté účtovné a ekonomické služby na základe zmluvy - júl 2025</t>
  </si>
  <si>
    <t>250049</t>
  </si>
  <si>
    <t>250100711</t>
  </si>
  <si>
    <t>nákup športového oblečenia - tričko s krátkym rukávom 40ks, mikina s kapucňou 50ks + potlač textilu 90ks - vybavenie reprezentácie</t>
  </si>
  <si>
    <t>25OZš007</t>
  </si>
  <si>
    <t xml:space="preserve">Pracovná cesta - cestovné náklady
Názov: príprava pred ME mužov
Termín: 7.6.-8.6.2025
Miesto - mesto a štát: Bratislava, Slovensko
Trasa: Kamenný Most-BA a späť                            Spôsob dopravy: súkromné vozidlo
Počet všetkých osôb na pracovnej ceste: 1      </t>
  </si>
  <si>
    <t>250050</t>
  </si>
  <si>
    <t>2406450</t>
  </si>
  <si>
    <t>športové oblečenie - dresy na ME reprezentácia ženy  -  trenírky 2ks</t>
  </si>
  <si>
    <t>B0080011</t>
  </si>
  <si>
    <t>250052</t>
  </si>
  <si>
    <t>042025</t>
  </si>
  <si>
    <t>Odmena prezidenta SSA podľa zmluvy za 3.štvrťrok 2025</t>
  </si>
  <si>
    <t>250051</t>
  </si>
  <si>
    <t>2025-013</t>
  </si>
  <si>
    <t>Práca pre CTM a reprezentáciu žien v Softballe za 08/2025</t>
  </si>
  <si>
    <t>250054</t>
  </si>
  <si>
    <t>50250480</t>
  </si>
  <si>
    <t>Služby, energie a prevádzkové náklady spojené s užívaním priestorov v objekte DOM ŠPORTU za mesiac 10/2025 na základe Zmluvy o nájme nebytových priestorov c. 12-2021</t>
  </si>
  <si>
    <t>250053</t>
  </si>
  <si>
    <t>50250479</t>
  </si>
  <si>
    <t xml:space="preserve">Nájom nebytových priestorov v objekte DOM ŠPORTU za mesiac 10/2025 na základe Zmluvy o nájme nebytových priestorov c. 12-2021 </t>
  </si>
  <si>
    <t>250055</t>
  </si>
  <si>
    <t>FV-141/2025</t>
  </si>
  <si>
    <t>zabezpečenine stravovania počas poduajtia Prague International Softball CUP U13 dňa 4.9.-7.9.2025</t>
  </si>
  <si>
    <t>67365582</t>
  </si>
  <si>
    <t>Softballový klub Joudrs Praha</t>
  </si>
  <si>
    <t>B0090013</t>
  </si>
  <si>
    <t>poplatok za zahraničnú platbu - faktúra č. FV-141/2025</t>
  </si>
  <si>
    <t>250057</t>
  </si>
  <si>
    <t>70250245</t>
  </si>
  <si>
    <t>Doručovateľský servis v zmysle mandátnej zmluvy /manipulačný poplatok za 08/2025</t>
  </si>
  <si>
    <t>250058</t>
  </si>
  <si>
    <t>20250263</t>
  </si>
  <si>
    <t>ubytovanie dňa 6.9.-13-9.2025 pre 19 osôb (15 hráčov, 4 doprovod) - ME žien Praha</t>
  </si>
  <si>
    <t>2501048</t>
  </si>
  <si>
    <t>250059</t>
  </si>
  <si>
    <t>zabezpečenine stravovania (raňajky) pre 21 osôb (17 hráčov, 4 realizačný tím) dňa 4.9.-7.9.2025 - Prague International Softball Cup 2025 Praha</t>
  </si>
  <si>
    <t>19960565</t>
  </si>
  <si>
    <t>STAR CATERING s.r.o.</t>
  </si>
  <si>
    <t>B0090025</t>
  </si>
  <si>
    <t>poplatok za zahraničnú platbu - faktúra č. 2501048</t>
  </si>
  <si>
    <t>250067</t>
  </si>
  <si>
    <t>12503020000144875</t>
  </si>
  <si>
    <t>nákup športového oblečenia - dámske bežecké nohavice Dry 15ks - ME v Softballe žien 2025</t>
  </si>
  <si>
    <t>47658827</t>
  </si>
  <si>
    <t>Decathlon SK s. r. o.</t>
  </si>
  <si>
    <t>25OZš012</t>
  </si>
  <si>
    <t>25072705479</t>
  </si>
  <si>
    <t>nákup športového oblečenia - bežecké nohavice PANT RUN 100 M DRY 1ks - ME v Softballe žien 2025</t>
  </si>
  <si>
    <t>25OZš013</t>
  </si>
  <si>
    <t>23179/2025</t>
  </si>
  <si>
    <t>zabezpečenie stravovania dňa 7.9.2025 pre 7 osôb - ME v Softballe žien 2025</t>
  </si>
  <si>
    <t>40775925</t>
  </si>
  <si>
    <t>Jiří Bláhovec</t>
  </si>
  <si>
    <t>25OZš014</t>
  </si>
  <si>
    <t>23126/2025</t>
  </si>
  <si>
    <t>zabezpečenie stravovania dňa 7.9.2025 pre 2 osoby - ME v Softballe žien 2025</t>
  </si>
  <si>
    <t>25OZš015</t>
  </si>
  <si>
    <t>23107/2025</t>
  </si>
  <si>
    <t>zabezpečenie stravovania dňa 7.9.2025 pre 8 osôb - ME v Softballe žien 2025</t>
  </si>
  <si>
    <t>25OZš016 25OZŚ017</t>
  </si>
  <si>
    <t>23121/2025 23120/2025</t>
  </si>
  <si>
    <t>250068</t>
  </si>
  <si>
    <t>259402</t>
  </si>
  <si>
    <t>zabezpečenie stravovania dňa 10.9.2025 pre 17 osôb - ME v Softballe žien 2025</t>
  </si>
  <si>
    <t>48133183</t>
  </si>
  <si>
    <t>SaBaT Praha, z.s.</t>
  </si>
  <si>
    <t>20250011685</t>
  </si>
  <si>
    <t>zabezpečenie stravovania dňa 10.9.2025 pre 1 osobu - ME v Softballe žien 2025</t>
  </si>
  <si>
    <t>25OZŚ019</t>
  </si>
  <si>
    <t>K12-0420029</t>
  </si>
  <si>
    <t>zabezpečenie stravovania dňa 11.9.2025 pre 18 osôb - ME v Softballe žien 2025</t>
  </si>
  <si>
    <t>66036143</t>
  </si>
  <si>
    <t>Luděk Hanzlík</t>
  </si>
  <si>
    <t>25OZš020</t>
  </si>
  <si>
    <t>000345</t>
  </si>
  <si>
    <t>15309878</t>
  </si>
  <si>
    <t>Jaroslav Řezáč</t>
  </si>
  <si>
    <t>zabezpečenie stravovania dňa 11.9.2025 pre 11 osôb - ME v Softballe žien 2025</t>
  </si>
  <si>
    <t>25OZš021</t>
  </si>
  <si>
    <t>2509</t>
  </si>
  <si>
    <t>zabezpečenie stravovania dňa 12.9.2025 pre 7 osôb - ME v Softballe žien 2025</t>
  </si>
  <si>
    <t>44722702</t>
  </si>
  <si>
    <t>Jaroslav Moravec</t>
  </si>
  <si>
    <t>Vyúčtovanie zálohy za ubytovanie dňa 6.9.-13-9.2025 pre 19 osôb (15 hráčov, 4 doprovod) - ME žien Praha</t>
  </si>
  <si>
    <t>250093</t>
  </si>
  <si>
    <t>125158873</t>
  </si>
  <si>
    <t>Vyúčtovanie zálohy - softball_1 hosting, doména softballslovakia.com 5.6.2025-5.6.2026</t>
  </si>
  <si>
    <t>bankové poplatky - P-Zmena pod. vzoru právnická osoba - časť poplatku</t>
  </si>
  <si>
    <t>250092</t>
  </si>
  <si>
    <t>25360</t>
  </si>
  <si>
    <t>48546542</t>
  </si>
  <si>
    <t>Česká softballová asociace</t>
  </si>
  <si>
    <t>Štartovné na Medzinárodný pohár v Softballe v Prahe (Praque Int. Softball Cup 2025 - Entry fee)</t>
  </si>
  <si>
    <t>25OZš027</t>
  </si>
  <si>
    <t>1035863683</t>
  </si>
  <si>
    <t>CZ 10-dňová dialničná známka 3.9.-12.9.2025 (TT134JH)</t>
  </si>
  <si>
    <t>Státní fond dopravní infraštruktúry</t>
  </si>
  <si>
    <t>25OZš035</t>
  </si>
  <si>
    <t>042</t>
  </si>
  <si>
    <t>nákup občerstvenia (ovecie) - Me v softballe žien dňa 6.9.-13.9.2026 Praha</t>
  </si>
  <si>
    <t>albert</t>
  </si>
  <si>
    <t>25OZš</t>
  </si>
  <si>
    <t>25OZš018</t>
  </si>
  <si>
    <t>2137/1/250910/106</t>
  </si>
  <si>
    <t>70791597</t>
  </si>
  <si>
    <t>Blanka Malá - ČS OMV 2137</t>
  </si>
  <si>
    <t>nákup PHM 57,84L+30,99L+66,78L po 34,50CZK/L - ME v softballe žien dňa 6.9.-13.9.2025 Praha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</si>
</sst>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0" val="2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23"/>
      <c r="D1" s="323"/>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4"/>
      <c r="D21" s="324"/>
    </row>
    <row r="22" spans="1:4" x14ac:dyDescent="0.2">
      <c r="C22" s="325"/>
      <c r="D22" s="324"/>
    </row>
    <row r="23" spans="1:4" ht="63.75" x14ac:dyDescent="0.2">
      <c r="A23" s="23" t="s">
        <v>1380</v>
      </c>
      <c r="C23" s="255"/>
      <c r="D23" s="256"/>
    </row>
    <row r="24" spans="1:4" ht="12.75" customHeight="1" x14ac:dyDescent="0.2">
      <c r="C24" s="321"/>
      <c r="D24" s="322"/>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9"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1390</v>
      </c>
    </row>
    <row r="73" spans="1:1" ht="38.25" x14ac:dyDescent="0.2">
      <c r="A73" s="23" t="s">
        <v>1391</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650000000000006"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softballová asociácia, Olympijské námestie 14290/1,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17316723</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6" t="s">
        <v>57</v>
      </c>
      <c r="B1" s="326"/>
      <c r="C1" s="326"/>
      <c r="D1" s="326"/>
      <c r="E1" s="326"/>
      <c r="F1" s="326"/>
      <c r="G1" s="326"/>
      <c r="H1" s="326"/>
      <c r="I1" s="52"/>
      <c r="J1" s="37"/>
    </row>
    <row r="2" spans="1:11" ht="15.75" x14ac:dyDescent="0.25">
      <c r="A2" s="332" t="s">
        <v>58</v>
      </c>
      <c r="B2" s="332"/>
      <c r="C2" s="332"/>
      <c r="D2" s="332"/>
      <c r="E2" s="332"/>
      <c r="F2" s="332"/>
      <c r="G2" s="332"/>
      <c r="H2" s="330" t="str">
        <f>+Doklady!I100</f>
        <v>V2</v>
      </c>
      <c r="I2" s="330"/>
    </row>
    <row r="3" spans="1:11" ht="15" x14ac:dyDescent="0.25">
      <c r="A3" s="40"/>
      <c r="B3" s="40"/>
      <c r="C3" s="40"/>
      <c r="D3" s="40"/>
      <c r="E3" s="40"/>
      <c r="F3" s="40"/>
      <c r="G3" s="40"/>
      <c r="H3" s="331">
        <f>+Doklady!I101</f>
        <v>45887</v>
      </c>
      <c r="I3" s="331"/>
    </row>
    <row r="4" spans="1:11" ht="15.75" customHeight="1" x14ac:dyDescent="0.2">
      <c r="A4" s="41" t="s">
        <v>59</v>
      </c>
      <c r="B4" s="327" t="s">
        <v>60</v>
      </c>
      <c r="C4" s="328"/>
      <c r="D4" s="328"/>
      <c r="E4" s="329"/>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5" t="s">
        <v>311</v>
      </c>
      <c r="B1" s="336"/>
      <c r="C1" s="174">
        <v>45688</v>
      </c>
      <c r="D1" s="26"/>
      <c r="G1" s="252">
        <v>45688</v>
      </c>
    </row>
    <row r="2" spans="1:7" ht="15" x14ac:dyDescent="0.25">
      <c r="A2" s="28"/>
      <c r="B2" s="28"/>
      <c r="G2" s="252">
        <v>45716</v>
      </c>
    </row>
    <row r="3" spans="1:7" ht="14.25" x14ac:dyDescent="0.2">
      <c r="A3" s="30" t="s">
        <v>312</v>
      </c>
      <c r="B3" s="333" t="str">
        <f>INDEX(Adr!B:B,Doklady!B102+1)</f>
        <v>Slovenská softballová asociácia</v>
      </c>
      <c r="C3" s="333"/>
      <c r="D3" s="333"/>
      <c r="G3" s="252">
        <v>45747</v>
      </c>
    </row>
    <row r="4" spans="1:7" ht="14.25" x14ac:dyDescent="0.2">
      <c r="A4" s="30" t="s">
        <v>313</v>
      </c>
      <c r="B4" s="29" t="str">
        <f>RIGHT("0000"&amp;INDEX(Adr!A:A,Doklady!B102+1),8)</f>
        <v>17316723</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25340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25340</v>
      </c>
      <c r="G15" s="252"/>
    </row>
    <row r="16" spans="1:7" ht="14.25" x14ac:dyDescent="0.2">
      <c r="G16" s="252"/>
    </row>
    <row r="17" spans="1:5" ht="72" customHeight="1" x14ac:dyDescent="0.2">
      <c r="A17" s="334" t="s">
        <v>328</v>
      </c>
      <c r="B17" s="334"/>
      <c r="C17" s="334"/>
      <c r="D17" s="334"/>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1.9" customHeight="1" x14ac:dyDescent="0.25">
      <c r="A1" s="345" t="s">
        <v>1504</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
      <c r="B3" s="160" t="s">
        <v>59</v>
      </c>
      <c r="C3" s="346" t="str">
        <f>INDEX(Adr!B2:B87,Doklady!B102)</f>
        <v>Slovenská softballová asociácia</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17316723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8" x14ac:dyDescent="0.25">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8" x14ac:dyDescent="0.25">
      <c r="A11" s="69" t="s">
        <v>319</v>
      </c>
      <c r="B11" s="70" t="s">
        <v>320</v>
      </c>
      <c r="C11" s="126">
        <f>SUMIF(FP!J:J,Doklady!$B$1&amp;A11,FP!D:D)</f>
        <v>25340</v>
      </c>
      <c r="D11" s="126">
        <f>+C11-E11</f>
        <v>25339.999999999993</v>
      </c>
      <c r="E11" s="349">
        <f>+I39-I42+I44-I47</f>
        <v>7.2759576141834259E-12</v>
      </c>
      <c r="F11" s="350"/>
      <c r="J11" s="176"/>
      <c r="L11" s="161" t="str">
        <f>L41</f>
        <v>a - softbal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8">
        <f>SUMIF(K:K,A12,I:I)</f>
        <v>0</v>
      </c>
      <c r="F12" s="339"/>
      <c r="J12" s="177"/>
      <c r="L12" s="161" t="str">
        <f>L42</f>
        <v>a - softbal - kapitálové transfery</v>
      </c>
      <c r="N12" s="118"/>
      <c r="O12" s="118"/>
      <c r="P12" s="118"/>
      <c r="Q12" s="118"/>
      <c r="R12" s="118"/>
      <c r="S12" s="118"/>
    </row>
    <row r="13" spans="1:26" ht="18" x14ac:dyDescent="0.25">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25340</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softbal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5068</v>
      </c>
      <c r="G39" s="78">
        <f>+MAX(I39-C39-D39-E39-F39-H39,0)</f>
        <v>20272</v>
      </c>
      <c r="H39" s="78">
        <f>+IFERROR(VLOOKUP(K40&amp;" - kapitálové transfery",B$53:C$90,2,0),0)</f>
        <v>0</v>
      </c>
      <c r="I39" s="73">
        <f>SUMIF(FP!K:K,K40,FP!D:D)</f>
        <v>25340</v>
      </c>
      <c r="L39" s="84">
        <f>COUNTIF(FP!N:N,Doklady!B1&amp;"aK")</f>
        <v>0</v>
      </c>
      <c r="T39" s="86"/>
    </row>
    <row r="40" spans="1:21" x14ac:dyDescent="0.2">
      <c r="A40" s="115" t="s">
        <v>338</v>
      </c>
      <c r="B40" s="116" t="s">
        <v>377</v>
      </c>
      <c r="C40" s="78">
        <f>DSUM(Doklady!A103:J10026,"GGG",Spolu!L40:M42)</f>
        <v>0</v>
      </c>
      <c r="D40" s="78">
        <f>DSUM(Doklady!A103:J10026,"GGG",Spolu!N40:O42)</f>
        <v>5265.2</v>
      </c>
      <c r="E40" s="78">
        <f>DSUM(Doklady!A103:J10026,"GGG",Spolu!P40:Q42)</f>
        <v>13347.199999999995</v>
      </c>
      <c r="F40" s="78">
        <f>DSUM(Doklady!A103:J10026,"GGG",Spolu!R40:S42)</f>
        <v>4247.5999999999995</v>
      </c>
      <c r="G40" s="78">
        <f>DSUM(Doklady!A103:J10026,"GGG",Spolu!T40:U42)-H40</f>
        <v>2480</v>
      </c>
      <c r="H40" s="78">
        <f>+IFERROR(VLOOKUP(K40&amp;" - kapitálové transfery",B$53:D$90,3,0),0)</f>
        <v>0</v>
      </c>
      <c r="I40" s="73">
        <f>+C40+D40+E40+F40+G40+H40</f>
        <v>25339.999999999993</v>
      </c>
      <c r="J40" s="218" t="str">
        <f>+K45</f>
        <v>.</v>
      </c>
      <c r="K40" s="218" t="str">
        <f>IF(L38&gt;0,INDEX(FP!K:K,Doklady!B2),".")</f>
        <v>softbal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softbal - bežné transfery</v>
      </c>
      <c r="M41" s="120">
        <v>1</v>
      </c>
      <c r="N41" s="161" t="str">
        <f>+L41</f>
        <v>a - softbal - bežné transfery</v>
      </c>
      <c r="O41" s="120">
        <v>2</v>
      </c>
      <c r="P41" s="161" t="str">
        <f>+L41</f>
        <v>a - softbal - bežné transfery</v>
      </c>
      <c r="Q41" s="120">
        <v>3</v>
      </c>
      <c r="R41" s="161" t="str">
        <f>+L41</f>
        <v>a - softbal - bežné transfery</v>
      </c>
      <c r="S41" s="120">
        <v>4</v>
      </c>
      <c r="T41" s="161" t="str">
        <f>+L41</f>
        <v>a - softbal - bežné transfery</v>
      </c>
      <c r="U41" s="120">
        <v>5</v>
      </c>
    </row>
    <row r="42" spans="1:21" ht="10.5" customHeight="1" x14ac:dyDescent="0.2">
      <c r="A42" s="115" t="s">
        <v>338</v>
      </c>
      <c r="B42" s="116" t="s">
        <v>380</v>
      </c>
      <c r="C42" s="73">
        <f>+C40</f>
        <v>0</v>
      </c>
      <c r="D42" s="216">
        <f>+D40</f>
        <v>5265.2</v>
      </c>
      <c r="E42" s="216">
        <f>+E40</f>
        <v>13347.199999999995</v>
      </c>
      <c r="F42" s="216">
        <f>+MIN(F39:F40)</f>
        <v>4247.5999999999995</v>
      </c>
      <c r="G42" s="216">
        <f>+MIN(G39+MAX(F39-F40,0)-MAX(E40-E39,0)-MAX(D40-D39,0)-MAX(C40-C39,0),G40)</f>
        <v>2480</v>
      </c>
      <c r="H42" s="216">
        <f>+MIN(H39:H40)</f>
        <v>0</v>
      </c>
      <c r="I42" s="73">
        <f>+C42+D42+E42+MIN(F39:F40)+G42+H42</f>
        <v>25339.999999999993</v>
      </c>
      <c r="J42" s="219">
        <f>+K47</f>
        <v>0</v>
      </c>
      <c r="K42" s="219">
        <f>+I42-H42</f>
        <v>25339.999999999993</v>
      </c>
      <c r="L42" s="161" t="str">
        <f>+SUBSTITUTE(L41,"bežné","kapitálové")</f>
        <v>a - softbal - kapitálové transfery</v>
      </c>
      <c r="M42" s="120">
        <v>1</v>
      </c>
      <c r="N42" s="161" t="str">
        <f>+L42</f>
        <v>a - softbal - kapitálové transfery</v>
      </c>
      <c r="O42" s="120">
        <v>2</v>
      </c>
      <c r="P42" s="161" t="str">
        <f>+L42</f>
        <v>a - softbal - kapitálové transfery</v>
      </c>
      <c r="Q42" s="120">
        <v>3</v>
      </c>
      <c r="R42" s="161" t="str">
        <f>+L42</f>
        <v>a - softbal - kapitálové transfery</v>
      </c>
      <c r="S42" s="120">
        <v>4</v>
      </c>
      <c r="T42" s="161" t="str">
        <f>+L42</f>
        <v>a - softbal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DSUM(Doklady!A103:J10026,"GGG",Spolu!L45:M47)</f>
        <v>0</v>
      </c>
      <c r="D45" s="78">
        <f>DSUM(Doklady!A103:J10026,"GGG",Spolu!N45:O47)</f>
        <v>0</v>
      </c>
      <c r="E45" s="78">
        <f>DSUM(Doklady!A103:J10026,"GGG",Spolu!P45:Q47)</f>
        <v>0</v>
      </c>
      <c r="F45" s="78">
        <f>DSUM(Doklady!A103:J10026,"GGG",Spolu!R45:S47)</f>
        <v>0</v>
      </c>
      <c r="G45" s="78">
        <f>DSUM(Doklady!A103:J10026,"GGG",Spolu!T45:U47)-H45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softbal - bežné transfery</v>
      </c>
      <c r="C53" s="73">
        <f>IF(A53&lt;&gt;"",INDEX(FP!D:D,Doklady!B$2+(ROW()-53)),"")</f>
        <v>25340</v>
      </c>
      <c r="D53" s="73">
        <f>IF(A53&lt;&gt;"",Doklady!I1-Doklady!J1,"")</f>
        <v>25339.999999999996</v>
      </c>
      <c r="E53" s="73">
        <f>IF(A53&lt;&gt;"",MIN(D53,C53)*Doklady!C1/(1-Doklady!C1),"")</f>
        <v>0</v>
      </c>
      <c r="F53" s="71">
        <f>IF(A53&lt;&gt;"",Doklady!J1,"")</f>
        <v>0</v>
      </c>
      <c r="G53" s="73">
        <f>+IFERROR(HLOOKUP(IF(RIGHT(B53,15)="bežné transfery",LEFT(B53,LEN(B53)-18),0),$J$40:$K$42,3,0),MIN(C53,D53))</f>
        <v>25339.999999999993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25340</v>
      </c>
      <c r="D130" s="228">
        <f t="shared" ref="D130:I130" si="9">SUM(D53:D129)</f>
        <v>25339.999999999996</v>
      </c>
      <c r="E130" s="228">
        <f t="shared" si="9"/>
        <v>0</v>
      </c>
      <c r="F130" s="228">
        <f t="shared" si="9"/>
        <v>0</v>
      </c>
      <c r="G130" s="228">
        <f t="shared" si="9"/>
        <v>25339.999999999993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57"/>
      <c r="E140" s="357"/>
      <c r="F140" s="357"/>
      <c r="G140" s="357"/>
      <c r="H140" s="357"/>
      <c r="I140" s="357"/>
      <c r="J140" s="85"/>
    </row>
    <row r="141" spans="1:26" ht="68.25" customHeight="1" x14ac:dyDescent="0.2">
      <c r="A141" s="9"/>
      <c r="B141" s="283" t="s">
        <v>397</v>
      </c>
      <c r="C141" s="214"/>
      <c r="D141" s="337" t="s">
        <v>398</v>
      </c>
      <c r="E141" s="337"/>
      <c r="F141" s="337"/>
      <c r="G141" s="337"/>
      <c r="H141" s="337"/>
      <c r="I141" s="337"/>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26"/>
  <sheetViews>
    <sheetView topLeftCell="A100" zoomScaleNormal="100" workbookViewId="0">
      <pane ySplit="6" topLeftCell="A192" activePane="bottomLeft" state="frozen"/>
      <selection activeCell="A100" sqref="A100"/>
      <selection pane="bottomLeft" activeCell="A206" sqref="A20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softbal - bežné transfery</v>
      </c>
      <c r="B1" s="232" t="str">
        <f>INDEX(Adr!A:A,B102+1)</f>
        <v>17316723</v>
      </c>
      <c r="C1" s="233">
        <f>IF(ROW()&lt;=B$3,INDEX(FP!E:E,B$2+ROW()-1),"")</f>
        <v>0</v>
      </c>
      <c r="D1" s="234" t="str">
        <f>IF(ROW()&lt;=B$3,INDEX(FP!F:F,B$2+ROW()-1),"")</f>
        <v>a</v>
      </c>
      <c r="E1" s="234"/>
      <c r="F1" s="234" t="str">
        <f>IF(ROW()&lt;=B$3,INDEX(FP!G:G,B$2+ROW()-1),"")</f>
        <v>026 02</v>
      </c>
      <c r="G1" s="234"/>
      <c r="H1" s="235" t="str">
        <f>IF(ROW()&lt;=B$3,INDEX(FP!C:C,B$2+ROW()-1),"")</f>
        <v>softbal - bežné transfery</v>
      </c>
      <c r="I1" s="236">
        <f t="shared" ref="I1:I32" si="0">IF(ROW()&lt;=B$3,SUMIF(A$107:A$10068,A1,I$107:I$10068),"")</f>
        <v>25339.999999999996</v>
      </c>
      <c r="J1" s="236">
        <f t="shared" ref="J1:J32" si="1">IF(ROW()&lt;=B$3,SUMIFS(I$103:I$50068,A$103:A$50068,K1,J$103:J$50068,L1),"")</f>
        <v>0</v>
      </c>
      <c r="K1" s="110" t="str">
        <f>$A1</f>
        <v>a - softbal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33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IF(ROW()&lt;=B$3,SUMIF(A$107:A$10068,A33,I$107:I$10068),"")</f>
        <v/>
      </c>
      <c r="J33" s="236" t="str">
        <f t="shared" ref="J33:J64" si="4">IF(ROW()&lt;=B$3,SUMIFS(I$103:I$50068,A$103:A$50068,K33,J$103:J$50068,L33),"")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IF(ROW()&lt;=B$3,SUMIF(A$107:A$10068,A65,I$107:I$10068),"")</f>
        <v/>
      </c>
      <c r="J65" s="236" t="str">
        <f t="shared" ref="J65:J96" si="6">IF(ROW()&lt;=B$3,SUMIFS(I$103:I$50068,A$103:A$50068,K65,J$103:J$50068,L65),"")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 customHeight="1" x14ac:dyDescent="0.25">
      <c r="A100" s="314" t="s">
        <v>1505</v>
      </c>
      <c r="B100" s="314"/>
      <c r="C100" s="314"/>
      <c r="D100" s="314"/>
      <c r="E100" s="314"/>
      <c r="F100" s="314"/>
      <c r="G100" s="314"/>
      <c r="H100" s="314"/>
      <c r="I100" s="316" t="s">
        <v>1488</v>
      </c>
      <c r="J100" s="316"/>
      <c r="K100" s="89"/>
    </row>
    <row r="101" spans="1:25" ht="15.75" x14ac:dyDescent="0.25">
      <c r="A101" s="317"/>
      <c r="B101" s="317"/>
      <c r="C101" s="317"/>
      <c r="D101" s="317"/>
      <c r="E101" s="317"/>
      <c r="F101" s="317"/>
      <c r="G101" s="317"/>
      <c r="H101" s="317"/>
      <c r="I101" s="315">
        <v>45887</v>
      </c>
      <c r="J101" s="315"/>
    </row>
    <row r="102" spans="1:25" ht="14.25" x14ac:dyDescent="0.2">
      <c r="A102" s="249" t="s">
        <v>403</v>
      </c>
      <c r="B102" s="250">
        <v>30</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1506</v>
      </c>
      <c r="B107" s="14" t="s">
        <v>1507</v>
      </c>
      <c r="C107" s="14"/>
      <c r="D107" s="16">
        <v>45687</v>
      </c>
      <c r="E107" s="16"/>
      <c r="F107" s="14" t="s">
        <v>1813</v>
      </c>
      <c r="G107" s="14" t="s">
        <v>1509</v>
      </c>
      <c r="H107" s="14" t="s">
        <v>1510</v>
      </c>
      <c r="I107" s="15">
        <v>3.23</v>
      </c>
      <c r="J107" s="77">
        <v>4</v>
      </c>
      <c r="K107" s="92"/>
    </row>
    <row r="108" spans="1:25" ht="12.75" x14ac:dyDescent="0.2">
      <c r="A108" s="14" t="s">
        <v>1506</v>
      </c>
      <c r="B108" s="14" t="s">
        <v>1511</v>
      </c>
      <c r="C108" s="14"/>
      <c r="D108" s="16">
        <v>45688</v>
      </c>
      <c r="E108" s="16"/>
      <c r="F108" s="14" t="s">
        <v>1512</v>
      </c>
      <c r="G108" s="14" t="s">
        <v>1509</v>
      </c>
      <c r="H108" s="14" t="s">
        <v>1510</v>
      </c>
      <c r="I108" s="15">
        <v>13</v>
      </c>
      <c r="J108" s="77">
        <v>4</v>
      </c>
      <c r="K108" s="92"/>
    </row>
    <row r="109" spans="1:25" ht="22.5" x14ac:dyDescent="0.2">
      <c r="A109" s="14" t="s">
        <v>1506</v>
      </c>
      <c r="B109" s="14" t="s">
        <v>1513</v>
      </c>
      <c r="C109" s="14" t="s">
        <v>1514</v>
      </c>
      <c r="D109" s="16">
        <v>45691</v>
      </c>
      <c r="E109" s="16"/>
      <c r="F109" s="14" t="s">
        <v>1515</v>
      </c>
      <c r="G109" s="14"/>
      <c r="H109" s="14" t="s">
        <v>1516</v>
      </c>
      <c r="I109" s="15">
        <v>190</v>
      </c>
      <c r="J109" s="77">
        <v>3</v>
      </c>
      <c r="K109" s="92"/>
    </row>
    <row r="110" spans="1:25" ht="22.5" x14ac:dyDescent="0.2">
      <c r="A110" s="14" t="s">
        <v>1506</v>
      </c>
      <c r="B110" s="14" t="s">
        <v>1517</v>
      </c>
      <c r="C110" s="14" t="s">
        <v>1518</v>
      </c>
      <c r="D110" s="16">
        <v>45691</v>
      </c>
      <c r="E110" s="16"/>
      <c r="F110" s="14" t="s">
        <v>1519</v>
      </c>
      <c r="G110" s="14"/>
      <c r="H110" s="14" t="s">
        <v>1520</v>
      </c>
      <c r="I110" s="15">
        <v>350</v>
      </c>
      <c r="J110" s="77">
        <v>3</v>
      </c>
      <c r="K110" s="92"/>
    </row>
    <row r="111" spans="1:25" ht="22.5" x14ac:dyDescent="0.2">
      <c r="A111" s="14" t="s">
        <v>1506</v>
      </c>
      <c r="B111" s="14" t="s">
        <v>1521</v>
      </c>
      <c r="C111" s="14" t="s">
        <v>1522</v>
      </c>
      <c r="D111" s="16">
        <v>45691</v>
      </c>
      <c r="E111" s="16"/>
      <c r="F111" s="14" t="s">
        <v>1523</v>
      </c>
      <c r="G111" s="14" t="s">
        <v>1524</v>
      </c>
      <c r="H111" s="14" t="s">
        <v>1525</v>
      </c>
      <c r="I111" s="15">
        <v>650</v>
      </c>
      <c r="J111" s="77">
        <v>3</v>
      </c>
      <c r="K111" s="92"/>
    </row>
    <row r="112" spans="1:25" ht="12.75" x14ac:dyDescent="0.2">
      <c r="A112" s="14" t="s">
        <v>1506</v>
      </c>
      <c r="B112" s="14" t="s">
        <v>1526</v>
      </c>
      <c r="C112" s="14" t="s">
        <v>1527</v>
      </c>
      <c r="D112" s="16">
        <v>45691</v>
      </c>
      <c r="E112" s="16"/>
      <c r="F112" s="14" t="s">
        <v>1528</v>
      </c>
      <c r="G112" s="14"/>
      <c r="H112" s="14" t="s">
        <v>1520</v>
      </c>
      <c r="I112" s="15">
        <v>1500</v>
      </c>
      <c r="J112" s="77">
        <v>3</v>
      </c>
      <c r="K112" s="92"/>
    </row>
    <row r="113" spans="1:11" ht="12.75" x14ac:dyDescent="0.2">
      <c r="A113" s="14" t="s">
        <v>1506</v>
      </c>
      <c r="B113" s="14" t="s">
        <v>1529</v>
      </c>
      <c r="C113" s="14" t="s">
        <v>1530</v>
      </c>
      <c r="D113" s="16">
        <v>45691</v>
      </c>
      <c r="E113" s="16"/>
      <c r="F113" s="14" t="s">
        <v>1531</v>
      </c>
      <c r="G113" s="14"/>
      <c r="H113" s="14" t="s">
        <v>1520</v>
      </c>
      <c r="I113" s="15">
        <v>1500</v>
      </c>
      <c r="J113" s="77">
        <v>3</v>
      </c>
      <c r="K113" s="92"/>
    </row>
    <row r="114" spans="1:11" ht="56.25" x14ac:dyDescent="0.2">
      <c r="A114" s="14" t="s">
        <v>1506</v>
      </c>
      <c r="B114" s="14" t="s">
        <v>1532</v>
      </c>
      <c r="C114" s="14"/>
      <c r="D114" s="16">
        <v>45692</v>
      </c>
      <c r="E114" s="16"/>
      <c r="F114" s="14" t="s">
        <v>1533</v>
      </c>
      <c r="G114" s="14"/>
      <c r="H114" s="14" t="s">
        <v>1534</v>
      </c>
      <c r="I114" s="15">
        <v>215.64</v>
      </c>
      <c r="J114" s="77">
        <v>4</v>
      </c>
      <c r="K114" s="92"/>
    </row>
    <row r="115" spans="1:11" ht="56.25" x14ac:dyDescent="0.2">
      <c r="A115" s="14" t="s">
        <v>1506</v>
      </c>
      <c r="B115" s="14" t="s">
        <v>1535</v>
      </c>
      <c r="C115" s="14" t="s">
        <v>1536</v>
      </c>
      <c r="D115" s="16">
        <v>45695</v>
      </c>
      <c r="E115" s="16"/>
      <c r="F115" s="14" t="s">
        <v>1537</v>
      </c>
      <c r="G115" s="14" t="s">
        <v>1538</v>
      </c>
      <c r="H115" s="14" t="s">
        <v>1539</v>
      </c>
      <c r="I115" s="15">
        <v>63.12</v>
      </c>
      <c r="J115" s="77">
        <v>4</v>
      </c>
      <c r="K115" s="92"/>
    </row>
    <row r="116" spans="1:11" ht="45" x14ac:dyDescent="0.2">
      <c r="A116" s="14" t="s">
        <v>1506</v>
      </c>
      <c r="B116" s="14" t="s">
        <v>1540</v>
      </c>
      <c r="C116" s="14" t="s">
        <v>1541</v>
      </c>
      <c r="D116" s="16">
        <v>45695</v>
      </c>
      <c r="E116" s="16"/>
      <c r="F116" s="14" t="s">
        <v>1542</v>
      </c>
      <c r="G116" s="14" t="s">
        <v>1538</v>
      </c>
      <c r="H116" s="14" t="s">
        <v>1539</v>
      </c>
      <c r="I116" s="15">
        <v>159.25</v>
      </c>
      <c r="J116" s="77">
        <v>4</v>
      </c>
      <c r="K116" s="92"/>
    </row>
    <row r="117" spans="1:11" ht="22.5" x14ac:dyDescent="0.2">
      <c r="A117" s="14" t="s">
        <v>1506</v>
      </c>
      <c r="B117" s="14" t="s">
        <v>1543</v>
      </c>
      <c r="C117" s="14" t="s">
        <v>1544</v>
      </c>
      <c r="D117" s="16">
        <v>45698</v>
      </c>
      <c r="E117" s="16"/>
      <c r="F117" s="14" t="s">
        <v>1545</v>
      </c>
      <c r="G117" s="14"/>
      <c r="H117" s="14" t="s">
        <v>1546</v>
      </c>
      <c r="I117" s="15">
        <v>280</v>
      </c>
      <c r="J117" s="77">
        <v>5</v>
      </c>
      <c r="K117" s="92"/>
    </row>
    <row r="118" spans="1:11" ht="22.5" x14ac:dyDescent="0.2">
      <c r="A118" s="14" t="s">
        <v>1506</v>
      </c>
      <c r="B118" s="14" t="s">
        <v>1547</v>
      </c>
      <c r="C118" s="14" t="s">
        <v>1548</v>
      </c>
      <c r="D118" s="16">
        <v>45707</v>
      </c>
      <c r="E118" s="16"/>
      <c r="F118" s="14" t="s">
        <v>1549</v>
      </c>
      <c r="G118" s="14" t="s">
        <v>1538</v>
      </c>
      <c r="H118" s="14" t="s">
        <v>1539</v>
      </c>
      <c r="I118" s="15">
        <v>30.75</v>
      </c>
      <c r="J118" s="77">
        <v>4</v>
      </c>
      <c r="K118" s="92"/>
    </row>
    <row r="119" spans="1:11" ht="12.75" x14ac:dyDescent="0.2">
      <c r="A119" s="14" t="s">
        <v>1506</v>
      </c>
      <c r="B119" s="14" t="s">
        <v>1550</v>
      </c>
      <c r="C119" s="14"/>
      <c r="D119" s="16">
        <v>45716</v>
      </c>
      <c r="E119" s="16"/>
      <c r="F119" s="14" t="s">
        <v>1512</v>
      </c>
      <c r="G119" s="14" t="s">
        <v>1509</v>
      </c>
      <c r="H119" s="14" t="s">
        <v>1510</v>
      </c>
      <c r="I119" s="15">
        <v>13</v>
      </c>
      <c r="J119" s="77">
        <v>4</v>
      </c>
      <c r="K119" s="92"/>
    </row>
    <row r="120" spans="1:11" ht="56.25" x14ac:dyDescent="0.2">
      <c r="A120" s="14" t="s">
        <v>1506</v>
      </c>
      <c r="B120" s="14" t="s">
        <v>1551</v>
      </c>
      <c r="C120" s="14"/>
      <c r="D120" s="16">
        <v>45719</v>
      </c>
      <c r="E120" s="16"/>
      <c r="F120" s="14" t="s">
        <v>1552</v>
      </c>
      <c r="G120" s="14"/>
      <c r="H120" s="14" t="s">
        <v>1534</v>
      </c>
      <c r="I120" s="15">
        <v>215.64</v>
      </c>
      <c r="J120" s="77">
        <v>4</v>
      </c>
      <c r="K120" s="92"/>
    </row>
    <row r="121" spans="1:11" ht="22.5" x14ac:dyDescent="0.2">
      <c r="A121" s="14" t="s">
        <v>1506</v>
      </c>
      <c r="B121" s="14" t="s">
        <v>1553</v>
      </c>
      <c r="C121" s="14" t="s">
        <v>1554</v>
      </c>
      <c r="D121" s="16">
        <v>45719</v>
      </c>
      <c r="E121" s="16"/>
      <c r="F121" s="14" t="s">
        <v>1555</v>
      </c>
      <c r="G121" s="14" t="s">
        <v>1556</v>
      </c>
      <c r="H121" s="14" t="s">
        <v>1557</v>
      </c>
      <c r="I121" s="15">
        <v>40</v>
      </c>
      <c r="J121" s="77">
        <v>4</v>
      </c>
      <c r="K121" s="92"/>
    </row>
    <row r="122" spans="1:11" ht="22.5" x14ac:dyDescent="0.2">
      <c r="A122" s="14" t="s">
        <v>1506</v>
      </c>
      <c r="B122" s="14" t="s">
        <v>1558</v>
      </c>
      <c r="C122" s="14" t="s">
        <v>1559</v>
      </c>
      <c r="D122" s="16">
        <v>45719</v>
      </c>
      <c r="E122" s="16"/>
      <c r="F122" s="14" t="s">
        <v>1560</v>
      </c>
      <c r="G122" s="14" t="s">
        <v>1524</v>
      </c>
      <c r="H122" s="14" t="s">
        <v>1525</v>
      </c>
      <c r="I122" s="15">
        <v>650</v>
      </c>
      <c r="J122" s="77">
        <v>5</v>
      </c>
      <c r="K122" s="92"/>
    </row>
    <row r="123" spans="1:11" ht="22.5" x14ac:dyDescent="0.2">
      <c r="A123" s="14" t="s">
        <v>1506</v>
      </c>
      <c r="B123" s="14" t="s">
        <v>1561</v>
      </c>
      <c r="C123" s="14"/>
      <c r="D123" s="16">
        <v>45721</v>
      </c>
      <c r="E123" s="16"/>
      <c r="F123" s="14" t="s">
        <v>1508</v>
      </c>
      <c r="G123" s="14" t="s">
        <v>1509</v>
      </c>
      <c r="H123" s="14" t="s">
        <v>1510</v>
      </c>
      <c r="I123" s="15">
        <v>3.5</v>
      </c>
      <c r="J123" s="77">
        <v>4</v>
      </c>
      <c r="K123" s="92"/>
    </row>
    <row r="124" spans="1:11" ht="22.5" x14ac:dyDescent="0.2">
      <c r="A124" s="14" t="s">
        <v>1506</v>
      </c>
      <c r="B124" s="14" t="s">
        <v>1562</v>
      </c>
      <c r="C124" s="14" t="s">
        <v>1563</v>
      </c>
      <c r="D124" s="16">
        <v>45728</v>
      </c>
      <c r="E124" s="16"/>
      <c r="F124" s="14" t="s">
        <v>1564</v>
      </c>
      <c r="G124" s="14" t="s">
        <v>1565</v>
      </c>
      <c r="H124" s="14" t="s">
        <v>1566</v>
      </c>
      <c r="I124" s="15">
        <v>159.9</v>
      </c>
      <c r="J124" s="77">
        <v>4</v>
      </c>
      <c r="K124" s="92"/>
    </row>
    <row r="125" spans="1:11" ht="22.5" x14ac:dyDescent="0.2">
      <c r="A125" s="14" t="s">
        <v>1506</v>
      </c>
      <c r="B125" s="14" t="s">
        <v>1567</v>
      </c>
      <c r="C125" s="14" t="s">
        <v>1568</v>
      </c>
      <c r="D125" s="16">
        <v>45733</v>
      </c>
      <c r="E125" s="16"/>
      <c r="F125" s="14" t="s">
        <v>1569</v>
      </c>
      <c r="G125" s="14" t="s">
        <v>1538</v>
      </c>
      <c r="H125" s="14" t="s">
        <v>1539</v>
      </c>
      <c r="I125" s="15">
        <v>30.75</v>
      </c>
      <c r="J125" s="77">
        <v>4</v>
      </c>
      <c r="K125" s="92"/>
    </row>
    <row r="126" spans="1:11" ht="56.25" x14ac:dyDescent="0.2">
      <c r="A126" s="14" t="s">
        <v>1506</v>
      </c>
      <c r="B126" s="14" t="s">
        <v>1570</v>
      </c>
      <c r="C126" s="14" t="s">
        <v>1571</v>
      </c>
      <c r="D126" s="16">
        <v>45737</v>
      </c>
      <c r="E126" s="16"/>
      <c r="F126" s="14" t="s">
        <v>1572</v>
      </c>
      <c r="G126" s="14" t="s">
        <v>1538</v>
      </c>
      <c r="H126" s="14" t="s">
        <v>1539</v>
      </c>
      <c r="I126" s="15">
        <v>63.12</v>
      </c>
      <c r="J126" s="77">
        <v>4</v>
      </c>
      <c r="K126" s="92"/>
    </row>
    <row r="127" spans="1:11" ht="45" x14ac:dyDescent="0.2">
      <c r="A127" s="14" t="s">
        <v>1506</v>
      </c>
      <c r="B127" s="14" t="s">
        <v>1573</v>
      </c>
      <c r="C127" s="14" t="s">
        <v>1574</v>
      </c>
      <c r="D127" s="16">
        <v>45737</v>
      </c>
      <c r="E127" s="16"/>
      <c r="F127" s="14" t="s">
        <v>1575</v>
      </c>
      <c r="G127" s="14" t="s">
        <v>1538</v>
      </c>
      <c r="H127" s="14" t="s">
        <v>1539</v>
      </c>
      <c r="I127" s="15">
        <v>159.25</v>
      </c>
      <c r="J127" s="77">
        <v>4</v>
      </c>
      <c r="K127" s="92"/>
    </row>
    <row r="128" spans="1:11" ht="22.5" x14ac:dyDescent="0.2">
      <c r="A128" s="14" t="s">
        <v>1506</v>
      </c>
      <c r="B128" s="14" t="s">
        <v>1576</v>
      </c>
      <c r="C128" s="14" t="s">
        <v>1577</v>
      </c>
      <c r="D128" s="16">
        <v>45674</v>
      </c>
      <c r="E128" s="16">
        <v>45740</v>
      </c>
      <c r="F128" s="14" t="s">
        <v>1578</v>
      </c>
      <c r="G128" s="14" t="s">
        <v>1579</v>
      </c>
      <c r="H128" s="14" t="s">
        <v>152</v>
      </c>
      <c r="I128" s="15">
        <v>3.5</v>
      </c>
      <c r="J128" s="77">
        <v>4</v>
      </c>
      <c r="K128" s="92"/>
    </row>
    <row r="129" spans="1:11" ht="22.5" x14ac:dyDescent="0.2">
      <c r="A129" s="14" t="s">
        <v>1506</v>
      </c>
      <c r="B129" s="14" t="s">
        <v>1576</v>
      </c>
      <c r="C129" s="14" t="s">
        <v>1580</v>
      </c>
      <c r="D129" s="16">
        <v>45708</v>
      </c>
      <c r="E129" s="16">
        <v>45740</v>
      </c>
      <c r="F129" s="14" t="s">
        <v>1578</v>
      </c>
      <c r="G129" s="14" t="s">
        <v>1579</v>
      </c>
      <c r="H129" s="14" t="s">
        <v>152</v>
      </c>
      <c r="I129" s="15">
        <v>4</v>
      </c>
      <c r="J129" s="77">
        <v>4</v>
      </c>
      <c r="K129" s="92"/>
    </row>
    <row r="130" spans="1:11" ht="22.5" x14ac:dyDescent="0.2">
      <c r="A130" s="14" t="s">
        <v>1506</v>
      </c>
      <c r="B130" s="14" t="s">
        <v>1581</v>
      </c>
      <c r="C130" s="14" t="s">
        <v>1582</v>
      </c>
      <c r="D130" s="16">
        <v>45707</v>
      </c>
      <c r="E130" s="16">
        <v>45740</v>
      </c>
      <c r="F130" s="14" t="s">
        <v>1583</v>
      </c>
      <c r="G130" s="14" t="s">
        <v>1584</v>
      </c>
      <c r="H130" s="14" t="s">
        <v>1585</v>
      </c>
      <c r="I130" s="15">
        <v>22.4</v>
      </c>
      <c r="J130" s="77">
        <v>4</v>
      </c>
      <c r="K130" s="92"/>
    </row>
    <row r="131" spans="1:11" ht="22.5" x14ac:dyDescent="0.2">
      <c r="A131" s="14" t="s">
        <v>1506</v>
      </c>
      <c r="B131" s="14" t="s">
        <v>1586</v>
      </c>
      <c r="C131" s="14" t="s">
        <v>1587</v>
      </c>
      <c r="D131" s="16">
        <v>45744</v>
      </c>
      <c r="E131" s="16"/>
      <c r="F131" s="14" t="s">
        <v>1588</v>
      </c>
      <c r="G131" s="14" t="s">
        <v>1589</v>
      </c>
      <c r="H131" s="14" t="s">
        <v>1590</v>
      </c>
      <c r="I131" s="15">
        <v>400</v>
      </c>
      <c r="J131" s="77">
        <v>3</v>
      </c>
      <c r="K131" s="92"/>
    </row>
    <row r="132" spans="1:11" ht="33.75" x14ac:dyDescent="0.2">
      <c r="A132" s="14" t="s">
        <v>1506</v>
      </c>
      <c r="B132" s="14" t="s">
        <v>1756</v>
      </c>
      <c r="C132" s="14" t="s">
        <v>1757</v>
      </c>
      <c r="D132" s="16">
        <v>45744</v>
      </c>
      <c r="E132" s="16"/>
      <c r="F132" s="14" t="s">
        <v>1809</v>
      </c>
      <c r="G132" s="14" t="s">
        <v>1589</v>
      </c>
      <c r="H132" s="14" t="s">
        <v>1590</v>
      </c>
      <c r="I132" s="15">
        <v>0</v>
      </c>
      <c r="J132" s="77">
        <v>3</v>
      </c>
      <c r="K132" s="92"/>
    </row>
    <row r="133" spans="1:11" ht="12.75" x14ac:dyDescent="0.2">
      <c r="A133" s="14" t="s">
        <v>1506</v>
      </c>
      <c r="B133" s="14" t="s">
        <v>1591</v>
      </c>
      <c r="C133" s="14"/>
      <c r="D133" s="16">
        <v>45747</v>
      </c>
      <c r="E133" s="16"/>
      <c r="F133" s="14" t="s">
        <v>1512</v>
      </c>
      <c r="G133" s="14" t="s">
        <v>1509</v>
      </c>
      <c r="H133" s="14" t="s">
        <v>1510</v>
      </c>
      <c r="I133" s="15">
        <v>13</v>
      </c>
      <c r="J133" s="77">
        <v>4</v>
      </c>
      <c r="K133" s="92"/>
    </row>
    <row r="134" spans="1:11" ht="22.5" x14ac:dyDescent="0.2">
      <c r="A134" s="14" t="s">
        <v>1506</v>
      </c>
      <c r="B134" s="14" t="s">
        <v>1592</v>
      </c>
      <c r="C134" s="14" t="s">
        <v>1593</v>
      </c>
      <c r="D134" s="16">
        <v>45748</v>
      </c>
      <c r="E134" s="16"/>
      <c r="F134" s="14" t="s">
        <v>1594</v>
      </c>
      <c r="G134" s="14" t="s">
        <v>1524</v>
      </c>
      <c r="H134" s="14" t="s">
        <v>1525</v>
      </c>
      <c r="I134" s="15">
        <v>650</v>
      </c>
      <c r="J134" s="77">
        <v>5</v>
      </c>
      <c r="K134" s="92"/>
    </row>
    <row r="135" spans="1:11" ht="12.75" x14ac:dyDescent="0.2">
      <c r="A135" s="14" t="s">
        <v>1506</v>
      </c>
      <c r="B135" s="14" t="s">
        <v>1595</v>
      </c>
      <c r="C135" s="14" t="s">
        <v>1596</v>
      </c>
      <c r="D135" s="16">
        <v>45750</v>
      </c>
      <c r="E135" s="16"/>
      <c r="F135" s="14" t="s">
        <v>1597</v>
      </c>
      <c r="G135" s="14" t="s">
        <v>1579</v>
      </c>
      <c r="H135" s="14" t="s">
        <v>152</v>
      </c>
      <c r="I135" s="15">
        <v>50</v>
      </c>
      <c r="J135" s="77">
        <v>4</v>
      </c>
      <c r="K135" s="92"/>
    </row>
    <row r="136" spans="1:11" ht="22.5" x14ac:dyDescent="0.2">
      <c r="A136" s="14" t="s">
        <v>1506</v>
      </c>
      <c r="B136" s="14" t="s">
        <v>1598</v>
      </c>
      <c r="C136" s="14" t="s">
        <v>1599</v>
      </c>
      <c r="D136" s="16">
        <v>45756</v>
      </c>
      <c r="E136" s="16"/>
      <c r="F136" s="14" t="s">
        <v>1600</v>
      </c>
      <c r="G136" s="14" t="s">
        <v>1538</v>
      </c>
      <c r="H136" s="14" t="s">
        <v>1539</v>
      </c>
      <c r="I136" s="15">
        <v>30.75</v>
      </c>
      <c r="J136" s="77">
        <v>4</v>
      </c>
      <c r="K136" s="92"/>
    </row>
    <row r="137" spans="1:11" ht="56.25" x14ac:dyDescent="0.2">
      <c r="A137" s="14" t="s">
        <v>1506</v>
      </c>
      <c r="B137" s="14" t="s">
        <v>1601</v>
      </c>
      <c r="C137" s="14" t="s">
        <v>1602</v>
      </c>
      <c r="D137" s="16">
        <v>45756</v>
      </c>
      <c r="E137" s="16"/>
      <c r="F137" s="14" t="s">
        <v>1603</v>
      </c>
      <c r="G137" s="14" t="s">
        <v>1538</v>
      </c>
      <c r="H137" s="14" t="s">
        <v>1539</v>
      </c>
      <c r="I137" s="15">
        <v>63.12</v>
      </c>
      <c r="J137" s="77">
        <v>4</v>
      </c>
      <c r="K137" s="92"/>
    </row>
    <row r="138" spans="1:11" ht="45" x14ac:dyDescent="0.2">
      <c r="A138" s="14" t="s">
        <v>1506</v>
      </c>
      <c r="B138" s="14" t="s">
        <v>1604</v>
      </c>
      <c r="C138" s="14" t="s">
        <v>1605</v>
      </c>
      <c r="D138" s="16">
        <v>45756</v>
      </c>
      <c r="E138" s="16"/>
      <c r="F138" s="14" t="s">
        <v>1606</v>
      </c>
      <c r="G138" s="14" t="s">
        <v>1538</v>
      </c>
      <c r="H138" s="14" t="s">
        <v>1539</v>
      </c>
      <c r="I138" s="15">
        <v>159.25</v>
      </c>
      <c r="J138" s="77">
        <v>4</v>
      </c>
      <c r="K138" s="92"/>
    </row>
    <row r="139" spans="1:11" ht="12.75" x14ac:dyDescent="0.2">
      <c r="A139" s="14" t="s">
        <v>1506</v>
      </c>
      <c r="B139" s="14" t="s">
        <v>1607</v>
      </c>
      <c r="C139" s="14"/>
      <c r="D139" s="16">
        <v>45777</v>
      </c>
      <c r="E139" s="16"/>
      <c r="F139" s="14" t="s">
        <v>1512</v>
      </c>
      <c r="G139" s="14" t="s">
        <v>1509</v>
      </c>
      <c r="H139" s="14" t="s">
        <v>1510</v>
      </c>
      <c r="I139" s="15">
        <v>13</v>
      </c>
      <c r="J139" s="77">
        <v>4</v>
      </c>
      <c r="K139" s="92"/>
    </row>
    <row r="140" spans="1:11" ht="56.25" x14ac:dyDescent="0.2">
      <c r="A140" s="14" t="s">
        <v>1506</v>
      </c>
      <c r="B140" s="14" t="s">
        <v>1608</v>
      </c>
      <c r="C140" s="14" t="s">
        <v>1609</v>
      </c>
      <c r="D140" s="16">
        <v>45779</v>
      </c>
      <c r="E140" s="16"/>
      <c r="F140" s="14" t="s">
        <v>1610</v>
      </c>
      <c r="G140" s="14" t="s">
        <v>1538</v>
      </c>
      <c r="H140" s="14" t="s">
        <v>1539</v>
      </c>
      <c r="I140" s="15">
        <v>63.12</v>
      </c>
      <c r="J140" s="77">
        <v>4</v>
      </c>
      <c r="K140" s="92"/>
    </row>
    <row r="141" spans="1:11" ht="45" x14ac:dyDescent="0.2">
      <c r="A141" s="14" t="s">
        <v>1506</v>
      </c>
      <c r="B141" s="14" t="s">
        <v>1611</v>
      </c>
      <c r="C141" s="14" t="s">
        <v>1612</v>
      </c>
      <c r="D141" s="16">
        <v>45779</v>
      </c>
      <c r="E141" s="16"/>
      <c r="F141" s="14" t="s">
        <v>1613</v>
      </c>
      <c r="G141" s="14" t="s">
        <v>1538</v>
      </c>
      <c r="H141" s="14" t="s">
        <v>1539</v>
      </c>
      <c r="I141" s="15">
        <v>159.25</v>
      </c>
      <c r="J141" s="77">
        <v>4</v>
      </c>
      <c r="K141" s="92"/>
    </row>
    <row r="142" spans="1:11" ht="33.75" x14ac:dyDescent="0.2">
      <c r="A142" s="14" t="s">
        <v>1506</v>
      </c>
      <c r="B142" s="14" t="s">
        <v>1614</v>
      </c>
      <c r="C142" s="14" t="s">
        <v>1615</v>
      </c>
      <c r="D142" s="16">
        <v>45779</v>
      </c>
      <c r="E142" s="16"/>
      <c r="F142" s="14" t="s">
        <v>1616</v>
      </c>
      <c r="G142" s="14" t="s">
        <v>1538</v>
      </c>
      <c r="H142" s="14" t="s">
        <v>1539</v>
      </c>
      <c r="I142" s="15">
        <v>228.73</v>
      </c>
      <c r="J142" s="77">
        <v>4</v>
      </c>
      <c r="K142" s="92"/>
    </row>
    <row r="143" spans="1:11" ht="22.5" x14ac:dyDescent="0.2">
      <c r="A143" s="14" t="s">
        <v>1506</v>
      </c>
      <c r="B143" s="14" t="s">
        <v>1617</v>
      </c>
      <c r="C143" s="14" t="s">
        <v>1618</v>
      </c>
      <c r="D143" s="16">
        <v>45779</v>
      </c>
      <c r="E143" s="16"/>
      <c r="F143" s="14" t="s">
        <v>1619</v>
      </c>
      <c r="G143" s="14" t="s">
        <v>1620</v>
      </c>
      <c r="H143" s="14" t="s">
        <v>1621</v>
      </c>
      <c r="I143" s="15">
        <v>650</v>
      </c>
      <c r="J143" s="77">
        <v>2</v>
      </c>
      <c r="K143" s="92"/>
    </row>
    <row r="144" spans="1:11" ht="22.5" x14ac:dyDescent="0.2">
      <c r="A144" s="14" t="s">
        <v>1506</v>
      </c>
      <c r="B144" s="14" t="s">
        <v>1622</v>
      </c>
      <c r="C144" s="14" t="s">
        <v>1623</v>
      </c>
      <c r="D144" s="16">
        <v>45793</v>
      </c>
      <c r="E144" s="16"/>
      <c r="F144" s="14" t="s">
        <v>1624</v>
      </c>
      <c r="G144" s="14" t="s">
        <v>1538</v>
      </c>
      <c r="H144" s="14" t="s">
        <v>1539</v>
      </c>
      <c r="I144" s="15">
        <v>30.75</v>
      </c>
      <c r="J144" s="77">
        <v>4</v>
      </c>
      <c r="K144" s="92"/>
    </row>
    <row r="145" spans="1:11" ht="22.5" x14ac:dyDescent="0.2">
      <c r="A145" s="14" t="s">
        <v>1506</v>
      </c>
      <c r="B145" s="14" t="s">
        <v>1625</v>
      </c>
      <c r="C145" s="14" t="s">
        <v>1626</v>
      </c>
      <c r="D145" s="16">
        <v>45804</v>
      </c>
      <c r="E145" s="16"/>
      <c r="F145" s="14" t="s">
        <v>1627</v>
      </c>
      <c r="G145" s="14" t="s">
        <v>1628</v>
      </c>
      <c r="H145" s="14" t="s">
        <v>1629</v>
      </c>
      <c r="I145" s="15">
        <v>200</v>
      </c>
      <c r="J145" s="77">
        <v>4</v>
      </c>
      <c r="K145" s="92"/>
    </row>
    <row r="146" spans="1:11" ht="22.5" x14ac:dyDescent="0.2">
      <c r="A146" s="14" t="s">
        <v>1506</v>
      </c>
      <c r="B146" s="14" t="s">
        <v>1630</v>
      </c>
      <c r="C146" s="14" t="s">
        <v>1631</v>
      </c>
      <c r="D146" s="16">
        <v>45804</v>
      </c>
      <c r="E146" s="16"/>
      <c r="F146" s="14" t="s">
        <v>1632</v>
      </c>
      <c r="G146" s="14" t="s">
        <v>1628</v>
      </c>
      <c r="H146" s="14" t="s">
        <v>1629</v>
      </c>
      <c r="I146" s="15">
        <v>200</v>
      </c>
      <c r="J146" s="77">
        <v>4</v>
      </c>
      <c r="K146" s="92"/>
    </row>
    <row r="147" spans="1:11" ht="22.5" x14ac:dyDescent="0.2">
      <c r="A147" s="14" t="s">
        <v>1506</v>
      </c>
      <c r="B147" s="14" t="s">
        <v>1633</v>
      </c>
      <c r="C147" s="14" t="s">
        <v>1634</v>
      </c>
      <c r="D147" s="16">
        <v>45749</v>
      </c>
      <c r="E147" s="16">
        <v>45806</v>
      </c>
      <c r="F147" s="14" t="s">
        <v>1635</v>
      </c>
      <c r="G147" s="14"/>
      <c r="H147" s="14" t="s">
        <v>1636</v>
      </c>
      <c r="I147" s="15">
        <v>10.82</v>
      </c>
      <c r="J147" s="77">
        <v>4</v>
      </c>
      <c r="K147" s="92"/>
    </row>
    <row r="148" spans="1:11" ht="12.75" x14ac:dyDescent="0.2">
      <c r="A148" s="14" t="s">
        <v>1506</v>
      </c>
      <c r="B148" s="14" t="s">
        <v>1637</v>
      </c>
      <c r="C148" s="14"/>
      <c r="D148" s="16">
        <v>45808</v>
      </c>
      <c r="E148" s="16"/>
      <c r="F148" s="14" t="s">
        <v>1512</v>
      </c>
      <c r="G148" s="14" t="s">
        <v>1509</v>
      </c>
      <c r="H148" s="14" t="s">
        <v>1510</v>
      </c>
      <c r="I148" s="15">
        <v>13</v>
      </c>
      <c r="J148" s="77">
        <v>4</v>
      </c>
      <c r="K148" s="92"/>
    </row>
    <row r="149" spans="1:11" ht="22.5" x14ac:dyDescent="0.2">
      <c r="A149" s="14" t="s">
        <v>1506</v>
      </c>
      <c r="B149" s="14" t="s">
        <v>1638</v>
      </c>
      <c r="C149" s="14" t="s">
        <v>1639</v>
      </c>
      <c r="D149" s="16">
        <v>45810</v>
      </c>
      <c r="E149" s="16"/>
      <c r="F149" s="14" t="s">
        <v>1640</v>
      </c>
      <c r="G149" s="14" t="s">
        <v>1620</v>
      </c>
      <c r="H149" s="14" t="s">
        <v>1621</v>
      </c>
      <c r="I149" s="15">
        <v>650</v>
      </c>
      <c r="J149" s="77">
        <v>2</v>
      </c>
      <c r="K149" s="92"/>
    </row>
    <row r="150" spans="1:11" ht="56.25" x14ac:dyDescent="0.2">
      <c r="A150" s="14" t="s">
        <v>1506</v>
      </c>
      <c r="B150" s="14" t="s">
        <v>1641</v>
      </c>
      <c r="C150" s="14" t="s">
        <v>1642</v>
      </c>
      <c r="D150" s="16">
        <v>45812</v>
      </c>
      <c r="E150" s="16"/>
      <c r="F150" s="14" t="s">
        <v>1643</v>
      </c>
      <c r="G150" s="14" t="s">
        <v>1538</v>
      </c>
      <c r="H150" s="14" t="s">
        <v>1539</v>
      </c>
      <c r="I150" s="15">
        <v>63.12</v>
      </c>
      <c r="J150" s="77">
        <v>4</v>
      </c>
      <c r="K150" s="92"/>
    </row>
    <row r="151" spans="1:11" ht="45" x14ac:dyDescent="0.2">
      <c r="A151" s="14" t="s">
        <v>1506</v>
      </c>
      <c r="B151" s="14" t="s">
        <v>1644</v>
      </c>
      <c r="C151" s="14" t="s">
        <v>1645</v>
      </c>
      <c r="D151" s="16">
        <v>45812</v>
      </c>
      <c r="E151" s="16"/>
      <c r="F151" s="14" t="s">
        <v>1646</v>
      </c>
      <c r="G151" s="14" t="s">
        <v>1538</v>
      </c>
      <c r="H151" s="14" t="s">
        <v>1539</v>
      </c>
      <c r="I151" s="15">
        <v>159.25</v>
      </c>
      <c r="J151" s="77">
        <v>4</v>
      </c>
      <c r="K151" s="92"/>
    </row>
    <row r="152" spans="1:11" ht="33.75" x14ac:dyDescent="0.2">
      <c r="A152" s="14" t="s">
        <v>1506</v>
      </c>
      <c r="B152" s="14" t="s">
        <v>1647</v>
      </c>
      <c r="C152" s="14" t="s">
        <v>1648</v>
      </c>
      <c r="D152" s="16">
        <v>45814</v>
      </c>
      <c r="E152" s="16"/>
      <c r="F152" s="14" t="s">
        <v>1649</v>
      </c>
      <c r="G152" s="14" t="s">
        <v>1650</v>
      </c>
      <c r="H152" s="14" t="s">
        <v>1651</v>
      </c>
      <c r="I152" s="15">
        <v>71.34</v>
      </c>
      <c r="J152" s="77">
        <v>3</v>
      </c>
      <c r="K152" s="92"/>
    </row>
    <row r="153" spans="1:11" ht="33.75" x14ac:dyDescent="0.2">
      <c r="A153" s="14" t="s">
        <v>1506</v>
      </c>
      <c r="B153" s="14" t="s">
        <v>1652</v>
      </c>
      <c r="C153" s="14" t="s">
        <v>1653</v>
      </c>
      <c r="D153" s="16">
        <v>45814</v>
      </c>
      <c r="E153" s="16"/>
      <c r="F153" s="14" t="s">
        <v>1654</v>
      </c>
      <c r="G153" s="14" t="s">
        <v>1655</v>
      </c>
      <c r="H153" s="14" t="s">
        <v>1656</v>
      </c>
      <c r="I153" s="15">
        <v>137.49</v>
      </c>
      <c r="J153" s="77">
        <v>4</v>
      </c>
      <c r="K153" s="92"/>
    </row>
    <row r="154" spans="1:11" ht="33.75" x14ac:dyDescent="0.2">
      <c r="A154" s="14" t="s">
        <v>1506</v>
      </c>
      <c r="B154" s="14" t="s">
        <v>1810</v>
      </c>
      <c r="C154" s="14" t="s">
        <v>1811</v>
      </c>
      <c r="D154" s="16">
        <v>45814</v>
      </c>
      <c r="E154" s="16"/>
      <c r="F154" s="14" t="s">
        <v>1812</v>
      </c>
      <c r="G154" s="14" t="s">
        <v>1655</v>
      </c>
      <c r="H154" s="14" t="s">
        <v>1656</v>
      </c>
      <c r="I154" s="15">
        <v>0</v>
      </c>
      <c r="J154" s="77">
        <v>4</v>
      </c>
      <c r="K154" s="92"/>
    </row>
    <row r="155" spans="1:11" ht="22.5" x14ac:dyDescent="0.2">
      <c r="A155" s="14" t="s">
        <v>1506</v>
      </c>
      <c r="B155" s="14" t="s">
        <v>1657</v>
      </c>
      <c r="C155" s="14" t="s">
        <v>1658</v>
      </c>
      <c r="D155" s="16">
        <v>45828</v>
      </c>
      <c r="E155" s="16"/>
      <c r="F155" s="14" t="s">
        <v>1659</v>
      </c>
      <c r="G155" s="14" t="s">
        <v>1538</v>
      </c>
      <c r="H155" s="14" t="s">
        <v>1539</v>
      </c>
      <c r="I155" s="15">
        <v>30.75</v>
      </c>
      <c r="J155" s="77">
        <v>4</v>
      </c>
      <c r="K155" s="92"/>
    </row>
    <row r="156" spans="1:11" ht="22.5" x14ac:dyDescent="0.2">
      <c r="A156" s="14" t="s">
        <v>1506</v>
      </c>
      <c r="B156" s="14" t="s">
        <v>1660</v>
      </c>
      <c r="C156" s="14" t="s">
        <v>1661</v>
      </c>
      <c r="D156" s="16">
        <v>45828</v>
      </c>
      <c r="E156" s="16"/>
      <c r="F156" s="14" t="s">
        <v>1662</v>
      </c>
      <c r="G156" s="14" t="s">
        <v>1628</v>
      </c>
      <c r="H156" s="14" t="s">
        <v>1629</v>
      </c>
      <c r="I156" s="15">
        <v>200</v>
      </c>
      <c r="J156" s="77">
        <v>4</v>
      </c>
      <c r="K156" s="92"/>
    </row>
    <row r="157" spans="1:11" ht="12.75" x14ac:dyDescent="0.2">
      <c r="A157" s="14" t="s">
        <v>1506</v>
      </c>
      <c r="B157" s="14" t="s">
        <v>1663</v>
      </c>
      <c r="C157" s="14"/>
      <c r="D157" s="16">
        <v>45838</v>
      </c>
      <c r="E157" s="16"/>
      <c r="F157" s="14" t="s">
        <v>1512</v>
      </c>
      <c r="G157" s="14" t="s">
        <v>1509</v>
      </c>
      <c r="H157" s="14" t="s">
        <v>1510</v>
      </c>
      <c r="I157" s="15">
        <v>13</v>
      </c>
      <c r="J157" s="77">
        <v>4</v>
      </c>
      <c r="K157" s="92"/>
    </row>
    <row r="158" spans="1:11" ht="56.25" x14ac:dyDescent="0.2">
      <c r="A158" s="14" t="s">
        <v>1506</v>
      </c>
      <c r="B158" s="14" t="s">
        <v>1664</v>
      </c>
      <c r="C158" s="14" t="s">
        <v>1665</v>
      </c>
      <c r="D158" s="16">
        <v>45839</v>
      </c>
      <c r="E158" s="16"/>
      <c r="F158" s="14" t="s">
        <v>1666</v>
      </c>
      <c r="G158" s="14" t="s">
        <v>1538</v>
      </c>
      <c r="H158" s="14" t="s">
        <v>1539</v>
      </c>
      <c r="I158" s="15">
        <v>63.12</v>
      </c>
      <c r="J158" s="77">
        <v>4</v>
      </c>
      <c r="K158" s="92"/>
    </row>
    <row r="159" spans="1:11" ht="45" x14ac:dyDescent="0.2">
      <c r="A159" s="14" t="s">
        <v>1506</v>
      </c>
      <c r="B159" s="14" t="s">
        <v>1667</v>
      </c>
      <c r="C159" s="14" t="s">
        <v>1668</v>
      </c>
      <c r="D159" s="16">
        <v>45839</v>
      </c>
      <c r="E159" s="16"/>
      <c r="F159" s="14" t="s">
        <v>1669</v>
      </c>
      <c r="G159" s="14" t="s">
        <v>1538</v>
      </c>
      <c r="H159" s="14" t="s">
        <v>1539</v>
      </c>
      <c r="I159" s="15">
        <v>159.25</v>
      </c>
      <c r="J159" s="77">
        <v>4</v>
      </c>
      <c r="K159" s="92"/>
    </row>
    <row r="160" spans="1:11" ht="22.5" x14ac:dyDescent="0.2">
      <c r="A160" s="14" t="s">
        <v>1506</v>
      </c>
      <c r="B160" s="14" t="s">
        <v>1670</v>
      </c>
      <c r="C160" s="14" t="s">
        <v>1671</v>
      </c>
      <c r="D160" s="16">
        <v>45839</v>
      </c>
      <c r="E160" s="16"/>
      <c r="F160" s="14" t="s">
        <v>1672</v>
      </c>
      <c r="G160" s="14" t="s">
        <v>1620</v>
      </c>
      <c r="H160" s="14" t="s">
        <v>1621</v>
      </c>
      <c r="I160" s="15">
        <v>950</v>
      </c>
      <c r="J160" s="77">
        <v>2</v>
      </c>
      <c r="K160" s="92"/>
    </row>
    <row r="161" spans="1:11" ht="12.75" x14ac:dyDescent="0.2">
      <c r="A161" s="14" t="s">
        <v>1506</v>
      </c>
      <c r="B161" s="14" t="s">
        <v>1673</v>
      </c>
      <c r="C161" s="14"/>
      <c r="D161" s="16">
        <v>45840</v>
      </c>
      <c r="E161" s="16"/>
      <c r="F161" s="14" t="s">
        <v>1674</v>
      </c>
      <c r="G161" s="14" t="s">
        <v>1509</v>
      </c>
      <c r="H161" s="14" t="s">
        <v>1510</v>
      </c>
      <c r="I161" s="15">
        <v>10</v>
      </c>
      <c r="J161" s="77">
        <v>4</v>
      </c>
      <c r="K161" s="92"/>
    </row>
    <row r="162" spans="1:11" ht="22.5" x14ac:dyDescent="0.2">
      <c r="A162" s="14" t="s">
        <v>1506</v>
      </c>
      <c r="B162" s="14" t="s">
        <v>1675</v>
      </c>
      <c r="C162" s="14" t="s">
        <v>1676</v>
      </c>
      <c r="D162" s="16">
        <v>45840</v>
      </c>
      <c r="E162" s="16"/>
      <c r="F162" s="14" t="s">
        <v>1677</v>
      </c>
      <c r="G162" s="14" t="s">
        <v>1678</v>
      </c>
      <c r="H162" s="14" t="s">
        <v>1679</v>
      </c>
      <c r="I162" s="15">
        <v>1339.95</v>
      </c>
      <c r="J162" s="77">
        <v>3</v>
      </c>
      <c r="K162" s="92"/>
    </row>
    <row r="163" spans="1:11" ht="22.5" x14ac:dyDescent="0.2">
      <c r="A163" s="14" t="s">
        <v>1506</v>
      </c>
      <c r="B163" s="14" t="s">
        <v>1680</v>
      </c>
      <c r="C163" s="14" t="s">
        <v>1681</v>
      </c>
      <c r="D163" s="16">
        <v>45846</v>
      </c>
      <c r="E163" s="16"/>
      <c r="F163" s="14" t="s">
        <v>1682</v>
      </c>
      <c r="G163" s="14" t="s">
        <v>1683</v>
      </c>
      <c r="H163" s="14" t="s">
        <v>1684</v>
      </c>
      <c r="I163" s="15">
        <v>166.05</v>
      </c>
      <c r="J163" s="77">
        <v>3</v>
      </c>
      <c r="K163" s="92"/>
    </row>
    <row r="164" spans="1:11" ht="33.75" x14ac:dyDescent="0.2">
      <c r="A164" s="14" t="s">
        <v>1506</v>
      </c>
      <c r="B164" s="14" t="s">
        <v>1766</v>
      </c>
      <c r="C164" s="14" t="s">
        <v>1767</v>
      </c>
      <c r="D164" s="16">
        <v>45848</v>
      </c>
      <c r="E164" s="16"/>
      <c r="F164" s="14" t="s">
        <v>1768</v>
      </c>
      <c r="G164" s="14" t="s">
        <v>1769</v>
      </c>
      <c r="H164" s="14" t="s">
        <v>1770</v>
      </c>
      <c r="I164" s="15">
        <v>254.25</v>
      </c>
      <c r="J164" s="77">
        <v>3</v>
      </c>
      <c r="K164" s="92"/>
    </row>
    <row r="165" spans="1:11" ht="22.5" x14ac:dyDescent="0.2">
      <c r="A165" s="14" t="s">
        <v>1506</v>
      </c>
      <c r="B165" s="14" t="s">
        <v>1685</v>
      </c>
      <c r="C165" s="14" t="s">
        <v>1686</v>
      </c>
      <c r="D165" s="16">
        <v>45853</v>
      </c>
      <c r="E165" s="16"/>
      <c r="F165" s="14" t="s">
        <v>1687</v>
      </c>
      <c r="G165" s="14" t="s">
        <v>1538</v>
      </c>
      <c r="H165" s="14" t="s">
        <v>1539</v>
      </c>
      <c r="I165" s="15">
        <v>30.75</v>
      </c>
      <c r="J165" s="77">
        <v>4</v>
      </c>
      <c r="K165" s="92"/>
    </row>
    <row r="166" spans="1:11" ht="22.5" x14ac:dyDescent="0.2">
      <c r="A166" s="14" t="s">
        <v>1506</v>
      </c>
      <c r="B166" s="14" t="s">
        <v>1688</v>
      </c>
      <c r="C166" s="14" t="s">
        <v>1689</v>
      </c>
      <c r="D166" s="16">
        <v>45861</v>
      </c>
      <c r="E166" s="16"/>
      <c r="F166" s="14" t="s">
        <v>1690</v>
      </c>
      <c r="G166" s="14" t="s">
        <v>1628</v>
      </c>
      <c r="H166" s="14" t="s">
        <v>1629</v>
      </c>
      <c r="I166" s="15">
        <v>200</v>
      </c>
      <c r="J166" s="77">
        <v>4</v>
      </c>
      <c r="K166" s="92"/>
    </row>
    <row r="167" spans="1:11" ht="123.75" x14ac:dyDescent="0.2">
      <c r="A167" s="14" t="s">
        <v>1506</v>
      </c>
      <c r="B167" s="14" t="s">
        <v>1691</v>
      </c>
      <c r="C167" s="14"/>
      <c r="D167" s="16">
        <v>45861</v>
      </c>
      <c r="E167" s="16"/>
      <c r="F167" s="14" t="s">
        <v>1692</v>
      </c>
      <c r="G167" s="14"/>
      <c r="H167" s="14" t="s">
        <v>543</v>
      </c>
      <c r="I167" s="15">
        <v>237.63</v>
      </c>
      <c r="J167" s="77">
        <v>3</v>
      </c>
      <c r="K167" s="92"/>
    </row>
    <row r="168" spans="1:11" ht="33.75" x14ac:dyDescent="0.2">
      <c r="A168" s="14" t="s">
        <v>1506</v>
      </c>
      <c r="B168" s="14" t="s">
        <v>1771</v>
      </c>
      <c r="C168" s="14" t="s">
        <v>1772</v>
      </c>
      <c r="D168" s="16">
        <v>45867</v>
      </c>
      <c r="E168" s="16"/>
      <c r="F168" s="14" t="s">
        <v>1773</v>
      </c>
      <c r="G168" s="14" t="s">
        <v>1769</v>
      </c>
      <c r="H168" s="14" t="s">
        <v>1770</v>
      </c>
      <c r="I168" s="15">
        <v>20.95</v>
      </c>
      <c r="J168" s="77">
        <v>3</v>
      </c>
      <c r="K168" s="92"/>
    </row>
    <row r="169" spans="1:11" ht="22.5" x14ac:dyDescent="0.2">
      <c r="A169" s="14" t="s">
        <v>1506</v>
      </c>
      <c r="B169" s="14" t="s">
        <v>1693</v>
      </c>
      <c r="C169" s="14" t="s">
        <v>1694</v>
      </c>
      <c r="D169" s="16">
        <v>45868</v>
      </c>
      <c r="E169" s="16"/>
      <c r="F169" s="14" t="s">
        <v>1695</v>
      </c>
      <c r="G169" s="14" t="s">
        <v>1696</v>
      </c>
      <c r="H169" s="14" t="s">
        <v>1697</v>
      </c>
      <c r="I169" s="15">
        <v>127.31</v>
      </c>
      <c r="J169" s="77">
        <v>3</v>
      </c>
      <c r="K169" s="92"/>
    </row>
    <row r="170" spans="1:11" ht="22.5" x14ac:dyDescent="0.2">
      <c r="A170" s="14" t="s">
        <v>1506</v>
      </c>
      <c r="B170" s="14" t="s">
        <v>1698</v>
      </c>
      <c r="C170" s="14" t="s">
        <v>1699</v>
      </c>
      <c r="D170" s="16">
        <v>45868</v>
      </c>
      <c r="E170" s="16"/>
      <c r="F170" s="14" t="s">
        <v>1700</v>
      </c>
      <c r="G170" s="14" t="s">
        <v>1701</v>
      </c>
      <c r="H170" s="14" t="s">
        <v>1702</v>
      </c>
      <c r="I170" s="15">
        <v>450</v>
      </c>
      <c r="J170" s="77">
        <v>5</v>
      </c>
      <c r="K170" s="92"/>
    </row>
    <row r="171" spans="1:11" ht="12.75" x14ac:dyDescent="0.2">
      <c r="A171" s="14" t="s">
        <v>1506</v>
      </c>
      <c r="B171" s="14" t="s">
        <v>1703</v>
      </c>
      <c r="C171" s="14"/>
      <c r="D171" s="16">
        <v>45869</v>
      </c>
      <c r="E171" s="16"/>
      <c r="F171" s="14" t="s">
        <v>1512</v>
      </c>
      <c r="G171" s="14" t="s">
        <v>1509</v>
      </c>
      <c r="H171" s="14" t="s">
        <v>1510</v>
      </c>
      <c r="I171" s="15">
        <v>13</v>
      </c>
      <c r="J171" s="77">
        <v>4</v>
      </c>
      <c r="K171" s="92"/>
    </row>
    <row r="172" spans="1:11" ht="22.5" x14ac:dyDescent="0.2">
      <c r="A172" s="14" t="s">
        <v>1506</v>
      </c>
      <c r="B172" s="14" t="s">
        <v>1704</v>
      </c>
      <c r="C172" s="14" t="s">
        <v>1705</v>
      </c>
      <c r="D172" s="16">
        <v>45870</v>
      </c>
      <c r="E172" s="16"/>
      <c r="F172" s="14" t="s">
        <v>1706</v>
      </c>
      <c r="G172" s="14" t="s">
        <v>1620</v>
      </c>
      <c r="H172" s="14" t="s">
        <v>1621</v>
      </c>
      <c r="I172" s="15">
        <v>650</v>
      </c>
      <c r="J172" s="77">
        <v>2</v>
      </c>
      <c r="K172" s="92"/>
    </row>
    <row r="173" spans="1:11" ht="56.25" x14ac:dyDescent="0.2">
      <c r="A173" s="14" t="s">
        <v>1506</v>
      </c>
      <c r="B173" s="14" t="s">
        <v>1707</v>
      </c>
      <c r="C173" s="14" t="s">
        <v>1708</v>
      </c>
      <c r="D173" s="16">
        <v>45877</v>
      </c>
      <c r="E173" s="16"/>
      <c r="F173" s="14" t="s">
        <v>1709</v>
      </c>
      <c r="G173" s="14" t="s">
        <v>1538</v>
      </c>
      <c r="H173" s="14" t="s">
        <v>1539</v>
      </c>
      <c r="I173" s="15">
        <v>63.12</v>
      </c>
      <c r="J173" s="77">
        <v>4</v>
      </c>
      <c r="K173" s="92"/>
    </row>
    <row r="174" spans="1:11" ht="12.75" x14ac:dyDescent="0.2">
      <c r="A174" s="14" t="s">
        <v>1506</v>
      </c>
      <c r="B174" s="14" t="s">
        <v>1710</v>
      </c>
      <c r="C174" s="14" t="s">
        <v>1711</v>
      </c>
      <c r="D174" s="16">
        <v>45877</v>
      </c>
      <c r="E174" s="16"/>
      <c r="F174" s="14" t="s">
        <v>1712</v>
      </c>
      <c r="G174" s="14" t="s">
        <v>1683</v>
      </c>
      <c r="H174" s="14" t="s">
        <v>1684</v>
      </c>
      <c r="I174" s="15">
        <v>68.88</v>
      </c>
      <c r="J174" s="77">
        <v>3</v>
      </c>
      <c r="K174" s="92"/>
    </row>
    <row r="175" spans="1:11" ht="45" x14ac:dyDescent="0.2">
      <c r="A175" s="14" t="s">
        <v>1506</v>
      </c>
      <c r="B175" s="14" t="s">
        <v>1713</v>
      </c>
      <c r="C175" s="14" t="s">
        <v>1714</v>
      </c>
      <c r="D175" s="16">
        <v>45877</v>
      </c>
      <c r="E175" s="16"/>
      <c r="F175" s="14" t="s">
        <v>1715</v>
      </c>
      <c r="G175" s="14" t="s">
        <v>1538</v>
      </c>
      <c r="H175" s="14" t="s">
        <v>1539</v>
      </c>
      <c r="I175" s="15">
        <v>159.25</v>
      </c>
      <c r="J175" s="77">
        <v>4</v>
      </c>
      <c r="K175" s="92"/>
    </row>
    <row r="176" spans="1:11" ht="22.5" x14ac:dyDescent="0.2">
      <c r="A176" s="14" t="s">
        <v>1506</v>
      </c>
      <c r="B176" s="14" t="s">
        <v>1716</v>
      </c>
      <c r="C176" s="14" t="s">
        <v>1717</v>
      </c>
      <c r="D176" s="16">
        <v>45881</v>
      </c>
      <c r="E176" s="16"/>
      <c r="F176" s="14" t="s">
        <v>1718</v>
      </c>
      <c r="G176" s="14" t="s">
        <v>1538</v>
      </c>
      <c r="H176" s="14" t="s">
        <v>1539</v>
      </c>
      <c r="I176" s="15">
        <v>30.75</v>
      </c>
      <c r="J176" s="77">
        <v>4</v>
      </c>
      <c r="K176" s="92"/>
    </row>
    <row r="177" spans="1:11" ht="84" customHeight="1" x14ac:dyDescent="0.2">
      <c r="A177" s="14" t="s">
        <v>1506</v>
      </c>
      <c r="B177" s="14" t="s">
        <v>1719</v>
      </c>
      <c r="C177" s="14"/>
      <c r="D177" s="16">
        <v>45881</v>
      </c>
      <c r="E177" s="16"/>
      <c r="F177" s="14" t="s">
        <v>1721</v>
      </c>
      <c r="G177" s="14"/>
      <c r="H177" s="14" t="s">
        <v>1720</v>
      </c>
      <c r="I177" s="15">
        <v>177.63</v>
      </c>
      <c r="J177" s="77">
        <v>3</v>
      </c>
      <c r="K177" s="92"/>
    </row>
    <row r="178" spans="1:11" ht="22.5" x14ac:dyDescent="0.2">
      <c r="A178" s="14" t="s">
        <v>1506</v>
      </c>
      <c r="B178" s="14" t="s">
        <v>1722</v>
      </c>
      <c r="C178" s="14" t="s">
        <v>1723</v>
      </c>
      <c r="D178" s="16">
        <v>45881</v>
      </c>
      <c r="E178" s="16"/>
      <c r="F178" s="14" t="s">
        <v>1724</v>
      </c>
      <c r="G178" s="14" t="s">
        <v>1628</v>
      </c>
      <c r="H178" s="14" t="s">
        <v>1629</v>
      </c>
      <c r="I178" s="15">
        <v>200</v>
      </c>
      <c r="J178" s="77">
        <v>4</v>
      </c>
      <c r="K178" s="92"/>
    </row>
    <row r="179" spans="1:11" ht="34.9" customHeight="1" x14ac:dyDescent="0.2">
      <c r="A179" s="14" t="s">
        <v>1506</v>
      </c>
      <c r="B179" s="14" t="s">
        <v>1725</v>
      </c>
      <c r="C179" s="14" t="s">
        <v>1726</v>
      </c>
      <c r="D179" s="16">
        <v>45881</v>
      </c>
      <c r="E179" s="16"/>
      <c r="F179" s="14" t="s">
        <v>1727</v>
      </c>
      <c r="G179" s="14" t="s">
        <v>1696</v>
      </c>
      <c r="H179" s="14" t="s">
        <v>1697</v>
      </c>
      <c r="I179" s="15">
        <v>1230.74</v>
      </c>
      <c r="J179" s="77">
        <v>3</v>
      </c>
      <c r="K179" s="92"/>
    </row>
    <row r="180" spans="1:11" ht="83.25" customHeight="1" x14ac:dyDescent="0.2">
      <c r="A180" s="14" t="s">
        <v>1506</v>
      </c>
      <c r="B180" s="14" t="s">
        <v>1728</v>
      </c>
      <c r="C180" s="14"/>
      <c r="D180" s="16">
        <v>45889</v>
      </c>
      <c r="E180" s="16"/>
      <c r="F180" s="14" t="s">
        <v>1729</v>
      </c>
      <c r="G180" s="14"/>
      <c r="H180" s="14" t="s">
        <v>1720</v>
      </c>
      <c r="I180" s="15">
        <v>186.82</v>
      </c>
      <c r="J180" s="77">
        <v>3</v>
      </c>
      <c r="K180" s="92"/>
    </row>
    <row r="181" spans="1:11" ht="22.9" customHeight="1" x14ac:dyDescent="0.2">
      <c r="A181" s="14" t="s">
        <v>1506</v>
      </c>
      <c r="B181" s="14" t="s">
        <v>1730</v>
      </c>
      <c r="C181" s="14" t="s">
        <v>1731</v>
      </c>
      <c r="D181" s="16">
        <v>45891</v>
      </c>
      <c r="E181" s="16"/>
      <c r="F181" s="14" t="s">
        <v>1732</v>
      </c>
      <c r="G181" s="14" t="s">
        <v>1650</v>
      </c>
      <c r="H181" s="14" t="s">
        <v>1651</v>
      </c>
      <c r="I181" s="15">
        <v>41.82</v>
      </c>
      <c r="J181" s="77">
        <v>3</v>
      </c>
      <c r="K181" s="92"/>
    </row>
    <row r="182" spans="1:11" ht="12.75" x14ac:dyDescent="0.2">
      <c r="A182" s="14" t="s">
        <v>1506</v>
      </c>
      <c r="B182" s="14" t="s">
        <v>1733</v>
      </c>
      <c r="C182" s="14"/>
      <c r="D182" s="16">
        <v>45900</v>
      </c>
      <c r="E182" s="16"/>
      <c r="F182" s="14" t="s">
        <v>1512</v>
      </c>
      <c r="G182" s="14" t="s">
        <v>1509</v>
      </c>
      <c r="H182" s="14" t="s">
        <v>1510</v>
      </c>
      <c r="I182" s="15">
        <v>13</v>
      </c>
      <c r="J182" s="77">
        <v>4</v>
      </c>
      <c r="K182" s="92"/>
    </row>
    <row r="183" spans="1:11" ht="33.75" x14ac:dyDescent="0.2">
      <c r="A183" s="14" t="s">
        <v>1506</v>
      </c>
      <c r="B183" s="14" t="s">
        <v>1814</v>
      </c>
      <c r="C183" s="14" t="s">
        <v>1815</v>
      </c>
      <c r="D183" s="16">
        <v>45901</v>
      </c>
      <c r="E183" s="16"/>
      <c r="F183" s="14" t="s">
        <v>1818</v>
      </c>
      <c r="G183" s="14" t="s">
        <v>1816</v>
      </c>
      <c r="H183" s="14" t="s">
        <v>1817</v>
      </c>
      <c r="I183" s="15">
        <v>280</v>
      </c>
      <c r="J183" s="77">
        <v>3</v>
      </c>
      <c r="K183" s="92"/>
    </row>
    <row r="184" spans="1:11" ht="21" customHeight="1" x14ac:dyDescent="0.2">
      <c r="A184" s="14" t="s">
        <v>1506</v>
      </c>
      <c r="B184" s="14" t="s">
        <v>1734</v>
      </c>
      <c r="C184" s="14" t="s">
        <v>1735</v>
      </c>
      <c r="D184" s="16">
        <v>45902</v>
      </c>
      <c r="E184" s="16"/>
      <c r="F184" s="14" t="s">
        <v>1736</v>
      </c>
      <c r="G184" s="14" t="s">
        <v>1701</v>
      </c>
      <c r="H184" s="14" t="s">
        <v>1702</v>
      </c>
      <c r="I184" s="15">
        <v>450</v>
      </c>
      <c r="J184" s="77">
        <v>5</v>
      </c>
      <c r="K184" s="92"/>
    </row>
    <row r="185" spans="1:11" ht="24" customHeight="1" x14ac:dyDescent="0.2">
      <c r="A185" s="14" t="s">
        <v>1506</v>
      </c>
      <c r="B185" s="14" t="s">
        <v>1737</v>
      </c>
      <c r="C185" s="14" t="s">
        <v>1738</v>
      </c>
      <c r="D185" s="16">
        <v>45902</v>
      </c>
      <c r="E185" s="16"/>
      <c r="F185" s="14" t="s">
        <v>1739</v>
      </c>
      <c r="G185" s="14" t="s">
        <v>1620</v>
      </c>
      <c r="H185" s="14" t="s">
        <v>1621</v>
      </c>
      <c r="I185" s="15">
        <v>650</v>
      </c>
      <c r="J185" s="77">
        <v>2</v>
      </c>
      <c r="K185" s="92"/>
    </row>
    <row r="186" spans="1:11" ht="24" customHeight="1" x14ac:dyDescent="0.2">
      <c r="A186" s="14" t="s">
        <v>1506</v>
      </c>
      <c r="B186" s="14" t="s">
        <v>1819</v>
      </c>
      <c r="C186" s="14" t="s">
        <v>1820</v>
      </c>
      <c r="D186" s="16">
        <v>46270</v>
      </c>
      <c r="E186" s="16"/>
      <c r="F186" s="14" t="s">
        <v>1821</v>
      </c>
      <c r="G186" s="14"/>
      <c r="H186" s="14" t="s">
        <v>1822</v>
      </c>
      <c r="I186" s="15">
        <v>12.21</v>
      </c>
      <c r="J186" s="77">
        <v>3</v>
      </c>
      <c r="K186" s="92"/>
    </row>
    <row r="187" spans="1:11" ht="24" customHeight="1" x14ac:dyDescent="0.2">
      <c r="A187" s="14" t="s">
        <v>1506</v>
      </c>
      <c r="B187" s="14" t="s">
        <v>1823</v>
      </c>
      <c r="C187" s="14" t="s">
        <v>1824</v>
      </c>
      <c r="D187" s="16">
        <v>46273</v>
      </c>
      <c r="E187" s="16"/>
      <c r="F187" s="14" t="s">
        <v>1825</v>
      </c>
      <c r="G187" s="14"/>
      <c r="H187" s="14" t="s">
        <v>1826</v>
      </c>
      <c r="I187" s="15">
        <v>17.46</v>
      </c>
      <c r="J187" s="77">
        <v>3</v>
      </c>
      <c r="K187" s="92"/>
    </row>
    <row r="188" spans="1:11" ht="24" customHeight="1" x14ac:dyDescent="0.2">
      <c r="A188" s="14" t="s">
        <v>1506</v>
      </c>
      <c r="B188" s="14" t="s">
        <v>1785</v>
      </c>
      <c r="C188" s="14" t="s">
        <v>1786</v>
      </c>
      <c r="D188" s="16">
        <v>45909</v>
      </c>
      <c r="E188" s="16"/>
      <c r="F188" s="14" t="s">
        <v>1781</v>
      </c>
      <c r="G188" s="14" t="s">
        <v>1777</v>
      </c>
      <c r="H188" s="14" t="s">
        <v>1778</v>
      </c>
      <c r="I188" s="15">
        <v>7.57</v>
      </c>
      <c r="J188" s="77">
        <v>3</v>
      </c>
      <c r="K188" s="92"/>
    </row>
    <row r="189" spans="1:11" ht="24" customHeight="1" x14ac:dyDescent="0.2">
      <c r="A189" s="14" t="s">
        <v>1506</v>
      </c>
      <c r="B189" s="14" t="s">
        <v>1779</v>
      </c>
      <c r="C189" s="14" t="s">
        <v>1780</v>
      </c>
      <c r="D189" s="16">
        <v>45909</v>
      </c>
      <c r="E189" s="16"/>
      <c r="F189" s="14" t="s">
        <v>1781</v>
      </c>
      <c r="G189" s="14" t="s">
        <v>1777</v>
      </c>
      <c r="H189" s="14" t="s">
        <v>1778</v>
      </c>
      <c r="I189" s="15">
        <v>13.89</v>
      </c>
      <c r="J189" s="77">
        <v>3</v>
      </c>
      <c r="K189" s="92"/>
    </row>
    <row r="190" spans="1:11" ht="24" customHeight="1" x14ac:dyDescent="0.2">
      <c r="A190" s="14" t="s">
        <v>1506</v>
      </c>
      <c r="B190" s="14" t="s">
        <v>1782</v>
      </c>
      <c r="C190" s="14" t="s">
        <v>1783</v>
      </c>
      <c r="D190" s="16">
        <v>45909</v>
      </c>
      <c r="E190" s="16"/>
      <c r="F190" s="14" t="s">
        <v>1784</v>
      </c>
      <c r="G190" s="14" t="s">
        <v>1777</v>
      </c>
      <c r="H190" s="14" t="s">
        <v>1778</v>
      </c>
      <c r="I190" s="15">
        <v>41.67</v>
      </c>
      <c r="J190" s="77">
        <v>3</v>
      </c>
      <c r="K190" s="92"/>
    </row>
    <row r="191" spans="1:11" ht="24" customHeight="1" x14ac:dyDescent="0.2">
      <c r="A191" s="14" t="s">
        <v>1506</v>
      </c>
      <c r="B191" s="14" t="s">
        <v>1774</v>
      </c>
      <c r="C191" s="14" t="s">
        <v>1775</v>
      </c>
      <c r="D191" s="16">
        <v>45909</v>
      </c>
      <c r="E191" s="16"/>
      <c r="F191" s="14" t="s">
        <v>1776</v>
      </c>
      <c r="G191" s="14" t="s">
        <v>1777</v>
      </c>
      <c r="H191" s="14" t="s">
        <v>1778</v>
      </c>
      <c r="I191" s="15">
        <v>41.88</v>
      </c>
      <c r="J191" s="77">
        <v>3</v>
      </c>
      <c r="K191" s="92"/>
    </row>
    <row r="192" spans="1:11" ht="56.25" x14ac:dyDescent="0.2">
      <c r="A192" s="14" t="s">
        <v>1506</v>
      </c>
      <c r="B192" s="14" t="s">
        <v>1740</v>
      </c>
      <c r="C192" s="14" t="s">
        <v>1741</v>
      </c>
      <c r="D192" s="16">
        <v>45909</v>
      </c>
      <c r="E192" s="16"/>
      <c r="F192" s="14" t="s">
        <v>1742</v>
      </c>
      <c r="G192" s="14" t="s">
        <v>1538</v>
      </c>
      <c r="H192" s="14" t="s">
        <v>1539</v>
      </c>
      <c r="I192" s="15">
        <v>63.12</v>
      </c>
      <c r="J192" s="77">
        <v>4</v>
      </c>
      <c r="K192" s="92"/>
    </row>
    <row r="193" spans="1:11" ht="33" customHeight="1" x14ac:dyDescent="0.2">
      <c r="A193" s="14" t="s">
        <v>1506</v>
      </c>
      <c r="B193" s="14" t="s">
        <v>1743</v>
      </c>
      <c r="C193" s="14" t="s">
        <v>1744</v>
      </c>
      <c r="D193" s="16">
        <v>45909</v>
      </c>
      <c r="E193" s="16"/>
      <c r="F193" s="14" t="s">
        <v>1745</v>
      </c>
      <c r="G193" s="14" t="s">
        <v>1538</v>
      </c>
      <c r="H193" s="14" t="s">
        <v>1539</v>
      </c>
      <c r="I193" s="15">
        <v>159.25</v>
      </c>
      <c r="J193" s="77">
        <v>4</v>
      </c>
      <c r="K193" s="92"/>
    </row>
    <row r="194" spans="1:11" ht="36" customHeight="1" x14ac:dyDescent="0.2">
      <c r="A194" s="14" t="s">
        <v>1506</v>
      </c>
      <c r="B194" s="14" t="s">
        <v>1746</v>
      </c>
      <c r="C194" s="14" t="s">
        <v>1747</v>
      </c>
      <c r="D194" s="16">
        <v>45910</v>
      </c>
      <c r="E194" s="16"/>
      <c r="F194" s="14" t="s">
        <v>1748</v>
      </c>
      <c r="G194" s="14" t="s">
        <v>1749</v>
      </c>
      <c r="H194" s="14" t="s">
        <v>1750</v>
      </c>
      <c r="I194" s="15">
        <v>1036.98</v>
      </c>
      <c r="J194" s="77">
        <v>2</v>
      </c>
      <c r="K194" s="92"/>
    </row>
    <row r="195" spans="1:11" ht="22.5" x14ac:dyDescent="0.2">
      <c r="A195" s="14" t="s">
        <v>1506</v>
      </c>
      <c r="B195" s="14" t="s">
        <v>1751</v>
      </c>
      <c r="C195" s="14"/>
      <c r="D195" s="16">
        <v>45910</v>
      </c>
      <c r="E195" s="16"/>
      <c r="F195" s="14" t="s">
        <v>1752</v>
      </c>
      <c r="G195" s="14" t="s">
        <v>1509</v>
      </c>
      <c r="H195" s="14" t="s">
        <v>1510</v>
      </c>
      <c r="I195" s="15">
        <v>10</v>
      </c>
      <c r="J195" s="77">
        <v>4</v>
      </c>
      <c r="K195" s="92"/>
    </row>
    <row r="196" spans="1:11" ht="22.5" x14ac:dyDescent="0.2">
      <c r="A196" s="14" t="s">
        <v>1506</v>
      </c>
      <c r="B196" s="14" t="s">
        <v>1828</v>
      </c>
      <c r="C196" s="14" t="s">
        <v>1792</v>
      </c>
      <c r="D196" s="16">
        <v>45912</v>
      </c>
      <c r="E196" s="16"/>
      <c r="F196" s="14" t="s">
        <v>1793</v>
      </c>
      <c r="G196" s="14" t="s">
        <v>1762</v>
      </c>
      <c r="H196" s="14" t="s">
        <v>1763</v>
      </c>
      <c r="I196" s="15">
        <v>9.24</v>
      </c>
      <c r="J196" s="77">
        <v>3</v>
      </c>
      <c r="K196" s="92"/>
    </row>
    <row r="197" spans="1:11" ht="33.75" x14ac:dyDescent="0.2">
      <c r="A197" s="14" t="s">
        <v>1506</v>
      </c>
      <c r="B197" s="14" t="s">
        <v>1827</v>
      </c>
      <c r="C197" s="14" t="s">
        <v>1829</v>
      </c>
      <c r="D197" s="16">
        <v>46277</v>
      </c>
      <c r="E197" s="16"/>
      <c r="F197" s="14" t="s">
        <v>1832</v>
      </c>
      <c r="G197" s="14" t="s">
        <v>1830</v>
      </c>
      <c r="H197" s="14" t="s">
        <v>1831</v>
      </c>
      <c r="I197" s="15">
        <v>227.89</v>
      </c>
      <c r="J197" s="77">
        <v>3</v>
      </c>
      <c r="K197" s="92"/>
    </row>
    <row r="198" spans="1:11" ht="24.75" customHeight="1" x14ac:dyDescent="0.2">
      <c r="A198" s="14" t="s">
        <v>1506</v>
      </c>
      <c r="B198" s="14" t="s">
        <v>1799</v>
      </c>
      <c r="C198" s="14" t="s">
        <v>1800</v>
      </c>
      <c r="D198" s="16">
        <v>45916</v>
      </c>
      <c r="E198" s="16"/>
      <c r="F198" s="14" t="s">
        <v>1803</v>
      </c>
      <c r="G198" s="14" t="s">
        <v>1801</v>
      </c>
      <c r="H198" s="14" t="s">
        <v>1802</v>
      </c>
      <c r="I198" s="15">
        <v>17.75</v>
      </c>
      <c r="J198" s="77">
        <v>3</v>
      </c>
      <c r="K198" s="92"/>
    </row>
    <row r="199" spans="1:11" ht="22.5" customHeight="1" x14ac:dyDescent="0.2">
      <c r="A199" s="14" t="s">
        <v>1506</v>
      </c>
      <c r="B199" s="14" t="s">
        <v>1804</v>
      </c>
      <c r="C199" s="14" t="s">
        <v>1805</v>
      </c>
      <c r="D199" s="16">
        <v>45916</v>
      </c>
      <c r="E199" s="16"/>
      <c r="F199" s="14" t="s">
        <v>1806</v>
      </c>
      <c r="G199" s="14" t="s">
        <v>1807</v>
      </c>
      <c r="H199" s="14" t="s">
        <v>1808</v>
      </c>
      <c r="I199" s="15">
        <v>104.07</v>
      </c>
      <c r="J199" s="77">
        <v>3</v>
      </c>
      <c r="K199" s="92"/>
    </row>
    <row r="200" spans="1:11" ht="21" customHeight="1" x14ac:dyDescent="0.2">
      <c r="A200" s="14" t="s">
        <v>1506</v>
      </c>
      <c r="B200" s="14" t="s">
        <v>1787</v>
      </c>
      <c r="C200" s="14" t="s">
        <v>1788</v>
      </c>
      <c r="D200" s="16">
        <v>45916</v>
      </c>
      <c r="E200" s="16"/>
      <c r="F200" s="14" t="s">
        <v>1789</v>
      </c>
      <c r="G200" s="14" t="s">
        <v>1790</v>
      </c>
      <c r="H200" s="14" t="s">
        <v>1791</v>
      </c>
      <c r="I200" s="15">
        <v>208.31</v>
      </c>
      <c r="J200" s="77">
        <v>3</v>
      </c>
      <c r="K200" s="92"/>
    </row>
    <row r="201" spans="1:11" ht="21" customHeight="1" x14ac:dyDescent="0.2">
      <c r="A201" s="14" t="s">
        <v>1506</v>
      </c>
      <c r="B201" s="14" t="s">
        <v>1794</v>
      </c>
      <c r="C201" s="14" t="s">
        <v>1795</v>
      </c>
      <c r="D201" s="16">
        <v>45916</v>
      </c>
      <c r="E201" s="16"/>
      <c r="F201" s="14" t="s">
        <v>1796</v>
      </c>
      <c r="G201" s="14" t="s">
        <v>1797</v>
      </c>
      <c r="H201" s="14" t="s">
        <v>1798</v>
      </c>
      <c r="I201" s="15">
        <v>216.17</v>
      </c>
      <c r="J201" s="77">
        <v>3</v>
      </c>
      <c r="K201" s="92"/>
    </row>
    <row r="202" spans="1:11" ht="22.5" x14ac:dyDescent="0.2">
      <c r="A202" s="14" t="s">
        <v>1506</v>
      </c>
      <c r="B202" s="14" t="s">
        <v>1753</v>
      </c>
      <c r="C202" s="14" t="s">
        <v>1754</v>
      </c>
      <c r="D202" s="16">
        <v>45918</v>
      </c>
      <c r="E202" s="16"/>
      <c r="F202" s="14" t="s">
        <v>1755</v>
      </c>
      <c r="G202" s="14" t="s">
        <v>1538</v>
      </c>
      <c r="H202" s="14" t="s">
        <v>1539</v>
      </c>
      <c r="I202" s="15">
        <v>30.75</v>
      </c>
      <c r="J202" s="77">
        <v>4</v>
      </c>
      <c r="K202" s="92"/>
    </row>
    <row r="203" spans="1:11" ht="22.9" customHeight="1" x14ac:dyDescent="0.2">
      <c r="A203" s="14" t="s">
        <v>1506</v>
      </c>
      <c r="B203" s="14" t="s">
        <v>1756</v>
      </c>
      <c r="C203" s="14" t="s">
        <v>1757</v>
      </c>
      <c r="D203" s="16">
        <v>45918</v>
      </c>
      <c r="E203" s="16"/>
      <c r="F203" s="14" t="s">
        <v>1758</v>
      </c>
      <c r="G203" s="14" t="s">
        <v>1589</v>
      </c>
      <c r="H203" s="14" t="s">
        <v>1590</v>
      </c>
      <c r="I203" s="15">
        <v>3635.72</v>
      </c>
      <c r="J203" s="77">
        <v>3</v>
      </c>
      <c r="K203" s="92"/>
    </row>
    <row r="204" spans="1:11" ht="46.5" customHeight="1" x14ac:dyDescent="0.2">
      <c r="A204" s="14" t="s">
        <v>1506</v>
      </c>
      <c r="B204" s="14" t="s">
        <v>1760</v>
      </c>
      <c r="C204" s="14" t="s">
        <v>1759</v>
      </c>
      <c r="D204" s="16">
        <v>45919</v>
      </c>
      <c r="E204" s="16"/>
      <c r="F204" s="14" t="s">
        <v>1761</v>
      </c>
      <c r="G204" s="14" t="s">
        <v>1762</v>
      </c>
      <c r="H204" s="14" t="s">
        <v>1763</v>
      </c>
      <c r="I204" s="15">
        <v>678.22</v>
      </c>
      <c r="J204" s="77">
        <v>2</v>
      </c>
      <c r="K204" s="92"/>
    </row>
    <row r="205" spans="1:11" ht="22.5" x14ac:dyDescent="0.2">
      <c r="A205" s="14" t="s">
        <v>1506</v>
      </c>
      <c r="B205" s="14" t="s">
        <v>1764</v>
      </c>
      <c r="C205" s="14"/>
      <c r="D205" s="16">
        <v>45919</v>
      </c>
      <c r="E205" s="16"/>
      <c r="F205" s="14" t="s">
        <v>1765</v>
      </c>
      <c r="G205" s="14" t="s">
        <v>1509</v>
      </c>
      <c r="H205" s="14" t="s">
        <v>1510</v>
      </c>
      <c r="I205" s="15">
        <v>3.79</v>
      </c>
      <c r="J205" s="77">
        <v>4</v>
      </c>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23.45" customHeight="1"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20.45" customHeight="1" x14ac:dyDescent="0.2">
      <c r="A217" s="14"/>
      <c r="B217" s="14"/>
      <c r="C217" s="14"/>
      <c r="D217" s="16"/>
      <c r="E217" s="16"/>
      <c r="F217" s="14"/>
      <c r="G217" s="14"/>
      <c r="H217" s="14"/>
      <c r="I217" s="15"/>
      <c r="J217" s="77"/>
      <c r="K217" s="92"/>
    </row>
    <row r="218" spans="1:11" ht="22.9" customHeight="1"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sheetData>
  <dataConsolidate/>
  <mergeCells count="5">
    <mergeCell ref="A100:H100"/>
    <mergeCell ref="I101:J101"/>
    <mergeCell ref="I100:J100"/>
    <mergeCell ref="A101:H101"/>
    <mergeCell ref="A105:J105"/>
  </mergeCells>
  <conditionalFormatting sqref="A107:J5026">
    <cfRule type="expression" dxfId="88" priority="66" stopIfTrue="1">
      <formula>$A107&lt;&gt;""</formula>
    </cfRule>
  </conditionalFormatting>
  <conditionalFormatting sqref="B498:E503">
    <cfRule type="expression" dxfId="87" priority="157" stopIfTrue="1">
      <formula>$A498&lt;&gt;""</formula>
    </cfRule>
  </conditionalFormatting>
  <conditionalFormatting sqref="B510:E514">
    <cfRule type="expression" dxfId="86" priority="192" stopIfTrue="1">
      <formula>$A510&lt;&gt;""</formula>
    </cfRule>
  </conditionalFormatting>
  <conditionalFormatting sqref="B715:E715">
    <cfRule type="expression" dxfId="85" priority="84" stopIfTrue="1">
      <formula>$A715&lt;&gt;""</formula>
    </cfRule>
  </conditionalFormatting>
  <conditionalFormatting sqref="B717:E717 H717:I717 B718:I719 B720:E725 H720:I725">
    <cfRule type="expression" dxfId="84" priority="44" stopIfTrue="1">
      <formula>$A717&lt;&gt;""</formula>
    </cfRule>
  </conditionalFormatting>
  <conditionalFormatting sqref="B727:E727 H727:I727">
    <cfRule type="expression" dxfId="83" priority="35" stopIfTrue="1">
      <formula>$A727&lt;&gt;""</formula>
    </cfRule>
  </conditionalFormatting>
  <conditionalFormatting sqref="B845:E845">
    <cfRule type="expression" dxfId="82" priority="107" stopIfTrue="1">
      <formula>$A845&lt;&gt;""</formula>
    </cfRule>
  </conditionalFormatting>
  <conditionalFormatting sqref="B1136:E1136">
    <cfRule type="expression" dxfId="81" priority="153" stopIfTrue="1">
      <formula>$A1136&lt;&gt;""</formula>
    </cfRule>
  </conditionalFormatting>
  <conditionalFormatting sqref="B1140:E1140">
    <cfRule type="expression" dxfId="80" priority="209" stopIfTrue="1">
      <formula>$A1140&lt;&gt;""</formula>
    </cfRule>
  </conditionalFormatting>
  <conditionalFormatting sqref="B1157:E1162">
    <cfRule type="expression" dxfId="79" priority="199" stopIfTrue="1">
      <formula>$A1157&lt;&gt;""</formula>
    </cfRule>
  </conditionalFormatting>
  <conditionalFormatting sqref="B1164:E1174">
    <cfRule type="expression" dxfId="78" priority="67" stopIfTrue="1">
      <formula>$A1164&lt;&gt;""</formula>
    </cfRule>
  </conditionalFormatting>
  <conditionalFormatting sqref="B1178:E1178">
    <cfRule type="expression" dxfId="77" priority="93" stopIfTrue="1">
      <formula>$A1178&lt;&gt;""</formula>
    </cfRule>
  </conditionalFormatting>
  <conditionalFormatting sqref="B1279:E1286 I1279:J1296">
    <cfRule type="expression" dxfId="76" priority="143" stopIfTrue="1">
      <formula>$A1279&lt;&gt;""</formula>
    </cfRule>
  </conditionalFormatting>
  <conditionalFormatting sqref="B1319:E1327">
    <cfRule type="expression" dxfId="75" priority="178" stopIfTrue="1">
      <formula>$A1319&lt;&gt;""</formula>
    </cfRule>
  </conditionalFormatting>
  <conditionalFormatting sqref="B1329:E1352">
    <cfRule type="expression" dxfId="74" priority="57" stopIfTrue="1">
      <formula>$A1329&lt;&gt;""</formula>
    </cfRule>
  </conditionalFormatting>
  <conditionalFormatting sqref="B1386:E1389">
    <cfRule type="expression" dxfId="73" priority="74" stopIfTrue="1">
      <formula>$A1386&lt;&gt;""</formula>
    </cfRule>
  </conditionalFormatting>
  <conditionalFormatting sqref="B1391:E1393">
    <cfRule type="expression" dxfId="72" priority="279" stopIfTrue="1">
      <formula>$A1391&lt;&gt;""</formula>
    </cfRule>
  </conditionalFormatting>
  <conditionalFormatting sqref="B1395:E1405">
    <cfRule type="expression" dxfId="71" priority="98" stopIfTrue="1">
      <formula>$A1395&lt;&gt;""</formula>
    </cfRule>
  </conditionalFormatting>
  <conditionalFormatting sqref="B1419:E1430">
    <cfRule type="expression" dxfId="70" priority="136" stopIfTrue="1">
      <formula>$A1419&lt;&gt;""</formula>
    </cfRule>
  </conditionalFormatting>
  <conditionalFormatting sqref="B1438:E1476">
    <cfRule type="expression" dxfId="69" priority="173" stopIfTrue="1">
      <formula>$A1438&lt;&gt;""</formula>
    </cfRule>
  </conditionalFormatting>
  <conditionalFormatting sqref="B1479:E1484">
    <cfRule type="expression" dxfId="68" priority="243" stopIfTrue="1">
      <formula>$A1479&lt;&gt;""</formula>
    </cfRule>
  </conditionalFormatting>
  <conditionalFormatting sqref="B515:G515">
    <cfRule type="expression" dxfId="67" priority="193" stopIfTrue="1">
      <formula>$A515&lt;&gt;""</formula>
    </cfRule>
  </conditionalFormatting>
  <conditionalFormatting sqref="B504:H509">
    <cfRule type="expression" dxfId="66" priority="213" stopIfTrue="1">
      <formula>$A504&lt;&gt;""</formula>
    </cfRule>
  </conditionalFormatting>
  <conditionalFormatting sqref="B516:H522">
    <cfRule type="expression" dxfId="65" priority="169" stopIfTrue="1">
      <formula>$A516&lt;&gt;""</formula>
    </cfRule>
  </conditionalFormatting>
  <conditionalFormatting sqref="B1093:H1108">
    <cfRule type="expression" dxfId="64" priority="239" stopIfTrue="1">
      <formula>$A1093&lt;&gt;""</formula>
    </cfRule>
  </conditionalFormatting>
  <conditionalFormatting sqref="B1298:H1300 B1301:E1314 H1301:H1314">
    <cfRule type="expression" dxfId="63" priority="168" stopIfTrue="1">
      <formula>$A1298&lt;&gt;""</formula>
    </cfRule>
  </conditionalFormatting>
  <conditionalFormatting sqref="B1316:H1318">
    <cfRule type="expression" dxfId="62" priority="63" stopIfTrue="1">
      <formula>$A1316&lt;&gt;""</formula>
    </cfRule>
  </conditionalFormatting>
  <conditionalFormatting sqref="B1390:H1390">
    <cfRule type="expression" dxfId="61" priority="309" stopIfTrue="1">
      <formula>$A1390&lt;&gt;""</formula>
    </cfRule>
  </conditionalFormatting>
  <conditionalFormatting sqref="B1406:H1411">
    <cfRule type="expression" dxfId="60" priority="37" stopIfTrue="1">
      <formula>$A1406&lt;&gt;""</formula>
    </cfRule>
  </conditionalFormatting>
  <conditionalFormatting sqref="B1436:H1437">
    <cfRule type="expression" dxfId="59" priority="216" stopIfTrue="1">
      <formula>$A1436&lt;&gt;""</formula>
    </cfRule>
  </conditionalFormatting>
  <conditionalFormatting sqref="B268:I268 B269:E301">
    <cfRule type="expression" dxfId="58" priority="280" stopIfTrue="1">
      <formula>$A268&lt;&gt;""</formula>
    </cfRule>
  </conditionalFormatting>
  <conditionalFormatting sqref="B302:I346">
    <cfRule type="expression" dxfId="57" priority="113" stopIfTrue="1">
      <formula>$A302&lt;&gt;""</formula>
    </cfRule>
  </conditionalFormatting>
  <conditionalFormatting sqref="B523:I525">
    <cfRule type="expression" dxfId="56" priority="115" stopIfTrue="1">
      <formula>$A523&lt;&gt;""</formula>
    </cfRule>
  </conditionalFormatting>
  <conditionalFormatting sqref="B671:I714">
    <cfRule type="expression" dxfId="55" priority="276" stopIfTrue="1">
      <formula>$A671&lt;&gt;""</formula>
    </cfRule>
  </conditionalFormatting>
  <conditionalFormatting sqref="B716:I716">
    <cfRule type="expression" dxfId="54" priority="42" stopIfTrue="1">
      <formula>$A716&lt;&gt;""</formula>
    </cfRule>
  </conditionalFormatting>
  <conditionalFormatting sqref="B1163:I1163">
    <cfRule type="expression" dxfId="53" priority="167" stopIfTrue="1">
      <formula>$A1163&lt;&gt;""</formula>
    </cfRule>
  </conditionalFormatting>
  <conditionalFormatting sqref="B1175:I1177">
    <cfRule type="expression" dxfId="52" priority="36" stopIfTrue="1">
      <formula>$A1175&lt;&gt;""</formula>
    </cfRule>
  </conditionalFormatting>
  <conditionalFormatting sqref="B1179:I1183">
    <cfRule type="expression" dxfId="51" priority="38" stopIfTrue="1">
      <formula>$A1179&lt;&gt;""</formula>
    </cfRule>
  </conditionalFormatting>
  <conditionalFormatting sqref="B1297:I1297 I1298:I1314">
    <cfRule type="expression" dxfId="50" priority="171" stopIfTrue="1">
      <formula>$A1297&lt;&gt;""</formula>
    </cfRule>
  </conditionalFormatting>
  <conditionalFormatting sqref="B1394:I1394">
    <cfRule type="expression" dxfId="49" priority="166" stopIfTrue="1">
      <formula>$A1394&lt;&gt;""</formula>
    </cfRule>
  </conditionalFormatting>
  <conditionalFormatting sqref="B386:J446">
    <cfRule type="expression" dxfId="48" priority="281" stopIfTrue="1">
      <formula>$A386&lt;&gt;""</formula>
    </cfRule>
  </conditionalFormatting>
  <conditionalFormatting sqref="B483:J484">
    <cfRule type="expression" dxfId="47" priority="242" stopIfTrue="1">
      <formula>$A483&lt;&gt;""</formula>
    </cfRule>
  </conditionalFormatting>
  <conditionalFormatting sqref="B625:J651">
    <cfRule type="expression" dxfId="46" priority="22" stopIfTrue="1">
      <formula>$A625&lt;&gt;""</formula>
    </cfRule>
  </conditionalFormatting>
  <conditionalFormatting sqref="B1079:J1080">
    <cfRule type="expression" dxfId="45" priority="237" stopIfTrue="1">
      <formula>$A1079&lt;&gt;""</formula>
    </cfRule>
  </conditionalFormatting>
  <conditionalFormatting sqref="B1153:J1156">
    <cfRule type="expression" dxfId="44" priority="27" stopIfTrue="1">
      <formula>$A1153&lt;&gt;""</formula>
    </cfRule>
  </conditionalFormatting>
  <conditionalFormatting sqref="B1184:J1278">
    <cfRule type="expression" dxfId="43" priority="53" stopIfTrue="1">
      <formula>$A1184&lt;&gt;""</formula>
    </cfRule>
  </conditionalFormatting>
  <conditionalFormatting sqref="B1432:J1432">
    <cfRule type="expression" dxfId="42" priority="218" stopIfTrue="1">
      <formula>$A1432&lt;&gt;""</formula>
    </cfRule>
  </conditionalFormatting>
  <conditionalFormatting sqref="B1487:J4400">
    <cfRule type="expression" dxfId="41" priority="62" stopIfTrue="1">
      <formula>$A1487&lt;&gt;""</formula>
    </cfRule>
  </conditionalFormatting>
  <conditionalFormatting sqref="F206">
    <cfRule type="expression" dxfId="40" priority="13" stopIfTrue="1">
      <formula>$A206&lt;&gt;""</formula>
    </cfRule>
  </conditionalFormatting>
  <conditionalFormatting sqref="F215:H216">
    <cfRule type="expression" dxfId="39" priority="138" stopIfTrue="1">
      <formula>$A215&lt;&gt;""</formula>
    </cfRule>
  </conditionalFormatting>
  <conditionalFormatting sqref="F498:H499">
    <cfRule type="expression" dxfId="38" priority="159" stopIfTrue="1">
      <formula>$A498&lt;&gt;""</formula>
    </cfRule>
  </conditionalFormatting>
  <conditionalFormatting sqref="F502:H503">
    <cfRule type="expression" dxfId="37" priority="249" stopIfTrue="1">
      <formula>$A502&lt;&gt;""</formula>
    </cfRule>
  </conditionalFormatting>
  <conditionalFormatting sqref="F510:H512 H513:H515">
    <cfRule type="expression" dxfId="36" priority="191" stopIfTrue="1">
      <formula>$A510&lt;&gt;""</formula>
    </cfRule>
  </conditionalFormatting>
  <conditionalFormatting sqref="F1157:H1157">
    <cfRule type="expression" dxfId="35" priority="300" stopIfTrue="1">
      <formula>$A1157&lt;&gt;""</formula>
    </cfRule>
  </conditionalFormatting>
  <conditionalFormatting sqref="F1281:H1286">
    <cfRule type="expression" dxfId="34" priority="142" stopIfTrue="1">
      <formula>$A1281&lt;&gt;""</formula>
    </cfRule>
  </conditionalFormatting>
  <conditionalFormatting sqref="F172:I174">
    <cfRule type="expression" dxfId="33" priority="270" stopIfTrue="1">
      <formula>$A172&lt;&gt;""</formula>
    </cfRule>
  </conditionalFormatting>
  <conditionalFormatting sqref="F273:I273">
    <cfRule type="expression" dxfId="32" priority="170" stopIfTrue="1">
      <formula>$A273&lt;&gt;""</formula>
    </cfRule>
  </conditionalFormatting>
  <conditionalFormatting sqref="G210">
    <cfRule type="expression" dxfId="31" priority="9" stopIfTrue="1">
      <formula>$A210&lt;&gt;""</formula>
    </cfRule>
  </conditionalFormatting>
  <conditionalFormatting sqref="G214">
    <cfRule type="expression" dxfId="30" priority="2" stopIfTrue="1">
      <formula>$A214&lt;&gt;""</formula>
    </cfRule>
  </conditionalFormatting>
  <conditionalFormatting sqref="G229">
    <cfRule type="expression" dxfId="29" priority="5" stopIfTrue="1">
      <formula>$A229&lt;&gt;""</formula>
    </cfRule>
  </conditionalFormatting>
  <conditionalFormatting sqref="G192:H192">
    <cfRule type="expression" dxfId="28" priority="17" stopIfTrue="1">
      <formula>$A192&lt;&gt;""</formula>
    </cfRule>
  </conditionalFormatting>
  <conditionalFormatting sqref="G206:H207">
    <cfRule type="expression" dxfId="27" priority="10" stopIfTrue="1">
      <formula>$A206&lt;&gt;""</formula>
    </cfRule>
  </conditionalFormatting>
  <conditionalFormatting sqref="G175:I176">
    <cfRule type="expression" dxfId="26" priority="19" stopIfTrue="1">
      <formula>$A175&lt;&gt;""</formula>
    </cfRule>
  </conditionalFormatting>
  <conditionalFormatting sqref="H210:H214">
    <cfRule type="expression" dxfId="25" priority="1" stopIfTrue="1">
      <formula>$A210&lt;&gt;""</formula>
    </cfRule>
  </conditionalFormatting>
  <conditionalFormatting sqref="H217:H254">
    <cfRule type="expression" dxfId="24" priority="3" stopIfTrue="1">
      <formula>$A217&lt;&gt;""</formula>
    </cfRule>
  </conditionalFormatting>
  <conditionalFormatting sqref="H500:H501">
    <cfRule type="expression" dxfId="23" priority="163" stopIfTrue="1">
      <formula>$A500&lt;&gt;""</formula>
    </cfRule>
  </conditionalFormatting>
  <conditionalFormatting sqref="H1158:H1162">
    <cfRule type="expression" dxfId="22" priority="201" stopIfTrue="1">
      <formula>$A1158&lt;&gt;""</formula>
    </cfRule>
  </conditionalFormatting>
  <conditionalFormatting sqref="H1280">
    <cfRule type="expression" dxfId="21" priority="212" stopIfTrue="1">
      <formula>$A1280&lt;&gt;""</formula>
    </cfRule>
  </conditionalFormatting>
  <conditionalFormatting sqref="H1319:H1327">
    <cfRule type="expression" dxfId="20" priority="180" stopIfTrue="1">
      <formula>$A1319&lt;&gt;""</formula>
    </cfRule>
  </conditionalFormatting>
  <conditionalFormatting sqref="H1329:H1352">
    <cfRule type="expression" dxfId="19" priority="59" stopIfTrue="1">
      <formula>$A1329&lt;&gt;""</formula>
    </cfRule>
  </conditionalFormatting>
  <conditionalFormatting sqref="H1391:H1393">
    <cfRule type="expression" dxfId="18" priority="278" stopIfTrue="1">
      <formula>$A1391&lt;&gt;""</formula>
    </cfRule>
  </conditionalFormatting>
  <conditionalFormatting sqref="H1395:H1405">
    <cfRule type="expression" dxfId="17" priority="39" stopIfTrue="1">
      <formula>$A1395&lt;&gt;""</formula>
    </cfRule>
  </conditionalFormatting>
  <conditionalFormatting sqref="H1438">
    <cfRule type="expression" dxfId="16" priority="175" stopIfTrue="1">
      <formula>$A1438&lt;&gt;""</formula>
    </cfRule>
  </conditionalFormatting>
  <conditionalFormatting sqref="H1479:H1484">
    <cfRule type="expression" dxfId="15" priority="245" stopIfTrue="1">
      <formula>$A1479&lt;&gt;""</formula>
    </cfRule>
  </conditionalFormatting>
  <conditionalFormatting sqref="H269:I272">
    <cfRule type="expression" dxfId="14" priority="269" stopIfTrue="1">
      <formula>$A269&lt;&gt;""</formula>
    </cfRule>
  </conditionalFormatting>
  <conditionalFormatting sqref="H274:I274">
    <cfRule type="expression" dxfId="13" priority="145" stopIfTrue="1">
      <formula>$A274&lt;&gt;""</formula>
    </cfRule>
  </conditionalFormatting>
  <conditionalFormatting sqref="H715:I715">
    <cfRule type="expression" dxfId="12" priority="86" stopIfTrue="1">
      <formula>$A715&lt;&gt;""</formula>
    </cfRule>
  </conditionalFormatting>
  <conditionalFormatting sqref="H1164:I1174">
    <cfRule type="expression" dxfId="11" priority="70" stopIfTrue="1">
      <formula>$A1164&lt;&gt;""</formula>
    </cfRule>
  </conditionalFormatting>
  <conditionalFormatting sqref="H1178:I1178">
    <cfRule type="expression" dxfId="10" priority="96" stopIfTrue="1">
      <formula>$A1178&lt;&gt;""</formula>
    </cfRule>
  </conditionalFormatting>
  <conditionalFormatting sqref="H1136:J1136">
    <cfRule type="expression" dxfId="9" priority="152" stopIfTrue="1">
      <formula>$A1136&lt;&gt;""</formula>
    </cfRule>
  </conditionalFormatting>
  <conditionalFormatting sqref="H1386:J1389">
    <cfRule type="expression" dxfId="8" priority="75" stopIfTrue="1">
      <formula>$A1386&lt;&gt;""</formula>
    </cfRule>
  </conditionalFormatting>
  <conditionalFormatting sqref="H1419:J1430">
    <cfRule type="expression" dxfId="7" priority="34" stopIfTrue="1">
      <formula>$A1419&lt;&gt;""</formula>
    </cfRule>
  </conditionalFormatting>
  <conditionalFormatting sqref="I498:I522">
    <cfRule type="expression" dxfId="6" priority="160" stopIfTrue="1">
      <formula>$A498&lt;&gt;""</formula>
    </cfRule>
  </conditionalFormatting>
  <conditionalFormatting sqref="I1395:I1411">
    <cfRule type="expression" dxfId="5" priority="102" stopIfTrue="1">
      <formula>$A1395&lt;&gt;""</formula>
    </cfRule>
  </conditionalFormatting>
  <conditionalFormatting sqref="I254:J254 F255:J267 J268:J346 F275:I301 B496:I497 J496:J525 J671:J729 B726:I726 B728:I729 B837:E837 H837:J837 H845:J845 B852:E852 H852:J852 I1081:J1108 B1137:H1137 I1137:J1152 H1140:H1152 B1141:G1152 I1157:J1162 F1279:H1279 B1287:H1296 J1297:J1314 B1328:H1328 B1353:H1385 I1390:J1393 J1394:J1411 F1439:H1473 F1474:J1476 B1477:H1478">
    <cfRule type="expression" dxfId="4" priority="310" stopIfTrue="1">
      <formula>$A254&lt;&gt;""</formula>
    </cfRule>
  </conditionalFormatting>
  <conditionalFormatting sqref="I1316:J1385">
    <cfRule type="expression" dxfId="3" priority="182" stopIfTrue="1">
      <formula>$A1316&lt;&gt;""</formula>
    </cfRule>
  </conditionalFormatting>
  <conditionalFormatting sqref="I1436:J1473">
    <cfRule type="expression" dxfId="2" priority="177" stopIfTrue="1">
      <formula>$A1436&lt;&gt;""</formula>
    </cfRule>
  </conditionalFormatting>
  <conditionalFormatting sqref="I1477:J1484">
    <cfRule type="expression" dxfId="1" priority="275" stopIfTrue="1">
      <formula>$A1477&lt;&gt;""</formula>
    </cfRule>
  </conditionalFormatting>
  <conditionalFormatting sqref="J1163:J1183">
    <cfRule type="expression" dxfId="0" priority="302" stopIfTrue="1">
      <formula>$A1163&lt;&gt;""</formula>
    </cfRule>
  </conditionalFormatting>
  <dataValidations count="5">
    <dataValidation type="date" allowBlank="1" showInputMessage="1" showErrorMessage="1" sqref="D102:E102 D5027:E65562 D106:E106" xr:uid="{F5059AEA-A0D8-4B20-9D3C-8B76D9C427E6}">
      <formula1>42370</formula1>
      <formula2>42735</formula2>
    </dataValidation>
    <dataValidation type="list" allowBlank="1" sqref="F107:F5026" xr:uid="{255B499D-B3E6-47A9-A857-DBFE56F071D9}">
      <formula1>$F$96:$F$99</formula1>
    </dataValidation>
    <dataValidation type="list" allowBlank="1" showInputMessage="1" showErrorMessage="1" sqref="A107:A5026" xr:uid="{540C0DA9-E9CD-4805-B659-E67C1C32B21C}">
      <formula1>OFFSET($A$1,0,0,$B$3,1)</formula1>
    </dataValidation>
    <dataValidation allowBlank="1" sqref="G107:G5026" xr:uid="{B36265DD-F5DD-4F0A-AD93-4A0388363C0B}"/>
    <dataValidation type="list" allowBlank="1" showInputMessage="1" showErrorMessage="1" errorTitle="Chyba !" error="zadajte (vyberte zo zoznamu) platný analytický kód podľa nápovedy k bunke I104" sqref="J107:J100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300" verticalDpi="3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softballová asociácia, Olympijské námestie 14290/1,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17316723</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František Bunta</cp:lastModifiedBy>
  <cp:revision/>
  <cp:lastPrinted>2026-04-13T16:45:19Z</cp:lastPrinted>
  <dcterms:created xsi:type="dcterms:W3CDTF">2017-02-20T06:20:12Z</dcterms:created>
  <dcterms:modified xsi:type="dcterms:W3CDTF">2026-04-14T06:32:11Z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