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misda\OneDrive\Počítač\SSA\vyučtovanie 2025\"/>
    </mc:Choice>
  </mc:AlternateContent>
  <bookViews>
    <workbookView xWindow="0" yWindow="0" windowWidth="15530" windowHeight="705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C11" i="6"/>
  <c r="M13" i="4"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<sst xmlns="http://schemas.openxmlformats.org/spreadsheetml/2006/main" count="2832" uniqueCount="1601">
  <si>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</si>
  <si>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</si>
  <si>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</si>
  <si>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</si>
  <si>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</si>
  <si>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</si>
  <si>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</si>
  <si>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</si>
  <si>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</si>
  <si>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</si>
  <si>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</si>
  <si>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</si>
  <si>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</si>
  <si>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</si>
  <si>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</si>
  <si>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</si>
  <si>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</si>
  <si>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</si>
  <si>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</si>
  <si>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</si>
  <si>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</si>
  <si>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</si>
  <si>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</si>
  <si>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</si>
  <si>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</si>
  <si>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</si>
  <si>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</si>
  <si>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</si>
  <si>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</si>
  <si>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</si>
  <si>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</si>
  <si>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</si>
  <si>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</si>
  <si>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</si>
  <si>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</si>
  <si>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</si>
  <si>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</si>
  <si>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</si>
  <si>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</si>
  <si>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</si>
  <si>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</si>
  <si>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</si>
  <si>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</si>
  <si>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</si>
  <si>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</si>
  <si>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</si>
  <si>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</si>
  <si>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</si>
  <si>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</si>
  <si>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</si>
  <si>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</si>
  <si>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</si>
  <si>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</si>
  <si>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</si>
  <si>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</si>
  <si>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</si>
  <si>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</si>
  <si>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</si>
  <si>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</si>
  <si>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</si>
  <si>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</si>
  <si>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</si>
  <si>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</si>
  <si>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</si>
  <si>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</si>
  <si>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</si>
  <si>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</si>
  <si>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</si>
  <si>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</si>
  <si>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</si>
  <si>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</si>
  <si>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</si>
  <si>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</si>
  <si>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</si>
  <si>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</si>
  <si>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</si>
  <si>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</si>
  <si>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</si>
  <si>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</si>
  <si>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</si>
  <si>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</si>
  <si>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</si>
  <si>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</si>
  <si>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</si>
  <si>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</si>
  <si>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</si>
  <si>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</si>
  <si>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</si>
  <si>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</si>
  <si>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</si>
  <si>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</si>
  <si>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</si>
  <si>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</si>
  <si>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</si>
  <si>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</si>
  <si>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</si>
  <si>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</si>
  <si>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</si>
  <si>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</si>
  <si>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</si>
  <si>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</si>
  <si>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</si>
  <si>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</si>
  <si>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</si>
  <si>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</si>
  <si>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</si>
  <si>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</si>
  <si>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</si>
  <si>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</si>
  <si>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</si>
  <si>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</si>
  <si>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</si>
  <si>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</si>
  <si>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</si>
  <si>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</si>
  <si>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</si>
  <si>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</si>
  <si>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</si>
  <si>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</si>
  <si>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</si>
  <si>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</si>
  <si>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</si>
  <si>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</si>
  <si>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</si>
  <si>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</si>
  <si>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</si>
  <si>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</si>
  <si>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</si>
  <si>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</si>
  <si>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</si>
  <si>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</si>
  <si>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</si>
  <si>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</si>
  <si>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</si>
  <si>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</si>
  <si>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</si>
  <si>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</si>
  <si>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</si>
  <si>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</si>
  <si>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</si>
  <si>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</si>
  <si>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</si>
  <si>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</si>
  <si>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</si>
  <si>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</si>
  <si>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</si>
  <si>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</si>
  <si>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</si>
  <si>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</si>
  <si>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</si>
  <si>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</si>
  <si>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</si>
  <si>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</si>
  <si>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</si>
  <si>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</si>
  <si>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</si>
  <si>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</si>
  <si>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</si>
  <si>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</si>
  <si>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</si>
  <si>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</si>
  <si>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</si>
  <si>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</si>
  <si>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</si>
  <si>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</si>
  <si>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</si>
  <si>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</si>
  <si>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</si>
  <si>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</si>
  <si>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</si>
  <si>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</si>
  <si>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</si>
  <si>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</si>
  <si>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</si>
  <si>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</si>
  <si>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</si>
  <si>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</si>
  <si>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</si>
  <si>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</si>
  <si>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</si>
  <si>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</si>
  <si>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</si>
  <si>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</si>
  <si>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</si>
  <si>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</si>
  <si>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</si>
  <si>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</si>
  <si>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</si>
  <si>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</si>
  <si>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</si>
  <si>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</si>
  <si>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</si>
  <si>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</si>
  <si>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</si>
  <si>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</si>
  <si>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</si>
  <si>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</si>
  <si>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</si>
  <si>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</si>
  <si>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</si>
  <si>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</si>
  <si>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</si>
  <si>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</si>
  <si>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</si>
  <si>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</si>
  <si>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</si>
  <si>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</si>
  <si>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</si>
  <si>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</si>
  <si>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</si>
  <si>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</si>
  <si>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</si>
  <si>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</si>
  <si>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</si>
  <si>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</si>
  <si>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</si>
  <si>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</si>
  <si>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</si>
  <si>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</si>
  <si>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</si>
  <si>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</si>
  <si>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</si>
  <si>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</si>
  <si>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</si>
  <si>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</si>
  <si>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</si>
  <si>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</si>
  <si>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</si>
  <si>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</si>
  <si>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</si>
  <si>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</si>
  <si>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</si>
  <si>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</si>
  <si>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</si>
  <si>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</si>
  <si>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</si>
  <si>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</si>
  <si>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</si>
  <si>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</si>
  <si>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</si>
  <si>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</si>
  <si>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</si>
  <si>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</si>
  <si>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</si>
  <si>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</si>
  <si>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</si>
  <si>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</si>
  <si>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</si>
  <si>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</si>
  <si>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</si>
  <si>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</si>
  <si>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</si>
  <si>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</si>
  <si>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</si>
  <si>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</si>
  <si>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</si>
  <si>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</si>
  <si>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</si>
  <si>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</si>
  <si>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</si>
  <si>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</si>
  <si>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</si>
  <si>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</si>
  <si>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</si>
  <si>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</si>
  <si>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</si>
  <si>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</si>
  <si>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</si>
  <si>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</si>
  <si>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</si>
  <si>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</si>
  <si>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</si>
  <si>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</si>
  <si>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</si>
  <si>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</si>
  <si>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</si>
  <si>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</si>
  <si>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</si>
  <si>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</si>
  <si>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</si>
  <si>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</si>
  <si>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</si>
  <si>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</si>
  <si>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</si>
  <si>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</si>
  <si>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</si>
  <si>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</si>
  <si>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</si>
  <si>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</si>
  <si>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</si>
  <si>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</si>
  <si>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</si>
  <si>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</si>
  <si>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</si>
  <si>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</si>
  <si>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</si>
  <si>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</si>
  <si>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</si>
  <si>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</si>
  <si>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</si>
  <si>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</si>
  <si>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</si>
  <si>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</si>
  <si>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</si>
  <si>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</si>
  <si>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</si>
  <si>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</si>
  <si>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</si>
  <si>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</si>
  <si>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</si>
  <si>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</si>
  <si>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</si>
  <si>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</si>
  <si>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</si>
  <si>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</si>
  <si>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</si>
  <si>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</si>
  <si>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</si>
  <si>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</si>
  <si>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</si>
  <si>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</si>
  <si>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</si>
  <si>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</si>
  <si>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</si>
  <si>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</si>
  <si>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</si>
  <si>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</si>
  <si>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</si>
  <si>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</si>
  <si>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</si>
  <si>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</si>
  <si>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</si>
  <si>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</si>
  <si>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</si>
  <si>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</si>
  <si>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</si>
  <si>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</si>
  <si>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</si>
  <si>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</si>
  <si>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</si>
  <si>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</si>
  <si>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</si>
  <si>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</si>
  <si>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</si>
  <si>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</si>
  <si>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</si>
  <si>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</si>
  <si>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</si>
  <si>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</si>
  <si>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</si>
  <si>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</si>
  <si>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</si>
  <si>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</si>
  <si>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</si>
  <si>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</si>
  <si>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</si>
  <si>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</si>
  <si>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</si>
  <si>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</si>
  <si>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</si>
  <si>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</si>
  <si>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</si>
  <si>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</si>
  <si>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</si>
  <si>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</si>
  <si>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</si>
  <si>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</si>
  <si>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</si>
  <si>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</si>
  <si>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</si>
  <si>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</si>
  <si>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</si>
  <si>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</si>
  <si>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</si>
  <si>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</si>
  <si>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</si>
  <si>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</si>
  <si>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</si>
  <si>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</si>
  <si>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</si>
  <si>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</si>
  <si>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</si>
  <si>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</si>
  <si>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</si>
  <si>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</si>
  <si>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</si>
  <si>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</si>
  <si>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</si>
  <si>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</si>
  <si>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</si>
  <si>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</si>
  <si>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</si>
  <si>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</si>
  <si>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</si>
  <si>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</si>
  <si>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</si>
  <si>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</si>
  <si>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</si>
  <si>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</si>
  <si>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</si>
  <si>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</si>
  <si>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</si>
  <si>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</si>
  <si>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</si>
  <si>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</si>
  <si>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</si>
  <si>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</si>
  <si>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</si>
  <si>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</si>
  <si>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</si>
  <si>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</si>
  <si>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</si>
  <si>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</si>
  <si>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</si>
  <si>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</si>
  <si>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</si>
  <si>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</si>
  <si>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</si>
  <si>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</si>
  <si>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</si>
  <si>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</si>
  <si>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</si>
  <si>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</si>
  <si>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</si>
  <si>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</si>
  <si>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</si>
  <si>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</si>
  <si>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</si>
  <si>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</si>
  <si>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</si>
  <si>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</si>
  <si>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</si>
  <si>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</si>
  <si>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</si>
  <si>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</si>
  <si>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</si>
  <si>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</si>
  <si>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</si>
  <si>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</si>
  <si>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</si>
  <si>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</si>
  <si>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</si>
  <si>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</si>
  <si>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</si>
  <si>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</si>
  <si>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</si>
  <si>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</si>
  <si>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</si>
  <si>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</si>
  <si>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</si>
  <si>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</si>
  <si>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</si>
  <si>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</si>
  <si>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</si>
  <si>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</si>
  <si>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</si>
  <si>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</si>
  <si>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</si>
  <si>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</si>
  <si>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</si>
  <si>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</si>
  <si>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</si>
  <si>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</si>
  <si>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</si>
  <si>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</si>
  <si>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</si>
  <si>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</si>
  <si>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</si>
  <si>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</si>
  <si>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</si>
  <si>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</si>
  <si>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</si>
  <si>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</si>
  <si>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</si>
  <si>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</si>
  <si>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</si>
  <si>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</si>
  <si>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</si>
  <si>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</si>
  <si>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</si>
  <si>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</si>
  <si>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</si>
  <si>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</si>
  <si>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</si>
  <si>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</si>
  <si>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</si>
  <si>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</si>
  <si>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</si>
  <si>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</si>
  <si>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</si>
  <si>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</si>
  <si>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</si>
  <si>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</si>
  <si>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</si>
  <si>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</si>
  <si>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</si>
  <si>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</si>
  <si>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</si>
  <si>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</si>
  <si>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</si>
  <si>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</si>
  <si>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</si>
  <si>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</si>
  <si>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</si>
  <si>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</si>
  <si>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</si>
  <si>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</si>
  <si>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</si>
  <si>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</si>
  <si>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</si>
  <si>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</si>
  <si>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</si>
  <si>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</si>
  <si>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</si>
  <si>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</si>
  <si>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</si>
  <si>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</si>
  <si>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</si>
  <si>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</si>
  <si>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</si>
  <si>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</si>
  <si>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</si>
  <si>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</si>
  <si>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</si>
  <si>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</si>
  <si>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</si>
  <si>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</si>
  <si>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</si>
  <si>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</si>
  <si>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</si>
  <si>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</si>
  <si>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</si>
  <si>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</si>
  <si>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</si>
  <si>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</si>
  <si>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</si>
  <si>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</si>
  <si>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</si>
  <si>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</si>
  <si>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</si>
  <si>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</si>
  <si>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</si>
  <si>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</si>
  <si>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</si>
  <si>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</si>
  <si>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</si>
  <si>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</si>
  <si>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</si>
  <si>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</si>
  <si>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</si>
  <si>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</si>
  <si>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</si>
  <si>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</si>
  <si>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</si>
  <si>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</si>
  <si>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</si>
  <si>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</si>
  <si>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</si>
  <si>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</si>
  <si>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</si>
  <si>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</si>
  <si>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</si>
  <si>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</si>
  <si>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</si>
  <si>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</si>
  <si>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</si>
  <si>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</si>
  <si>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</si>
  <si>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</si>
  <si>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</si>
  <si>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</si>
  <si>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</si>
  <si>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</si>
  <si>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</si>
  <si>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</si>
  <si>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</si>
  <si>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</si>
  <si>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</si>
  <si>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</si>
  <si>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</si>
  <si>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</si>
  <si>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</si>
  <si>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</si>
  <si>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</si>
  <si>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</si>
  <si>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</si>
  <si>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</si>
  <si>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</si>
  <si>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</si>
  <si>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</si>
  <si>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</si>
  <si>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</si>
  <si>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</si>
  <si>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</si>
  <si>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</si>
  <si>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</si>
  <si>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</si>
  <si>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</si>
  <si>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</si>
  <si>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</si>
  <si>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</si>
  <si>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</si>
  <si>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</si>
  <si>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</si>
  <si>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</si>
  <si>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</si>
  <si>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</si>
  <si>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</si>
  <si>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</si>
  <si>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</si>
  <si>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</si>
  <si>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</si>
  <si>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</si>
  <si>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</si>
  <si>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</si>
  <si>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</si>
  <si>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</si>
  <si>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</si>
  <si>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</si>
  <si>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</si>
  <si>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</si>
  <si>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</si>
  <si>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</si>
  <si>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</si>
  <si>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</si>
  <si>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</si>
  <si>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</si>
  <si>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</si>
  <si>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</si>
  <si>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</si>
  <si>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</si>
  <si>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</si>
  <si>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</si>
  <si>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</si>
  <si>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</si>
  <si>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</si>
  <si>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</si>
  <si>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</si>
  <si>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</si>
  <si>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</si>
  <si>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</si>
  <si>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</si>
  <si>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</si>
  <si>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</si>
  <si>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</si>
  <si>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</si>
  <si>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</si>
  <si>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</si>
  <si>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</si>
  <si>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</si>
  <si>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</si>
  <si>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</si>
  <si>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</si>
  <si>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</si>
  <si>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</si>
  <si>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</si>
  <si>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</si>
  <si>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</si>
  <si>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</si>
  <si>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</si>
  <si>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</si>
  <si>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</si>
  <si>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</si>
  <si>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</si>
  <si>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</si>
  <si>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</si>
  <si>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</si>
  <si>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</si>
  <si>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</si>
  <si>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</si>
  <si>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</si>
  <si>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</si>
  <si>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</si>
  <si>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</si>
  <si>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</si>
  <si>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</si>
  <si>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</si>
  <si>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</si>
  <si>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</si>
  <si>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</si>
  <si>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</si>
  <si>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</si>
  <si>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</si>
  <si>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</si>
  <si>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</si>
  <si>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</si>
  <si>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</si>
  <si>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</si>
  <si>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</si>
  <si>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</si>
  <si>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</si>
  <si>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</si>
  <si>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</si>
  <si>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</si>
  <si>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</si>
  <si>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</si>
  <si>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</si>
  <si>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</si>
  <si>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</si>
  <si>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</si>
  <si>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</si>
  <si>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</si>
  <si>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</si>
  <si>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</si>
  <si>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</si>
  <si>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</si>
  <si>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</si>
  <si>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</si>
  <si>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</si>
  <si>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</si>
  <si>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</si>
  <si>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</si>
  <si>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</si>
  <si>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</si>
  <si>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</si>
  <si>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</si>
  <si>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</si>
  <si>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</si>
  <si>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</si>
  <si>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</si>
  <si>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</si>
  <si>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</si>
  <si>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</si>
  <si>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</si>
  <si>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</si>
  <si>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</si>
  <si>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</si>
  <si>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</si>
  <si>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</si>
  <si>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</si>
  <si>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</si>
  <si>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</si>
  <si>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</si>
  <si>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</si>
  <si>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</si>
  <si>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</si>
  <si>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</si>
  <si>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</si>
  <si>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</si>
  <si>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</si>
  <si>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</si>
  <si>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</si>
  <si>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</si>
  <si>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</si>
  <si>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</si>
  <si>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</si>
  <si>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</si>
  <si>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</si>
  <si>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</si>
  <si>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</si>
  <si>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</si>
  <si>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</si>
  <si>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</si>
  <si>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</si>
  <si>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</si>
  <si>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</si>
  <si>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</si>
  <si>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</si>
  <si>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</si>
  <si>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</si>
  <si>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</si>
  <si>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</si>
  <si>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</si>
  <si>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</si>
  <si>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</si>
  <si>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</si>
  <si>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</si>
  <si>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</si>
  <si>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</si>
  <si>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</si>
  <si>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</si>
  <si>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</si>
  <si>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</si>
  <si>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</si>
  <si>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</si>
  <si>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</si>
  <si>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</si>
  <si>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</si>
  <si>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</si>
  <si>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</si>
  <si>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</si>
  <si>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</si>
  <si>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</si>
  <si>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</si>
  <si>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</si>
  <si>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</si>
  <si>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</si>
  <si>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</si>
  <si>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</si>
  <si>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</si>
  <si>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</si>
  <si>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</si>
  <si>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</si>
  <si>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</si>
  <si>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</si>
  <si>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</si>
  <si>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</si>
  <si>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</si>
  <si>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</si>
  <si>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</si>
  <si>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</si>
  <si>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</si>
  <si>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</si>
  <si>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</si>
  <si>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</si>
  <si>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</si>
  <si>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</si>
  <si>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</si>
  <si>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</si>
  <si>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</si>
  <si>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</si>
  <si>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</si>
  <si>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</si>
  <si>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</si>
  <si>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</si>
  <si>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</si>
  <si>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</si>
  <si>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</si>
  <si>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</si>
  <si>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</si>
  <si>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</si>
  <si>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</si>
  <si>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</si>
  <si>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</si>
  <si>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</si>
  <si>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</si>
  <si>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</si>
  <si>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</si>
  <si>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</si>
  <si>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</si>
  <si>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</si>
  <si>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</si>
  <si>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</si>
  <si>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</si>
  <si>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</si>
  <si>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</si>
  <si>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</si>
  <si>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</si>
  <si>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</si>
  <si>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</si>
  <si>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</si>
  <si>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</si>
  <si>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</si>
  <si>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</si>
  <si>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</si>
  <si>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</si>
  <si>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</si>
  <si>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</si>
  <si>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</si>
  <si>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</si>
  <si>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</si>
  <si>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</si>
  <si>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</si>
  <si>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</si>
  <si>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</si>
  <si>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</si>
  <si>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</si>
  <si>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</si>
  <si>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</si>
  <si>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</si>
  <si>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</si>
  <si>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</si>
  <si>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</si>
  <si>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</si>
  <si>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</si>
  <si>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</si>
  <si>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</si>
  <si>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</si>
  <si>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</si>
  <si>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</si>
  <si>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</si>
  <si>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</si>
  <si>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</si>
  <si>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</si>
  <si>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</si>
  <si>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</si>
  <si>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</si>
  <si>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</si>
  <si>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</si>
  <si>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</si>
  <si>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</si>
  <si>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</si>
  <si>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</si>
  <si>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</si>
  <si>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</si>
  <si>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</si>
  <si>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</si>
  <si>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</si>
  <si>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</si>
  <si>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</si>
  <si>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</si>
  <si>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</si>
  <si>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</si>
  <si>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</si>
  <si>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</si>
  <si>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</si>
  <si>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</si>
  <si>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</si>
  <si>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</si>
  <si>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</si>
  <si>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</si>
  <si>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</si>
  <si>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</si>
  <si>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</si>
  <si>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</si>
  <si>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</si>
  <si>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</si>
  <si>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</si>
  <si>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</si>
  <si>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</si>
  <si>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</si>
  <si>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</si>
  <si>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</si>
  <si>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</si>
  <si>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</si>
  <si>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</si>
  <si>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</si>
  <si>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</si>
  <si>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</si>
  <si>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</si>
  <si>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</si>
  <si>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</si>
  <si>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</si>
  <si>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</si>
  <si>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</si>
  <si>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</si>
  <si>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</si>
  <si>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</si>
  <si>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</si>
  <si>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</si>
  <si>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</si>
  <si>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</si>
  <si>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</si>
  <si>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</si>
  <si>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</si>
  <si>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</si>
  <si>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</si>
  <si>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</si>
  <si>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</si>
  <si>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</si>
  <si>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</si>
  <si>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</si>
  <si>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</si>
  <si>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</si>
  <si>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</si>
  <si>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</si>
  <si>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</si>
  <si>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</si>
  <si>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</si>
  <si>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</si>
  <si>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</si>
  <si>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</si>
  <si>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</si>
  <si>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</si>
  <si>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</si>
  <si>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</si>
  <si>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</si>
  <si>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</si>
  <si>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</si>
  <si>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</si>
  <si>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</si>
  <si>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</si>
  <si>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</si>
  <si>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</si>
  <si>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</si>
  <si>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</si>
  <si>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</si>
  <si>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</si>
  <si>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</si>
  <si>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</si>
  <si>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</si>
  <si>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</si>
  <si>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</si>
  <si>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</si>
  <si>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</si>
  <si>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</si>
  <si>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</si>
  <si>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</si>
  <si>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</si>
  <si>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</si>
  <si>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</si>
  <si>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</si>
  <si>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</si>
  <si>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</si>
  <si>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</si>
  <si>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</si>
  <si>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</si>
  <si>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</si>
  <si>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</si>
  <si>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</si>
  <si>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</si>
  <si>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</si>
  <si>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</si>
  <si>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</si>
  <si>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</si>
  <si>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</si>
  <si>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</si>
  <si>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</si>
  <si>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</si>
  <si>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</si>
  <si>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</si>
  <si>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</si>
  <si>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</si>
  <si>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</si>
  <si>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</si>
  <si>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</si>
  <si>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</si>
  <si>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</si>
  <si>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</si>
  <si>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</si>
  <si>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</si>
  <si>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</si>
  <si>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</si>
  <si>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</si>
  <si>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</si>
  <si>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</si>
  <si>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</si>
  <si>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</si>
  <si>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</si>
  <si>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</si>
  <si>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</si>
  <si>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</si>
  <si>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</si>
  <si>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</si>
  <si>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</si>
  <si>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</si>
  <si>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</si>
  <si>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</si>
  <si>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</si>
  <si>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</si>
  <si>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</si>
  <si>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</si>
  <si>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</si>
  <si>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</si>
  <si>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</si>
  <si>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</si>
  <si>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</si>
  <si>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</si>
  <si>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</si>
  <si>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</si>
  <si>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</si>
  <si>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</si>
  <si>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</si>
  <si>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</si>
  <si>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</si>
  <si>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</si>
  <si>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</si>
  <si>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</si>
  <si>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</si>
  <si>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</si>
  <si>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</si>
  <si>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</si>
  <si>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</si>
  <si>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</si>
  <si>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</si>
  <si>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</si>
  <si>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</si>
  <si>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</si>
  <si>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</si>
  <si>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</si>
  <si>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</si>
  <si>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</si>
  <si>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</si>
  <si>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</si>
  <si>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</si>
  <si>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</si>
  <si>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</si>
  <si>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</si>
  <si>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</si>
  <si>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</si>
  <si>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</si>
  <si>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</si>
  <si>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</si>
  <si>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</si>
  <si>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</si>
  <si>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</si>
  <si>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</si>
  <si>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</si>
  <si>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</si>
  <si>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</si>
  <si>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</si>
  <si>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</si>
  <si>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</si>
  <si>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</si>
  <si>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</si>
  <si>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</si>
  <si>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</si>
  <si>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</si>
  <si>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</si>
  <si>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</si>
  <si>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</si>
  <si>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</si>
  <si>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</si>
  <si>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</si>
  <si>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</si>
  <si>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</si>
  <si>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</si>
  <si>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</si>
  <si>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</si>
  <si>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</si>
  <si>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</si>
  <si>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</si>
  <si>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</si>
  <si>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</si>
  <si>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</si>
  <si>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</si>
  <si>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</si>
  <si>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</si>
  <si>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</si>
  <si>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</si>
  <si>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</si>
  <si>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</si>
  <si>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</si>
  <si>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</si>
  <si>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</si>
  <si>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</si>
  <si>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</si>
  <si>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</si>
  <si>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</si>
  <si>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</si>
  <si>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</si>
  <si>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</si>
  <si>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</si>
  <si>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</si>
  <si>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</si>
  <si>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</si>
  <si>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</si>
  <si>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</si>
  <si>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</si>
  <si>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</si>
  <si>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</si>
  <si>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</si>
  <si>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</si>
  <si>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</si>
  <si>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</si>
  <si>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</si>
  <si>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</si>
  <si>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</si>
  <si>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</si>
  <si>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</si>
  <si>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</si>
  <si>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</si>
  <si>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</si>
  <si>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</si>
  <si>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</si>
  <si>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</si>
  <si>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</si>
  <si>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</si>
  <si>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</si>
  <si>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</si>
  <si>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</si>
  <si>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</si>
  <si>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</si>
  <si>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</si>
  <si>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</si>
  <si>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</si>
  <si>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</si>
  <si>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</si>
  <si>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</si>
  <si>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</si>
  <si>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</si>
  <si>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</si>
  <si>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</si>
  <si>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</si>
  <si>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</si>
  <si>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</si>
  <si>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</si>
  <si>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</si>
  <si>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</si>
  <si>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</si>
  <si>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</si>
  <si>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</si>
  <si>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</si>
  <si>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</si>
  <si>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</si>
  <si>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</si>
  <si>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</si>
  <si>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</si>
  <si>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</si>
  <si>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</si>
  <si>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</si>
  <si>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</si>
  <si>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</si>
  <si>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</si>
  <si>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</si>
  <si>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</si>
  <si>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</si>
  <si>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</si>
  <si>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</si>
  <si>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</si>
  <si>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</si>
  <si>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</si>
  <si>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</si>
  <si>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</si>
  <si>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</si>
  <si>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</si>
  <si>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</si>
  <si>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</si>
  <si>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</si>
  <si>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</si>
  <si>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</si>
  <si>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</si>
  <si>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</si>
  <si>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</si>
  <si>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</si>
  <si>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</si>
  <si>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</si>
  <si>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</si>
  <si>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</si>
  <si>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</si>
  <si>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</si>
  <si>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</si>
  <si>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</si>
  <si>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</si>
  <si>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</si>
  <si>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</si>
  <si>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</si>
  <si>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</si>
  <si>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</si>
  <si>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</si>
  <si>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</si>
  <si>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</si>
  <si>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</si>
  <si>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</si>
  <si>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</si>
  <si>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</si>
  <si>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</si>
  <si>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</si>
  <si>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</si>
  <si>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</si>
  <si>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</si>
  <si>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</si>
  <si>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</si>
  <si>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</si>
  <si>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</si>
  <si>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</si>
  <si>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</si>
  <si>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</si>
  <si>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</si>
  <si>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</si>
  <si>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</si>
  <si>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</si>
  <si>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</si>
  <si>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</si>
  <si>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</si>
  <si>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</si>
  <si>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</si>
  <si>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</si>
  <si>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</si>
  <si>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</si>
  <si>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</si>
  <si>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</si>
  <si>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</si>
  <si>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</si>
  <si>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</si>
  <si>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</si>
  <si>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</si>
  <si>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</si>
  <si>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</si>
  <si>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</si>
  <si>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</si>
  <si>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</si>
  <si>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</si>
  <si>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</si>
  <si>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</si>
  <si>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</si>
  <si>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</si>
  <si>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</si>
  <si>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</si>
  <si>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</si>
  <si>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</si>
  <si>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</si>
  <si>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</si>
  <si>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</si>
  <si>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</si>
  <si>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</si>
  <si>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</si>
  <si>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</si>
  <si>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</si>
  <si>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</si>
  <si>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</si>
  <si>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</si>
  <si>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</si>
  <si>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</si>
  <si>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</si>
  <si>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</si>
  <si>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</si>
  <si>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</si>
  <si>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</si>
  <si>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</si>
  <si>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</si>
  <si>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</si>
  <si>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</si>
  <si>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</si>
  <si>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</si>
  <si>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</si>
  <si>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</si>
  <si>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</si>
  <si>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</si>
  <si>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</si>
  <si>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</si>
  <si>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</si>
  <si>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</si>
  <si>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</si>
  <si>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</si>
  <si>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</si>
  <si>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</si>
  <si>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</si>
  <si>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</si>
  <si>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</si>
  <si>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</si>
  <si>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</si>
  <si>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</si>
  <si>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</si>
  <si>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</si>
  <si>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</si>
  <si>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</si>
  <si>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</si>
  <si>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</si>
  <si>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</si>
  <si>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</si>
  <si>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</si>
  <si>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</si>
  <si>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</si>
  <si>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</si>
  <si>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</si>
  <si>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</si>
  <si>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</si>
  <si>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</si>
  <si>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</si>
  <si>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</si>
  <si>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</si>
  <si>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</si>
  <si>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</si>
  <si>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</si>
  <si>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</si>
  <si>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</si>
  <si>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</si>
  <si>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</si>
  <si>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</si>
  <si>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</si>
  <si>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</si>
  <si>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</si>
  <si>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</si>
  <si>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</si>
  <si>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</si>
  <si>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</si>
  <si>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</si>
  <si>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</si>
  <si>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</si>
  <si>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</si>
  <si>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</si>
  <si>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</si>
  <si>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</si>
  <si>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</si>
  <si>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</si>
  <si>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</si>
  <si>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</si>
  <si>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</si>
  <si>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</si>
  <si>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</si>
  <si>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</si>
  <si>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</si>
  <si>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</si>
  <si>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</si>
  <si>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</si>
  <si>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</si>
  <si>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</si>
  <si>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</si>
  <si>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</si>
  <si>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</si>
  <si>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</si>
  <si>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</si>
  <si>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</si>
  <si>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</si>
  <si>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</si>
  <si>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</si>
  <si>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</si>
  <si>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</si>
  <si>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</si>
  <si>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</si>
  <si>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</si>
  <si>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</si>
  <si>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</si>
  <si>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</si>
  <si>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</si>
  <si>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</si>
  <si>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</si>
  <si>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</si>
  <si>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</si>
  <si>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</si>
  <si>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</si>
  <si>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</si>
  <si>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</si>
  <si>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</si>
  <si>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</si>
  <si>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</si>
  <si>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</si>
  <si>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</si>
  <si>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</si>
  <si>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</si>
  <si>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</si>
  <si>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</si>
  <si>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</si>
  <si>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</si>
  <si>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</si>
  <si>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</si>
  <si>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</si>
  <si>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</si>
  <si>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</si>
  <si>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</si>
  <si>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</si>
  <si>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</si>
  <si>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</si>
  <si>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</si>
  <si>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</si>
  <si>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</si>
  <si>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</si>
  <si>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</si>
  <si>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</si>
  <si>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</si>
  <si>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</si>
  <si>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</si>
  <si>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</si>
  <si>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</si>
  <si>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</si>
  <si>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</si>
  <si>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</si>
  <si>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</si>
  <si>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</si>
  <si>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</si>
  <si>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</si>
  <si>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</si>
  <si>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</si>
  <si>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</si>
  <si>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</si>
  <si>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</si>
  <si>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</si>
  <si>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</si>
  <si>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</si>
  <si>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</si>
  <si>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</si>
  <si>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</si>
  <si>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</si>
  <si>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</si>
  <si>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</si>
  <si>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</si>
  <si>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</si>
  <si>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</si>
  <si>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</si>
  <si>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</si>
  <si>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</si>
  <si>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</si>
  <si>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</si>
  <si>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</si>
  <si>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</si>
  <si>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</si>
  <si>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</si>
  <si>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</si>
  <si>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</si>
  <si>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</si>
  <si>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</si>
  <si>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</si>
  <si>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</si>
  <si>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</si>
  <si>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</si>
  <si>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</si>
  <si>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</si>
  <si>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</si>
  <si>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</si>
  <si>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</si>
  <si>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</si>
  <si>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</si>
  <si>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</si>
  <si>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</si>
  <si>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</si>
  <si>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</si>
  <si>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</si>
  <si>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</si>
  <si>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</si>
  <si>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</si>
  <si>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</si>
  <si>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</si>
  <si>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</si>
  <si>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</si>
  <si>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</si>
  <si>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</si>
  <si>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</si>
  <si>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</si>
  <si>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</si>
  <si>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</si>
  <si>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</si>
  <si>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</si>
  <si>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</si>
  <si>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</si>
  <si>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</si>
  <si>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</si>
  <si>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</si>
  <si>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</si>
  <si>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</si>
  <si>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</si>
  <si>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</si>
  <si>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</si>
  <si>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</si>
  <si>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</si>
  <si>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</si>
  <si>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skialpinizmus - bežné transfery</t>
  </si>
  <si>
    <t>Pracovná cesta                                                  Svetový pohár mládeže Malinô Brdo
Termín:.5..-9.2.2025
Miesto:Malinô Brdo, SVK
Spôsob dopravy: osobný automobil
Počet všetkých osôb na pracovnej ceste:12
z toho:
- športovci:11 , tréneri a fyzio:1</t>
  </si>
  <si>
    <t>B01-02-0010</t>
  </si>
  <si>
    <t xml:space="preserve">Štartovné </t>
  </si>
  <si>
    <t>ISMF</t>
  </si>
  <si>
    <t>B01-02-0015</t>
  </si>
  <si>
    <t>7/2025</t>
  </si>
  <si>
    <t>Ubytovanie</t>
  </si>
  <si>
    <t>44951884</t>
  </si>
  <si>
    <t>FatraLiptov s. r. o</t>
  </si>
  <si>
    <t>B01-02-0014</t>
  </si>
  <si>
    <t>10250005</t>
  </si>
  <si>
    <t>Príspevok na organizáciu pretekov Slovenský pohár a Majstrovstvá SR Malinô Brdo</t>
  </si>
  <si>
    <t>42069513</t>
  </si>
  <si>
    <t>Malinô skialp team</t>
  </si>
  <si>
    <t>Pracovná cesta                                                  Majstrovstvá sveta
Termín:.1.-9.3.2025
Miesto:Morgins. SUI
Spôsob dopravy: osobný automobil
Počet všetkých osôb na pracovnej ceste:10
z toho:
- športovci:7 , tréneri a fyzio:3</t>
  </si>
  <si>
    <t>B01-02-0013</t>
  </si>
  <si>
    <t>25-2025</t>
  </si>
  <si>
    <t>Strava</t>
  </si>
  <si>
    <t>Association rando-ski Morgins</t>
  </si>
  <si>
    <t>B01-03-0003</t>
  </si>
  <si>
    <t>B01-04-0010</t>
  </si>
  <si>
    <t>42077605</t>
  </si>
  <si>
    <t>ŠK skialpinizmus.sk</t>
  </si>
  <si>
    <t xml:space="preserve">Pracovná cesta
Názov: Svetový pohár
Termín:13.3.-15.3.2025
Miesto :Schladming, Rakúsko
Spôsob dopravy:osobný automobil
Počet všetkých osôb na pracovnej ceste:
z toho:5
- športovci:3
- tréneri + rozhodcovia + vedúci výpravy + fyzioterapeut : 2
</t>
  </si>
  <si>
    <t>B01-03-0001</t>
  </si>
  <si>
    <t>štartovné</t>
  </si>
  <si>
    <t>B01-08-0004</t>
  </si>
  <si>
    <t>2024546</t>
  </si>
  <si>
    <t>Da Alois Alpine Apartment</t>
  </si>
  <si>
    <t>Pracovná cesta
Názov: Svetový pohár
Termín:16.3-22.3.2025
Miesto Val Martello, Taliansko
Spôsob dopravy:osobný automobil
Počet všetkých osôb na pracovnej ceste:
z toho:4
- športovci:2
- tréneri + rozhodcovia + vedúci výpravy + fyzioterapeut : 2</t>
  </si>
  <si>
    <t>B01-03-0002</t>
  </si>
  <si>
    <t>B01-06-0002</t>
  </si>
  <si>
    <t>UB-005</t>
  </si>
  <si>
    <t>Rainhof</t>
  </si>
  <si>
    <t>B01-03-0004</t>
  </si>
  <si>
    <t>6/2025</t>
  </si>
  <si>
    <t>Trofeje MS individual Chopok</t>
  </si>
  <si>
    <t>43670733</t>
  </si>
  <si>
    <t>Adriana Hoľmová- Trstenská keramika</t>
  </si>
  <si>
    <t>Pracovná cesta                                                Svetový pohár
Termín:8.1.-13.1.2025
Miesto: Shahdag, Azerbajdžan
Spôsob dopravy: letecky
Počet všetkých osôb na pracovnej ceste:2
z toho:
- športovci:1 , tréneri a fyzio:1</t>
  </si>
  <si>
    <t>B01-04-0003</t>
  </si>
  <si>
    <t>Pracovná cesta                                                Svetový pohár
Termín:3.4.-5.4.2025
Miesto: Villars, Švajčiarsko
Spôsob dopravy: vlak, osobný automobil
Počet všetkých osôb na pracovnej ceste:5
z toho:
- športovci:3 , tréneri a fyzio:2</t>
  </si>
  <si>
    <t>B01-04-0001</t>
  </si>
  <si>
    <t>30962129412</t>
  </si>
  <si>
    <t>lístky na vlak do strediska</t>
  </si>
  <si>
    <t>Association Touristique Villars</t>
  </si>
  <si>
    <t>B01-04-0002</t>
  </si>
  <si>
    <t>25004</t>
  </si>
  <si>
    <t>Association Skimo-Villars</t>
  </si>
  <si>
    <t>B01-04-0005</t>
  </si>
  <si>
    <t>Pracovná cesta                                                Svetový pohár
Termín: 20.2.-23.2.2025
Miesto: Bormio, Taliansko
Spôsob dopravy: osobný automobil
Počet všetkých osôb na pracovnej ceste:4
z toho:
- športovci:4 , tréneri a fyzio:</t>
  </si>
  <si>
    <t>B01-04-0004</t>
  </si>
  <si>
    <t>No 01</t>
  </si>
  <si>
    <t>ubytovanie</t>
  </si>
  <si>
    <t>Appartmento Pista Stelvio</t>
  </si>
  <si>
    <t>Pracovná cesta                                                Svetový pohár mládeže
Termín:8.1.-13.1.2025
Miesto: Pelvoux, Francúzsko
Spôsob dopravy: letecky
Počet všetkých osôb na pracovnej ceste:3
z toho:
- športovci:2 , tréneri a fyzio:1</t>
  </si>
  <si>
    <t>B01-04-0006</t>
  </si>
  <si>
    <t>B01-04-0009</t>
  </si>
  <si>
    <t>01-0000000072</t>
  </si>
  <si>
    <t>Elisabeth Astier Bar Tabac Presse</t>
  </si>
  <si>
    <t>897080015</t>
  </si>
  <si>
    <t>požičanie auta</t>
  </si>
  <si>
    <t>Avis Budget</t>
  </si>
  <si>
    <t>ER23FW</t>
  </si>
  <si>
    <t>letenky</t>
  </si>
  <si>
    <t>Ryanair</t>
  </si>
  <si>
    <t>2025/3</t>
  </si>
  <si>
    <t>cestovné náhrady</t>
  </si>
  <si>
    <t>Peter Svätojánsky</t>
  </si>
  <si>
    <t>250005</t>
  </si>
  <si>
    <t>coaching</t>
  </si>
  <si>
    <t>Pracovná cesta                                                Svetový pohár
Termín:10.1.-13.4.2025
Miesto: Tromso, Nórsko
Spôsob dopravy: letecky
Počet všetkých osôb na pracovnej ceste:4
z toho:
- športovci:3 , tréneri a fyzio:1</t>
  </si>
  <si>
    <t>B01-04-0007</t>
  </si>
  <si>
    <t xml:space="preserve">Ubytovanie </t>
  </si>
  <si>
    <t>B01-07-0001</t>
  </si>
  <si>
    <t>B01-07-0004</t>
  </si>
  <si>
    <t>20250005</t>
  </si>
  <si>
    <t>Správa webu</t>
  </si>
  <si>
    <t>55256686</t>
  </si>
  <si>
    <t>Matej Antoška</t>
  </si>
  <si>
    <t>B01-08-0005</t>
  </si>
  <si>
    <t>20250031</t>
  </si>
  <si>
    <t>Toner do tlačiarne</t>
  </si>
  <si>
    <t>53595319</t>
  </si>
  <si>
    <t>Associations Sport Services s.r.o.</t>
  </si>
  <si>
    <t>B01-08-0007</t>
  </si>
  <si>
    <t>250007</t>
  </si>
  <si>
    <t>Laktátové testovanie mládeže leto</t>
  </si>
  <si>
    <t xml:space="preserve">Administratíva a účtovníctvo 1.polrok- rozdelená faktúra </t>
  </si>
  <si>
    <t>B01-10-0001</t>
  </si>
  <si>
    <t>ISMF členský príspevok-rozdelená faktúra</t>
  </si>
  <si>
    <t>Štartovné- rozdelená platba</t>
  </si>
  <si>
    <t>2512</t>
  </si>
  <si>
    <t>53350430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</si>
</sst>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3" borderId="0" xfId="0" applyNumberFormat="1" applyFont="1" applyFill="1" applyBorder="1" applyAlignment="1" applyProtection="1">
      <alignment vertical="top" wrapText="1"/>
      <protection locked="0"/>
    </xf>
    <xf numFmtId="164" fontId="1" fillId="3" borderId="0" xfId="0" applyNumberFormat="1" applyFont="1" applyFill="1" applyBorder="1" applyAlignment="1" applyProtection="1">
      <alignment vertical="top"/>
      <protection locked="0"/>
    </xf>
    <xf numFmtId="4" fontId="1" fillId="3" borderId="0" xfId="0" applyNumberFormat="1" applyFont="1" applyFill="1" applyBorder="1" applyAlignment="1" applyProtection="1">
      <alignment vertical="top"/>
      <protection locked="0"/>
    </xf>
    <xf numFmtId="3" fontId="1" fillId="3" borderId="0" xfId="0" applyNumberFormat="1" applyFont="1" applyFill="1" applyBorder="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cellStyle name="Hypertextové prepojenie 2" xfId="2"/>
    <cellStyle name="Normal" xfId="0" builtinId="0"/>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1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9" val="1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20"/>
      <c r="D1" s="320"/>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21"/>
      <c r="D21" s="321"/>
    </row>
    <row r="22" spans="1:4" x14ac:dyDescent="0.25">
      <c r="C22" s="322"/>
      <c r="D22" s="321"/>
    </row>
    <row r="23" spans="1:4" ht="64" x14ac:dyDescent="0.25">
      <c r="A23" s="23" t="s">
        <v>1380</v>
      </c>
      <c r="C23" s="255"/>
      <c r="D23" s="256"/>
    </row>
    <row r="24" spans="1:4" ht="12.75" customHeight="1" x14ac:dyDescent="0.25">
      <c r="C24" s="318"/>
      <c r="D24" s="319"/>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400000000000006"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3" t="str">
        <f>Spolu!C3&amp;", "&amp;Spolu!C6</f>
        <v>Slovenská skialpinistická asociácia, Jalovec 98, Bobrovec, 032 21</v>
      </c>
      <c r="B1" s="373"/>
      <c r="C1" s="373"/>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4" t="s">
        <v>1276</v>
      </c>
      <c r="F3" s="375"/>
      <c r="N3" s="137" t="str">
        <f t="shared" si="0"/>
        <v>c - príspevok Slovenskému paralympijskému výboru</v>
      </c>
      <c r="O3" s="137" t="s">
        <v>342</v>
      </c>
      <c r="P3" s="137" t="str">
        <f>Spolu!B19</f>
        <v>príspevok Slovenskému paralympijskému výboru</v>
      </c>
    </row>
    <row r="4" spans="1:16" ht="45.75" customHeight="1" x14ac:dyDescent="0.25">
      <c r="E4" s="375"/>
      <c r="F4" s="375"/>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6" t="s">
        <v>1308</v>
      </c>
      <c r="B12" s="376"/>
      <c r="C12" s="376"/>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8" t="s">
        <v>1310</v>
      </c>
      <c r="C14" s="379"/>
      <c r="F14" s="313"/>
      <c r="N14" s="137" t="str">
        <f t="shared" si="0"/>
        <v xml:space="preserve">n - </v>
      </c>
      <c r="O14" s="137" t="s">
        <v>364</v>
      </c>
    </row>
    <row r="15" spans="1:16" ht="34.4" customHeight="1" x14ac:dyDescent="0.25">
      <c r="A15" s="139" t="s">
        <v>1311</v>
      </c>
      <c r="B15" s="378"/>
      <c r="C15" s="379"/>
      <c r="F15" s="381"/>
      <c r="N15" s="137" t="str">
        <f t="shared" si="0"/>
        <v xml:space="preserve">o - </v>
      </c>
      <c r="O15" s="137" t="s">
        <v>365</v>
      </c>
    </row>
    <row r="16" spans="1:16" x14ac:dyDescent="0.25">
      <c r="A16" s="139" t="s">
        <v>1295</v>
      </c>
      <c r="B16" s="142">
        <f>F8</f>
        <v>0</v>
      </c>
      <c r="C16" s="137"/>
      <c r="F16" s="381"/>
      <c r="N16" s="137" t="str">
        <f t="shared" si="0"/>
        <v xml:space="preserve">p - </v>
      </c>
      <c r="O16" s="137" t="s">
        <v>366</v>
      </c>
    </row>
    <row r="17" spans="1:16" ht="32.15" customHeight="1" x14ac:dyDescent="0.25">
      <c r="A17" s="139" t="s">
        <v>1298</v>
      </c>
      <c r="B17" s="142">
        <f>F9</f>
        <v>0</v>
      </c>
      <c r="C17" s="137"/>
      <c r="F17" s="381"/>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37998919</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0" t="s">
        <v>1303</v>
      </c>
      <c r="C24" s="38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82" t="s">
        <v>1317</v>
      </c>
      <c r="B2" s="382"/>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3" t="s">
        <v>57</v>
      </c>
      <c r="B1" s="323"/>
      <c r="C1" s="323"/>
      <c r="D1" s="323"/>
      <c r="E1" s="323"/>
      <c r="F1" s="323"/>
      <c r="G1" s="323"/>
      <c r="H1" s="323"/>
      <c r="I1" s="52"/>
      <c r="J1" s="37"/>
    </row>
    <row r="2" spans="1:11" ht="15.5" x14ac:dyDescent="0.35">
      <c r="A2" s="329" t="s">
        <v>58</v>
      </c>
      <c r="B2" s="329"/>
      <c r="C2" s="329"/>
      <c r="D2" s="329"/>
      <c r="E2" s="329"/>
      <c r="F2" s="329"/>
      <c r="G2" s="329"/>
      <c r="H2" s="327" t="str">
        <f>+Doklady!I100</f>
        <v>V2</v>
      </c>
      <c r="I2" s="327"/>
    </row>
    <row r="3" spans="1:11" ht="14" x14ac:dyDescent="0.3">
      <c r="A3" s="40"/>
      <c r="B3" s="40"/>
      <c r="C3" s="40"/>
      <c r="D3" s="40"/>
      <c r="E3" s="40"/>
      <c r="F3" s="40"/>
      <c r="G3" s="40"/>
      <c r="H3" s="328">
        <f>+Doklady!I101</f>
        <v>45887</v>
      </c>
      <c r="I3" s="328"/>
    </row>
    <row r="4" spans="1:11" ht="15.75" customHeight="1" x14ac:dyDescent="0.3">
      <c r="A4" s="41" t="s">
        <v>59</v>
      </c>
      <c r="B4" s="324" t="s">
        <v>60</v>
      </c>
      <c r="C4" s="325"/>
      <c r="D4" s="325"/>
      <c r="E4" s="326"/>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8" priority="2" stopIfTrue="1">
      <formula>$A78&lt;&gt;""</formula>
    </cfRule>
  </conditionalFormatting>
  <conditionalFormatting sqref="A8:I76 I78">
    <cfRule type="expression" dxfId="117" priority="7" stopIfTrue="1">
      <formula>$A8&lt;&gt;""</formula>
    </cfRule>
  </conditionalFormatting>
  <conditionalFormatting sqref="B78:H2888">
    <cfRule type="expression" dxfId="116" priority="3" stopIfTrue="1">
      <formula>$A78&lt;&gt;""</formula>
    </cfRule>
  </conditionalFormatting>
  <conditionalFormatting sqref="D2886:D2913">
    <cfRule type="expression" dxfId="115"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2" t="s">
        <v>311</v>
      </c>
      <c r="B1" s="333"/>
      <c r="C1" s="174">
        <v>45688</v>
      </c>
      <c r="D1" s="26"/>
      <c r="G1" s="252">
        <v>45688</v>
      </c>
    </row>
    <row r="2" spans="1:7" ht="14" x14ac:dyDescent="0.3">
      <c r="A2" s="28"/>
      <c r="B2" s="28"/>
      <c r="G2" s="252">
        <v>45716</v>
      </c>
    </row>
    <row r="3" spans="1:7" ht="14" x14ac:dyDescent="0.3">
      <c r="A3" s="30" t="s">
        <v>312</v>
      </c>
      <c r="B3" s="330" t="str">
        <f>INDEX(Adr!B:B,Doklady!B102+1)</f>
        <v>Slovenská skialpinistická asociácia</v>
      </c>
      <c r="C3" s="330"/>
      <c r="D3" s="330"/>
      <c r="G3" s="252">
        <v>45747</v>
      </c>
    </row>
    <row r="4" spans="1:7" ht="14" x14ac:dyDescent="0.3">
      <c r="A4" s="30" t="s">
        <v>313</v>
      </c>
      <c r="B4" s="29" t="str">
        <f>RIGHT("0000"&amp;INDEX(Adr!A:A,Doklady!B102+1),8)</f>
        <v>37998919</v>
      </c>
      <c r="G4" s="252">
        <v>45777</v>
      </c>
    </row>
    <row r="5" spans="1:7" ht="14" x14ac:dyDescent="0.3">
      <c r="A5" s="30" t="s">
        <v>314</v>
      </c>
      <c r="B5" s="29" t="str">
        <f>INDEX(Adr!D:D,Doklady!B102+1)&amp;", "&amp;INDEX(Adr!E:E,Doklady!B102+1)</f>
        <v>Jalovec 98, Bobrovec</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15790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15790</v>
      </c>
      <c r="G15" s="252"/>
    </row>
    <row r="16" spans="1:7" ht="14" x14ac:dyDescent="0.3">
      <c r="G16" s="252"/>
    </row>
    <row r="17" spans="1:5" ht="72" customHeight="1" x14ac:dyDescent="0.25">
      <c r="A17" s="331" t="s">
        <v>328</v>
      </c>
      <c r="B17" s="331"/>
      <c r="C17" s="331"/>
      <c r="D17" s="331"/>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37"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42" t="s">
        <v>1504</v>
      </c>
      <c r="B1" s="342"/>
      <c r="C1" s="342"/>
      <c r="D1" s="342"/>
      <c r="E1" s="342"/>
      <c r="F1" s="342"/>
      <c r="G1" s="342"/>
      <c r="H1" s="342"/>
      <c r="I1" s="342"/>
    </row>
    <row r="2" spans="1:26" ht="7.5" customHeight="1" x14ac:dyDescent="0.2">
      <c r="C2" s="8"/>
      <c r="D2" s="8"/>
      <c r="E2" s="8"/>
      <c r="F2" s="8"/>
      <c r="G2" s="8"/>
      <c r="H2" s="8"/>
      <c r="I2" s="8"/>
    </row>
    <row r="3" spans="1:26" s="9" customFormat="1" ht="26.15" customHeight="1" x14ac:dyDescent="0.25">
      <c r="B3" s="160" t="s">
        <v>59</v>
      </c>
      <c r="C3" s="343" t="str">
        <f>INDEX(Adr!B2:B87,Doklady!B102)</f>
        <v>Slovenská skialpinistická asociácia</v>
      </c>
      <c r="D3" s="343"/>
      <c r="E3" s="343"/>
      <c r="F3" s="34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37998919</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Jalovec 98, Bobrovec, 032 21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4" t="s">
        <v>333</v>
      </c>
      <c r="F9" s="345"/>
      <c r="J9" s="8"/>
      <c r="L9" s="118"/>
      <c r="M9" s="118"/>
      <c r="N9" s="118"/>
      <c r="O9" s="118"/>
      <c r="P9" s="118"/>
      <c r="Q9" s="118"/>
      <c r="R9" s="118"/>
      <c r="S9" s="118"/>
    </row>
    <row r="10" spans="1:26" ht="18" x14ac:dyDescent="0.4">
      <c r="A10" s="69" t="s">
        <v>317</v>
      </c>
      <c r="B10" s="70" t="s">
        <v>318</v>
      </c>
      <c r="C10" s="126">
        <f>SUMIF(FP!J:J,Doklady!$B$1&amp;A10,FP!D:D)</f>
        <v>0</v>
      </c>
      <c r="D10" s="126">
        <f>C10-E10</f>
        <v>0</v>
      </c>
      <c r="E10" s="335">
        <f>SUMIF(K:K,A10,I:I)</f>
        <v>0</v>
      </c>
      <c r="F10" s="336"/>
      <c r="L10" s="120" t="s">
        <v>334</v>
      </c>
      <c r="M10" s="118"/>
      <c r="N10" s="118"/>
      <c r="O10" s="118"/>
      <c r="P10" s="118"/>
      <c r="Q10" s="118"/>
      <c r="R10" s="118"/>
      <c r="S10" s="118"/>
    </row>
    <row r="11" spans="1:26" ht="18" x14ac:dyDescent="0.4">
      <c r="A11" s="69" t="s">
        <v>319</v>
      </c>
      <c r="B11" s="70" t="s">
        <v>320</v>
      </c>
      <c r="C11" s="126">
        <f>SUMIF(FP!J:J,Doklady!$B$1&amp;A11,FP!D:D)</f>
        <v>15790</v>
      </c>
      <c r="D11" s="126">
        <f>+C11-E11</f>
        <v>15789.999999999998</v>
      </c>
      <c r="E11" s="346">
        <f>+I39-I42+I44-I47</f>
        <v>1.8189894035458565E-12</v>
      </c>
      <c r="F11" s="347"/>
      <c r="J11" s="176"/>
      <c r="L11" s="161" t="str">
        <f>L41</f>
        <v>a - skialpinizmus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5">
        <f>SUMIF(K:K,A12,I:I)</f>
        <v>0</v>
      </c>
      <c r="F12" s="336"/>
      <c r="J12" s="177"/>
      <c r="L12" s="161" t="str">
        <f>L42</f>
        <v>a - skialpinizmus - kapitálové transfery</v>
      </c>
      <c r="N12" s="118"/>
      <c r="O12" s="118"/>
      <c r="P12" s="118"/>
      <c r="Q12" s="118"/>
      <c r="R12" s="118"/>
      <c r="S12" s="118"/>
    </row>
    <row r="13" spans="1:26" ht="18" x14ac:dyDescent="0.4">
      <c r="A13" s="69" t="s">
        <v>323</v>
      </c>
      <c r="B13" s="70" t="s">
        <v>324</v>
      </c>
      <c r="C13" s="126">
        <f>SUMIF(FP!J:J,Doklady!$B$1&amp;A13,FP!D:D)</f>
        <v>0</v>
      </c>
      <c r="D13" s="126">
        <f>C13-E13</f>
        <v>0</v>
      </c>
      <c r="E13" s="335">
        <f>SUMIF(K:K,A13,I:I)</f>
        <v>0</v>
      </c>
      <c r="F13" s="33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8">
        <f>SUMIF(K:K,A14,I:I)</f>
        <v>0</v>
      </c>
      <c r="F14" s="349"/>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55" t="s">
        <v>336</v>
      </c>
      <c r="C16" s="356"/>
      <c r="D16" s="356"/>
      <c r="E16" s="356"/>
      <c r="F16" s="356"/>
      <c r="G16" s="356"/>
      <c r="H16" s="35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0" t="s">
        <v>339</v>
      </c>
      <c r="C17" s="350"/>
      <c r="D17" s="350"/>
      <c r="E17" s="350"/>
      <c r="F17" s="350"/>
      <c r="G17" s="350"/>
      <c r="H17" s="350"/>
      <c r="I17" s="73">
        <f>SUMIF(FP!I:I,Doklady!$B$1&amp;A17,FP!D:D)</f>
        <v>15790</v>
      </c>
      <c r="T17" s="86"/>
    </row>
    <row r="18" spans="1:20" x14ac:dyDescent="0.2">
      <c r="A18" s="135" t="s">
        <v>340</v>
      </c>
      <c r="B18" s="350" t="s">
        <v>341</v>
      </c>
      <c r="C18" s="350"/>
      <c r="D18" s="350"/>
      <c r="E18" s="350"/>
      <c r="F18" s="350"/>
      <c r="G18" s="350"/>
      <c r="H18" s="350"/>
      <c r="I18" s="73">
        <f>SUMIF(FP!I:I,Doklady!$B$1&amp;A18,FP!D:D)</f>
        <v>0</v>
      </c>
    </row>
    <row r="19" spans="1:20" x14ac:dyDescent="0.2">
      <c r="A19" s="115" t="s">
        <v>342</v>
      </c>
      <c r="B19" s="350" t="s">
        <v>343</v>
      </c>
      <c r="C19" s="350"/>
      <c r="D19" s="350"/>
      <c r="E19" s="350"/>
      <c r="F19" s="350"/>
      <c r="G19" s="350"/>
      <c r="H19" s="350"/>
      <c r="I19" s="73">
        <f>SUMIF(FP!I:I,Doklady!$B$1&amp;A19,FP!D:D)</f>
        <v>0</v>
      </c>
    </row>
    <row r="20" spans="1:20" x14ac:dyDescent="0.2">
      <c r="A20" s="135" t="s">
        <v>344</v>
      </c>
      <c r="B20" s="339" t="s">
        <v>345</v>
      </c>
      <c r="C20" s="340"/>
      <c r="D20" s="340"/>
      <c r="E20" s="340"/>
      <c r="F20" s="340"/>
      <c r="G20" s="340"/>
      <c r="H20" s="341"/>
      <c r="I20" s="73">
        <f>SUMIF(FP!I:I,Doklady!$B$1&amp;A20,FP!D:D)</f>
        <v>0</v>
      </c>
      <c r="T20" s="86"/>
    </row>
    <row r="21" spans="1:20" x14ac:dyDescent="0.2">
      <c r="A21" s="115" t="s">
        <v>346</v>
      </c>
      <c r="B21" s="339" t="s">
        <v>347</v>
      </c>
      <c r="C21" s="340"/>
      <c r="D21" s="340"/>
      <c r="E21" s="340"/>
      <c r="F21" s="340"/>
      <c r="G21" s="340"/>
      <c r="H21" s="341"/>
      <c r="I21" s="73">
        <f>SUMIF(FP!I:I,Doklady!$B$1&amp;A21,FP!D:D)</f>
        <v>0</v>
      </c>
      <c r="T21" s="86"/>
    </row>
    <row r="22" spans="1:20" x14ac:dyDescent="0.2">
      <c r="A22" s="135" t="s">
        <v>348</v>
      </c>
      <c r="B22" s="358" t="s">
        <v>349</v>
      </c>
      <c r="C22" s="359"/>
      <c r="D22" s="359"/>
      <c r="E22" s="359"/>
      <c r="F22" s="359"/>
      <c r="G22" s="359"/>
      <c r="H22" s="360"/>
      <c r="I22" s="73">
        <f>SUMIF(FP!I:I,Doklady!$B$1&amp;A22,FP!D:D)</f>
        <v>0</v>
      </c>
      <c r="T22" s="86"/>
    </row>
    <row r="23" spans="1:20" x14ac:dyDescent="0.2">
      <c r="A23" s="115" t="s">
        <v>350</v>
      </c>
      <c r="B23" s="339" t="s">
        <v>351</v>
      </c>
      <c r="C23" s="340"/>
      <c r="D23" s="340"/>
      <c r="E23" s="340"/>
      <c r="F23" s="340"/>
      <c r="G23" s="340"/>
      <c r="H23" s="341"/>
      <c r="I23" s="73">
        <f>SUMIF(FP!I:I,Doklady!$B$1&amp;A23,FP!D:D)</f>
        <v>0</v>
      </c>
      <c r="T23" s="86"/>
    </row>
    <row r="24" spans="1:20" x14ac:dyDescent="0.2">
      <c r="A24" s="135" t="s">
        <v>352</v>
      </c>
      <c r="B24" s="339" t="s">
        <v>353</v>
      </c>
      <c r="C24" s="340"/>
      <c r="D24" s="340"/>
      <c r="E24" s="340"/>
      <c r="F24" s="340"/>
      <c r="G24" s="340"/>
      <c r="H24" s="341"/>
      <c r="I24" s="73">
        <f>SUMIF(FP!I:I,Doklady!$B$1&amp;A24,FP!D:D)</f>
        <v>0</v>
      </c>
      <c r="T24" s="86"/>
    </row>
    <row r="25" spans="1:20" x14ac:dyDescent="0.2">
      <c r="A25" s="115" t="s">
        <v>354</v>
      </c>
      <c r="B25" s="351" t="s">
        <v>355</v>
      </c>
      <c r="C25" s="352"/>
      <c r="D25" s="352"/>
      <c r="E25" s="352"/>
      <c r="F25" s="352"/>
      <c r="G25" s="352"/>
      <c r="H25" s="353"/>
      <c r="I25" s="73">
        <f>SUMIF(FP!I:I,Doklady!$B$1&amp;A25,FP!D:D)</f>
        <v>0</v>
      </c>
      <c r="T25" s="86"/>
    </row>
    <row r="26" spans="1:20" x14ac:dyDescent="0.2">
      <c r="A26" s="135" t="s">
        <v>356</v>
      </c>
      <c r="B26" s="339" t="s">
        <v>357</v>
      </c>
      <c r="C26" s="340"/>
      <c r="D26" s="340"/>
      <c r="E26" s="340"/>
      <c r="F26" s="340"/>
      <c r="G26" s="340"/>
      <c r="H26" s="341"/>
      <c r="I26" s="73">
        <f>SUMIF(FP!I:I,Doklady!$B$1&amp;A26,FP!D:D)</f>
        <v>0</v>
      </c>
      <c r="T26" s="86"/>
    </row>
    <row r="27" spans="1:20" x14ac:dyDescent="0.2">
      <c r="A27" s="115" t="s">
        <v>358</v>
      </c>
      <c r="B27" s="339" t="s">
        <v>359</v>
      </c>
      <c r="C27" s="340"/>
      <c r="D27" s="340"/>
      <c r="E27" s="340"/>
      <c r="F27" s="340"/>
      <c r="G27" s="340"/>
      <c r="H27" s="341"/>
      <c r="I27" s="73">
        <f>SUMIF(FP!I:I,Doklady!$B$1&amp;A27,FP!D:D)</f>
        <v>0</v>
      </c>
      <c r="T27" s="86"/>
    </row>
    <row r="28" spans="1:20" x14ac:dyDescent="0.2">
      <c r="A28" s="135" t="s">
        <v>360</v>
      </c>
      <c r="B28" s="339" t="s">
        <v>361</v>
      </c>
      <c r="C28" s="340"/>
      <c r="D28" s="340"/>
      <c r="E28" s="340"/>
      <c r="F28" s="340"/>
      <c r="G28" s="340"/>
      <c r="H28" s="341"/>
      <c r="I28" s="73">
        <f>SUMIF(FP!I:I,Doklady!$B$1&amp;A28,FP!D:D)</f>
        <v>0</v>
      </c>
      <c r="T28" s="86"/>
    </row>
    <row r="29" spans="1:20" x14ac:dyDescent="0.2">
      <c r="A29" s="115" t="s">
        <v>362</v>
      </c>
      <c r="B29" s="339" t="s">
        <v>363</v>
      </c>
      <c r="C29" s="340"/>
      <c r="D29" s="340"/>
      <c r="E29" s="340"/>
      <c r="F29" s="340"/>
      <c r="G29" s="340"/>
      <c r="H29" s="341"/>
      <c r="I29" s="73">
        <f>SUMIF(FP!I:I,Doklady!$B$1&amp;A29,FP!D:D)</f>
        <v>0</v>
      </c>
      <c r="T29" s="86"/>
    </row>
    <row r="30" spans="1:20" hidden="1" x14ac:dyDescent="0.2">
      <c r="A30" s="135" t="s">
        <v>364</v>
      </c>
      <c r="B30" s="339"/>
      <c r="C30" s="340"/>
      <c r="D30" s="340"/>
      <c r="E30" s="340"/>
      <c r="F30" s="340"/>
      <c r="G30" s="340"/>
      <c r="H30" s="341"/>
      <c r="I30" s="73">
        <f>SUMIF(FP!I:I,Doklady!$B$1&amp;A30,FP!D:D)</f>
        <v>0</v>
      </c>
      <c r="T30" s="86"/>
    </row>
    <row r="31" spans="1:20" hidden="1" x14ac:dyDescent="0.2">
      <c r="A31" s="115" t="s">
        <v>365</v>
      </c>
      <c r="B31" s="339"/>
      <c r="C31" s="340"/>
      <c r="D31" s="340"/>
      <c r="E31" s="340"/>
      <c r="F31" s="340"/>
      <c r="G31" s="340"/>
      <c r="H31" s="341"/>
      <c r="I31" s="73">
        <f>SUMIF(FP!I:I,Doklady!$B$1&amp;A31,FP!D:D)</f>
        <v>0</v>
      </c>
      <c r="T31" s="86"/>
    </row>
    <row r="32" spans="1:20" hidden="1" x14ac:dyDescent="0.2">
      <c r="A32" s="135" t="s">
        <v>366</v>
      </c>
      <c r="B32" s="361"/>
      <c r="C32" s="362"/>
      <c r="D32" s="362"/>
      <c r="E32" s="362"/>
      <c r="F32" s="362"/>
      <c r="G32" s="362"/>
      <c r="H32" s="363"/>
      <c r="I32" s="73">
        <f>SUMIF(FP!I:I,Doklady!$B$1&amp;A32,FP!D:D)</f>
        <v>0</v>
      </c>
      <c r="T32" s="86"/>
    </row>
    <row r="33" spans="1:21" hidden="1" x14ac:dyDescent="0.2">
      <c r="A33" s="115" t="s">
        <v>367</v>
      </c>
      <c r="B33" s="361"/>
      <c r="C33" s="362"/>
      <c r="D33" s="362"/>
      <c r="E33" s="362"/>
      <c r="F33" s="362"/>
      <c r="G33" s="362"/>
      <c r="H33" s="363"/>
      <c r="I33" s="73">
        <f>SUMIF(FP!I:I,Doklady!$B$1&amp;A33,FP!D:D)</f>
        <v>0</v>
      </c>
      <c r="T33" s="86"/>
    </row>
    <row r="34" spans="1:21" hidden="1" x14ac:dyDescent="0.2">
      <c r="A34" s="135" t="s">
        <v>368</v>
      </c>
      <c r="B34" s="364"/>
      <c r="C34" s="364"/>
      <c r="D34" s="364"/>
      <c r="E34" s="364"/>
      <c r="F34" s="364"/>
      <c r="G34" s="364"/>
      <c r="H34" s="36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skialpinizmus</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1000</v>
      </c>
      <c r="D40" s="78">
        <f>DSUM(Doklady!A103:J10000,"GGG",Spolu!N40:O42)</f>
        <v>6983.5099999999993</v>
      </c>
      <c r="E40" s="78">
        <f>DSUM(Doklady!A103:J10000,"GGG",Spolu!P40:Q42)</f>
        <v>4313.8899999999994</v>
      </c>
      <c r="F40" s="78">
        <f>DSUM(Doklady!A103:J10000,"GGG",Spolu!R40:S42)</f>
        <v>3158</v>
      </c>
      <c r="G40" s="78">
        <f>DSUM(Doklady!A103:J10000,"GGG",Spolu!T40:U42)-H40</f>
        <v>334.6</v>
      </c>
      <c r="H40" s="78">
        <f>+IFERROR(VLOOKUP(K40&amp;" - kapitálové transfery",B$53:D$90,3,0),0)</f>
        <v>0</v>
      </c>
      <c r="I40" s="73">
        <f>+C40+D40+E40+F40+G40+H40</f>
        <v>15789.999999999998</v>
      </c>
      <c r="J40" s="218" t="str">
        <f>+K45</f>
        <v>.</v>
      </c>
      <c r="K40" s="218" t="str">
        <f>IF(L38&gt;0,INDEX(FP!K:K,Doklady!B2),".")</f>
        <v>skialpinizmus</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skialpinizmus - bežné transfery</v>
      </c>
      <c r="M41" s="120">
        <v>1</v>
      </c>
      <c r="N41" s="161" t="str">
        <f>+L41</f>
        <v>a - skialpinizmus - bežné transfery</v>
      </c>
      <c r="O41" s="120">
        <v>2</v>
      </c>
      <c r="P41" s="161" t="str">
        <f>+L41</f>
        <v>a - skialpinizmus - bežné transfery</v>
      </c>
      <c r="Q41" s="120">
        <v>3</v>
      </c>
      <c r="R41" s="161" t="str">
        <f>+L41</f>
        <v>a - skialpinizmus - bežné transfery</v>
      </c>
      <c r="S41" s="120">
        <v>4</v>
      </c>
      <c r="T41" s="161" t="str">
        <f>+L41</f>
        <v>a - skialpinizmus - bežné transfery</v>
      </c>
      <c r="U41" s="120">
        <v>5</v>
      </c>
    </row>
    <row r="42" spans="1:21" ht="10.5" customHeight="1" x14ac:dyDescent="0.2">
      <c r="A42" s="115" t="s">
        <v>338</v>
      </c>
      <c r="B42" s="116" t="s">
        <v>380</v>
      </c>
      <c r="C42" s="73">
        <f>+C40</f>
        <v>1000</v>
      </c>
      <c r="D42" s="216">
        <f>+D40</f>
        <v>6983.5099999999993</v>
      </c>
      <c r="E42" s="216">
        <f>+E40</f>
        <v>4313.8899999999994</v>
      </c>
      <c r="F42" s="216">
        <f>+MIN(F39:F40)</f>
        <v>3158</v>
      </c>
      <c r="G42" s="216">
        <f>+MIN(G39+MAX(F39-F40,0)-MAX(E40-E39,0)-MAX(D40-D39,0)-MAX(C40-C39,0),G40)</f>
        <v>334.6</v>
      </c>
      <c r="H42" s="216">
        <f>+MIN(H39:H40)</f>
        <v>0</v>
      </c>
      <c r="I42" s="73">
        <f>+C42+D42+E42+MIN(F39:F40)+G42+H42</f>
        <v>15789.999999999998</v>
      </c>
      <c r="J42" s="219">
        <f>+K47</f>
        <v>0</v>
      </c>
      <c r="K42" s="219">
        <f>+I42-H42</f>
        <v>15789.999999999998</v>
      </c>
      <c r="L42" s="161" t="str">
        <f>+SUBSTITUTE(L41,"bežné","kapitálové")</f>
        <v>a - skialpinizmus - kapitálové transfery</v>
      </c>
      <c r="M42" s="120">
        <v>1</v>
      </c>
      <c r="N42" s="161" t="str">
        <f>+L42</f>
        <v>a - skialpinizmus - kapitálové transfery</v>
      </c>
      <c r="O42" s="120">
        <v>2</v>
      </c>
      <c r="P42" s="161" t="str">
        <f>+L42</f>
        <v>a - skialpinizmus - kapitálové transfery</v>
      </c>
      <c r="Q42" s="120">
        <v>3</v>
      </c>
      <c r="R42" s="161" t="str">
        <f>+L42</f>
        <v>a - skialpinizmus - kapitálové transfery</v>
      </c>
      <c r="S42" s="120">
        <v>4</v>
      </c>
      <c r="T42" s="161" t="str">
        <f>+L42</f>
        <v>a - skialpinizmus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7"/>
      <c r="B50" s="338"/>
      <c r="C50" s="338"/>
      <c r="D50" s="338"/>
      <c r="E50" s="338"/>
      <c r="F50" s="338"/>
      <c r="G50" s="338"/>
      <c r="H50" s="338"/>
      <c r="I50" s="338"/>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skialpinizmus - bežné transfery</v>
      </c>
      <c r="C53" s="73">
        <f>IF(A53&lt;&gt;"",INDEX(FP!D:D,Doklady!B$2+(ROW()-53)),"")</f>
        <v>15790</v>
      </c>
      <c r="D53" s="73">
        <f>IF(A53&lt;&gt;"",Doklady!I1-Doklady!J1,"")</f>
        <v>15790.000000000004</v>
      </c>
      <c r="E53" s="73">
        <f>IF(A53&lt;&gt;"",MIN(D53,C53)*Doklady!C1/(1-Doklady!C1),"")</f>
        <v>0</v>
      </c>
      <c r="F53" s="71">
        <f>IF(A53&lt;&gt;"",Doklady!J1,"")</f>
        <v>0</v>
      </c>
      <c r="G53" s="73">
        <f>+IFERROR(HLOOKUP(IF(RIGHT(B53,15)="bežné transfery",LEFT(B53,LEN(B53)-18),0),$J$40:$K$42,3,0),MIN(C53,D53))</f>
        <v>15789.999999999998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15790</v>
      </c>
      <c r="D130" s="228">
        <f t="shared" ref="D130:I130" si="9">SUM(D53:D129)</f>
        <v>15790.000000000004</v>
      </c>
      <c r="E130" s="228">
        <f t="shared" si="9"/>
        <v>0</v>
      </c>
      <c r="F130" s="228">
        <f t="shared" si="9"/>
        <v>0</v>
      </c>
      <c r="G130" s="228">
        <f t="shared" si="9"/>
        <v>15789.999999999998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54"/>
      <c r="E140" s="354"/>
      <c r="F140" s="354"/>
      <c r="G140" s="354"/>
      <c r="H140" s="354"/>
      <c r="I140" s="354"/>
      <c r="J140" s="85"/>
    </row>
    <row r="141" spans="1:26" ht="68.25" customHeight="1" x14ac:dyDescent="0.25">
      <c r="A141" s="9"/>
      <c r="B141" s="283" t="s">
        <v>397</v>
      </c>
      <c r="C141" s="214"/>
      <c r="D141" s="334" t="s">
        <v>398</v>
      </c>
      <c r="E141" s="334"/>
      <c r="F141" s="334"/>
      <c r="G141" s="334"/>
      <c r="H141" s="334"/>
      <c r="I141" s="33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4" priority="43" stopIfTrue="1" operator="lessThanOrEqual">
      <formula>0</formula>
    </cfRule>
    <cfRule type="cellIs" dxfId="113" priority="44" stopIfTrue="1" operator="greaterThan">
      <formula>0</formula>
    </cfRule>
  </conditionalFormatting>
  <conditionalFormatting sqref="D53:D129">
    <cfRule type="expression" dxfId="112" priority="31" stopIfTrue="1">
      <formula>$C53=$D53</formula>
    </cfRule>
    <cfRule type="expression" dxfId="111" priority="33" stopIfTrue="1">
      <formula>$C53&lt;&gt;$D53</formula>
    </cfRule>
  </conditionalFormatting>
  <conditionalFormatting sqref="E9:F9">
    <cfRule type="expression" dxfId="110" priority="38" stopIfTrue="1">
      <formula>SUM($E$10:$F$14)&gt;0</formula>
    </cfRule>
  </conditionalFormatting>
  <conditionalFormatting sqref="G53:G129">
    <cfRule type="expression" dxfId="109" priority="13" stopIfTrue="1">
      <formula>$C53=$G53</formula>
    </cfRule>
    <cfRule type="expression" dxfId="108" priority="14" stopIfTrue="1">
      <formula>$C53&lt;&gt;$G53</formula>
    </cfRule>
  </conditionalFormatting>
  <conditionalFormatting sqref="I42">
    <cfRule type="cellIs" dxfId="107" priority="1" stopIfTrue="1" operator="greaterThan">
      <formula>0</formula>
    </cfRule>
  </conditionalFormatting>
  <conditionalFormatting sqref="I47">
    <cfRule type="cellIs" dxfId="106" priority="15" stopIfTrue="1" operator="greaterThan">
      <formula>0</formula>
    </cfRule>
  </conditionalFormatting>
  <conditionalFormatting sqref="I53:I129">
    <cfRule type="cellIs" dxfId="105" priority="40" stopIfTrue="1" operator="equal">
      <formula>0</formula>
    </cfRule>
    <cfRule type="cellIs" dxfId="10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33" zoomScaleNormal="100" workbookViewId="0">
      <selection activeCell="F147" sqref="F147"/>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skialpinizmus - bežné transfery</v>
      </c>
      <c r="B1" s="232" t="str">
        <f>INDEX(Adr!A:A,B102+1)</f>
        <v>37998919</v>
      </c>
      <c r="C1" s="233">
        <f>IF(ROW()&lt;=B$3,INDEX(FP!E:E,B$2+ROW()-1),"")</f>
        <v>0</v>
      </c>
      <c r="D1" s="234" t="str">
        <f>IF(ROW()&lt;=B$3,INDEX(FP!F:F,B$2+ROW()-1),"")</f>
        <v>a</v>
      </c>
      <c r="E1" s="234"/>
      <c r="F1" s="234" t="str">
        <f>IF(ROW()&lt;=B$3,INDEX(FP!G:G,B$2+ROW()-1),"")</f>
        <v>026 02</v>
      </c>
      <c r="G1" s="234"/>
      <c r="H1" s="235" t="str">
        <f>IF(ROW()&lt;=B$3,INDEX(FP!C:C,B$2+ROW()-1),"")</f>
        <v>skialpinizmus - bežné transfery</v>
      </c>
      <c r="I1" s="236">
        <f t="shared" ref="I1:I6" si="0">IF(ROW()&lt;=B$3,SUMIF(A$107:A$10042,A1,I$107:I$10042),"")</f>
        <v>15790.000000000004</v>
      </c>
      <c r="J1" s="236">
        <f t="shared" ref="J1:J32" si="1">IF(ROW()&lt;=B$3,SUMIFS(I$103:I$50042,A$103:A$50042,K1,J$103:J$50042,L1),"")</f>
        <v>0</v>
      </c>
      <c r="K1" s="110" t="str">
        <f>$A1</f>
        <v>a - skialpinizmus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65" t="s">
        <v>1505</v>
      </c>
      <c r="B100" s="365"/>
      <c r="C100" s="365"/>
      <c r="D100" s="365"/>
      <c r="E100" s="365"/>
      <c r="F100" s="365"/>
      <c r="G100" s="365"/>
      <c r="H100" s="365"/>
      <c r="I100" s="367" t="s">
        <v>1488</v>
      </c>
      <c r="J100" s="367"/>
      <c r="K100" s="89"/>
    </row>
    <row r="101" spans="1:25" ht="15.5" x14ac:dyDescent="0.35">
      <c r="A101" s="368"/>
      <c r="B101" s="368"/>
      <c r="C101" s="368"/>
      <c r="D101" s="368"/>
      <c r="E101" s="368"/>
      <c r="F101" s="368"/>
      <c r="G101" s="368"/>
      <c r="H101" s="368"/>
      <c r="I101" s="366">
        <v>45887</v>
      </c>
      <c r="J101" s="366"/>
    </row>
    <row r="102" spans="1:25" ht="14" x14ac:dyDescent="0.3">
      <c r="A102" s="249" t="s">
        <v>403</v>
      </c>
      <c r="B102" s="250">
        <v>29</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9" t="s">
        <v>412</v>
      </c>
      <c r="B105" s="370"/>
      <c r="C105" s="370"/>
      <c r="D105" s="370"/>
      <c r="E105" s="370"/>
      <c r="F105" s="370"/>
      <c r="G105" s="370"/>
      <c r="H105" s="370"/>
      <c r="I105" s="370"/>
      <c r="J105" s="37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0" x14ac:dyDescent="0.25">
      <c r="A107" s="314" t="s">
        <v>1506</v>
      </c>
      <c r="B107" s="314"/>
      <c r="C107" s="314"/>
      <c r="D107" s="315"/>
      <c r="E107" s="315"/>
      <c r="F107" s="314" t="s">
        <v>1507</v>
      </c>
      <c r="G107" s="314"/>
      <c r="H107" s="314"/>
      <c r="I107" s="316"/>
      <c r="J107" s="317"/>
      <c r="K107" s="92"/>
    </row>
    <row r="108" spans="1:25" ht="12.5" x14ac:dyDescent="0.25">
      <c r="A108" s="314" t="s">
        <v>1506</v>
      </c>
      <c r="B108" s="314" t="s">
        <v>1508</v>
      </c>
      <c r="C108" s="314"/>
      <c r="D108" s="315">
        <v>45686</v>
      </c>
      <c r="E108" s="315">
        <v>45707</v>
      </c>
      <c r="F108" s="314" t="s">
        <v>1598</v>
      </c>
      <c r="G108" s="314"/>
      <c r="H108" s="314" t="s">
        <v>1510</v>
      </c>
      <c r="I108" s="316">
        <v>834.4</v>
      </c>
      <c r="J108" s="317">
        <v>2</v>
      </c>
      <c r="K108" s="92"/>
    </row>
    <row r="109" spans="1:25" ht="12.5" x14ac:dyDescent="0.25">
      <c r="A109" s="14" t="s">
        <v>1506</v>
      </c>
      <c r="B109" s="14" t="s">
        <v>1511</v>
      </c>
      <c r="C109" s="14" t="s">
        <v>1512</v>
      </c>
      <c r="D109" s="16">
        <v>45715</v>
      </c>
      <c r="E109" s="16"/>
      <c r="F109" s="14" t="s">
        <v>1513</v>
      </c>
      <c r="G109" s="14" t="s">
        <v>1514</v>
      </c>
      <c r="H109" s="14" t="s">
        <v>1515</v>
      </c>
      <c r="I109" s="15">
        <v>425.5</v>
      </c>
      <c r="J109" s="77">
        <v>2</v>
      </c>
      <c r="K109" s="92"/>
    </row>
    <row r="110" spans="1:25" ht="20" x14ac:dyDescent="0.25">
      <c r="A110" s="14" t="s">
        <v>1506</v>
      </c>
      <c r="B110" s="14" t="s">
        <v>1516</v>
      </c>
      <c r="C110" s="14" t="s">
        <v>1517</v>
      </c>
      <c r="D110" s="16">
        <v>45712</v>
      </c>
      <c r="E110" s="16"/>
      <c r="F110" s="14" t="s">
        <v>1518</v>
      </c>
      <c r="G110" s="14" t="s">
        <v>1519</v>
      </c>
      <c r="H110" s="14" t="s">
        <v>1520</v>
      </c>
      <c r="I110" s="15">
        <v>1000</v>
      </c>
      <c r="J110" s="77">
        <v>1</v>
      </c>
      <c r="K110" s="92"/>
    </row>
    <row r="111" spans="1:25" ht="80" x14ac:dyDescent="0.25">
      <c r="A111" s="14" t="s">
        <v>1506</v>
      </c>
      <c r="B111" s="14"/>
      <c r="C111" s="14"/>
      <c r="D111" s="16"/>
      <c r="E111" s="16"/>
      <c r="F111" s="14" t="s">
        <v>1521</v>
      </c>
      <c r="G111" s="14"/>
      <c r="H111" s="14"/>
      <c r="I111" s="15"/>
      <c r="J111" s="77"/>
      <c r="K111" s="92"/>
    </row>
    <row r="112" spans="1:25" ht="12.5" x14ac:dyDescent="0.25">
      <c r="A112" s="14" t="s">
        <v>1506</v>
      </c>
      <c r="B112" s="14" t="s">
        <v>1522</v>
      </c>
      <c r="C112" s="14" t="s">
        <v>1523</v>
      </c>
      <c r="D112" s="16">
        <v>45712</v>
      </c>
      <c r="E112" s="16"/>
      <c r="F112" s="14" t="s">
        <v>1524</v>
      </c>
      <c r="G112" s="14"/>
      <c r="H112" s="14" t="s">
        <v>1525</v>
      </c>
      <c r="I112" s="15">
        <v>1241</v>
      </c>
      <c r="J112" s="77">
        <v>2</v>
      </c>
      <c r="K112" s="92"/>
    </row>
    <row r="113" spans="1:11" ht="12.5" x14ac:dyDescent="0.25">
      <c r="A113" s="14" t="s">
        <v>1506</v>
      </c>
      <c r="B113" s="14" t="s">
        <v>1526</v>
      </c>
      <c r="C113" s="14"/>
      <c r="D113" s="16">
        <v>45711</v>
      </c>
      <c r="E113" s="16">
        <v>45736</v>
      </c>
      <c r="F113" s="14" t="s">
        <v>1509</v>
      </c>
      <c r="G113" s="14"/>
      <c r="H113" s="14" t="s">
        <v>1510</v>
      </c>
      <c r="I113" s="15">
        <v>1440</v>
      </c>
      <c r="J113" s="77">
        <v>3</v>
      </c>
      <c r="K113" s="92"/>
    </row>
    <row r="114" spans="1:11" ht="110" x14ac:dyDescent="0.25">
      <c r="A114" s="14" t="s">
        <v>1506</v>
      </c>
      <c r="B114" s="14"/>
      <c r="C114" s="14"/>
      <c r="D114" s="16"/>
      <c r="E114" s="16"/>
      <c r="F114" s="14" t="s">
        <v>1530</v>
      </c>
      <c r="G114" s="14"/>
      <c r="H114" s="14"/>
      <c r="I114" s="15"/>
      <c r="J114" s="77"/>
      <c r="K114" s="92"/>
    </row>
    <row r="115" spans="1:11" ht="12.5" x14ac:dyDescent="0.25">
      <c r="A115" s="14" t="s">
        <v>1506</v>
      </c>
      <c r="B115" s="14" t="s">
        <v>1531</v>
      </c>
      <c r="C115" s="14"/>
      <c r="D115" s="16">
        <v>45725</v>
      </c>
      <c r="E115" s="16">
        <v>45731</v>
      </c>
      <c r="F115" s="14" t="s">
        <v>1532</v>
      </c>
      <c r="G115" s="14"/>
      <c r="H115" s="14" t="s">
        <v>1510</v>
      </c>
      <c r="I115" s="15">
        <v>240</v>
      </c>
      <c r="J115" s="77">
        <v>3</v>
      </c>
      <c r="K115" s="92"/>
    </row>
    <row r="116" spans="1:11" ht="12.5" x14ac:dyDescent="0.25">
      <c r="A116" s="14" t="s">
        <v>1506</v>
      </c>
      <c r="B116" s="14" t="s">
        <v>1533</v>
      </c>
      <c r="C116" s="14" t="s">
        <v>1534</v>
      </c>
      <c r="D116" s="16">
        <v>45729</v>
      </c>
      <c r="E116" s="16">
        <v>45881</v>
      </c>
      <c r="F116" s="14" t="s">
        <v>1580</v>
      </c>
      <c r="G116" s="14"/>
      <c r="H116" s="14" t="s">
        <v>1535</v>
      </c>
      <c r="I116" s="15">
        <v>185</v>
      </c>
      <c r="J116" s="77">
        <v>3</v>
      </c>
      <c r="K116" s="92"/>
    </row>
    <row r="117" spans="1:11" ht="100" x14ac:dyDescent="0.25">
      <c r="A117" s="14" t="s">
        <v>1506</v>
      </c>
      <c r="B117" s="14"/>
      <c r="C117" s="14"/>
      <c r="D117" s="16"/>
      <c r="E117" s="16"/>
      <c r="F117" s="14" t="s">
        <v>1536</v>
      </c>
      <c r="G117" s="14"/>
      <c r="H117" s="14"/>
      <c r="I117" s="15"/>
      <c r="J117" s="77"/>
      <c r="K117" s="92"/>
    </row>
    <row r="118" spans="1:11" ht="12.5" x14ac:dyDescent="0.25">
      <c r="A118" s="14" t="s">
        <v>1506</v>
      </c>
      <c r="B118" s="14" t="s">
        <v>1537</v>
      </c>
      <c r="C118" s="14"/>
      <c r="D118" s="16">
        <v>45731</v>
      </c>
      <c r="E118" s="16">
        <v>45736</v>
      </c>
      <c r="F118" s="14" t="s">
        <v>1532</v>
      </c>
      <c r="G118" s="14"/>
      <c r="H118" s="14" t="s">
        <v>1510</v>
      </c>
      <c r="I118" s="15">
        <v>120</v>
      </c>
      <c r="J118" s="77">
        <v>3</v>
      </c>
      <c r="K118" s="92"/>
    </row>
    <row r="119" spans="1:11" ht="12.5" x14ac:dyDescent="0.25">
      <c r="A119" s="14" t="s">
        <v>1506</v>
      </c>
      <c r="B119" s="14" t="s">
        <v>1538</v>
      </c>
      <c r="C119" s="14" t="s">
        <v>1539</v>
      </c>
      <c r="D119" s="16">
        <v>45736</v>
      </c>
      <c r="E119" s="16">
        <v>45732</v>
      </c>
      <c r="F119" s="14" t="s">
        <v>1513</v>
      </c>
      <c r="G119" s="14"/>
      <c r="H119" s="14" t="s">
        <v>1540</v>
      </c>
      <c r="I119" s="15">
        <v>287.99</v>
      </c>
      <c r="J119" s="77">
        <v>3</v>
      </c>
      <c r="K119" s="92"/>
    </row>
    <row r="120" spans="1:11" ht="12.5" x14ac:dyDescent="0.25">
      <c r="A120" s="14" t="s">
        <v>1506</v>
      </c>
      <c r="B120" s="14"/>
      <c r="C120" s="14"/>
      <c r="D120" s="16"/>
      <c r="E120" s="16"/>
      <c r="F120" s="14"/>
      <c r="G120" s="14"/>
      <c r="H120" s="14"/>
      <c r="I120" s="15"/>
      <c r="J120" s="77"/>
      <c r="K120" s="92"/>
    </row>
    <row r="121" spans="1:11" ht="20" x14ac:dyDescent="0.25">
      <c r="A121" s="14" t="s">
        <v>1506</v>
      </c>
      <c r="B121" s="14" t="s">
        <v>1541</v>
      </c>
      <c r="C121" s="14" t="s">
        <v>1542</v>
      </c>
      <c r="D121" s="16">
        <v>45736</v>
      </c>
      <c r="E121" s="16"/>
      <c r="F121" s="14" t="s">
        <v>1543</v>
      </c>
      <c r="G121" s="14" t="s">
        <v>1544</v>
      </c>
      <c r="H121" s="14" t="s">
        <v>1545</v>
      </c>
      <c r="I121" s="15">
        <v>156</v>
      </c>
      <c r="J121" s="77">
        <v>5</v>
      </c>
      <c r="K121" s="92"/>
    </row>
    <row r="122" spans="1:11" ht="80" x14ac:dyDescent="0.25">
      <c r="A122" s="14" t="s">
        <v>1506</v>
      </c>
      <c r="B122" s="14"/>
      <c r="C122" s="14"/>
      <c r="D122" s="16"/>
      <c r="E122" s="16"/>
      <c r="F122" s="14" t="s">
        <v>1546</v>
      </c>
      <c r="G122" s="14"/>
      <c r="H122" s="14"/>
      <c r="I122" s="15"/>
      <c r="J122" s="77"/>
      <c r="K122" s="92"/>
    </row>
    <row r="123" spans="1:11" ht="12.5" x14ac:dyDescent="0.25">
      <c r="A123" s="14" t="s">
        <v>1506</v>
      </c>
      <c r="B123" s="14" t="s">
        <v>1547</v>
      </c>
      <c r="C123" s="14"/>
      <c r="D123" s="16">
        <v>45661</v>
      </c>
      <c r="E123" s="16">
        <v>45756</v>
      </c>
      <c r="F123" s="14" t="s">
        <v>1532</v>
      </c>
      <c r="G123" s="14"/>
      <c r="H123" s="14" t="s">
        <v>1510</v>
      </c>
      <c r="I123" s="15">
        <v>120</v>
      </c>
      <c r="J123" s="77">
        <v>3</v>
      </c>
      <c r="K123" s="92"/>
    </row>
    <row r="124" spans="1:11" ht="80" x14ac:dyDescent="0.25">
      <c r="A124" s="14" t="s">
        <v>1506</v>
      </c>
      <c r="B124" s="14"/>
      <c r="C124" s="14"/>
      <c r="D124" s="16"/>
      <c r="E124" s="16"/>
      <c r="F124" s="14" t="s">
        <v>1548</v>
      </c>
      <c r="G124" s="14"/>
      <c r="H124" s="14"/>
      <c r="I124" s="15"/>
      <c r="J124" s="77"/>
      <c r="K124" s="92"/>
    </row>
    <row r="125" spans="1:11" ht="12.5" x14ac:dyDescent="0.25">
      <c r="A125" s="14" t="s">
        <v>1506</v>
      </c>
      <c r="B125" s="14" t="s">
        <v>1549</v>
      </c>
      <c r="C125" s="14" t="s">
        <v>1550</v>
      </c>
      <c r="D125" s="16">
        <v>45750</v>
      </c>
      <c r="E125" s="16">
        <v>45755</v>
      </c>
      <c r="F125" s="14" t="s">
        <v>1551</v>
      </c>
      <c r="G125" s="14"/>
      <c r="H125" s="14" t="s">
        <v>1552</v>
      </c>
      <c r="I125" s="15">
        <v>198.59</v>
      </c>
      <c r="J125" s="77">
        <v>3</v>
      </c>
      <c r="K125" s="92"/>
    </row>
    <row r="126" spans="1:11" ht="12.5" x14ac:dyDescent="0.25">
      <c r="A126" s="14" t="s">
        <v>1506</v>
      </c>
      <c r="B126" s="14" t="s">
        <v>1553</v>
      </c>
      <c r="C126" s="14" t="s">
        <v>1554</v>
      </c>
      <c r="D126" s="16">
        <v>45756</v>
      </c>
      <c r="E126" s="16"/>
      <c r="F126" s="14" t="s">
        <v>1524</v>
      </c>
      <c r="G126" s="14"/>
      <c r="H126" s="14" t="s">
        <v>1555</v>
      </c>
      <c r="I126" s="15">
        <v>72.31</v>
      </c>
      <c r="J126" s="77">
        <v>3</v>
      </c>
      <c r="K126" s="92"/>
    </row>
    <row r="127" spans="1:11" ht="12.5" x14ac:dyDescent="0.25">
      <c r="A127" s="14" t="s">
        <v>1506</v>
      </c>
      <c r="B127" s="14" t="s">
        <v>1556</v>
      </c>
      <c r="C127" s="14"/>
      <c r="D127" s="16">
        <v>45746</v>
      </c>
      <c r="E127" s="16">
        <v>45756</v>
      </c>
      <c r="F127" s="14" t="s">
        <v>1532</v>
      </c>
      <c r="G127" s="14"/>
      <c r="H127" s="14" t="s">
        <v>1510</v>
      </c>
      <c r="I127" s="15">
        <v>360</v>
      </c>
      <c r="J127" s="77">
        <v>2</v>
      </c>
      <c r="K127" s="92"/>
    </row>
    <row r="128" spans="1:11" ht="80" x14ac:dyDescent="0.25">
      <c r="A128" s="14" t="s">
        <v>1506</v>
      </c>
      <c r="B128" s="14"/>
      <c r="C128" s="14"/>
      <c r="D128" s="16"/>
      <c r="E128" s="16"/>
      <c r="F128" s="14" t="s">
        <v>1557</v>
      </c>
      <c r="G128" s="14"/>
      <c r="H128" s="14"/>
      <c r="I128" s="15"/>
      <c r="J128" s="77"/>
      <c r="K128" s="92"/>
    </row>
    <row r="129" spans="1:11" ht="12.5" x14ac:dyDescent="0.25">
      <c r="A129" s="14" t="s">
        <v>1506</v>
      </c>
      <c r="B129" s="14" t="s">
        <v>1558</v>
      </c>
      <c r="C129" s="14"/>
      <c r="D129" s="16">
        <v>45703</v>
      </c>
      <c r="E129" s="16">
        <v>45756</v>
      </c>
      <c r="F129" s="14" t="s">
        <v>1532</v>
      </c>
      <c r="G129" s="14"/>
      <c r="H129" s="14" t="s">
        <v>1510</v>
      </c>
      <c r="I129" s="15">
        <v>480</v>
      </c>
      <c r="J129" s="77">
        <v>3</v>
      </c>
      <c r="K129" s="92"/>
    </row>
    <row r="130" spans="1:11" ht="12.5" x14ac:dyDescent="0.25">
      <c r="A130" s="14" t="s">
        <v>1506</v>
      </c>
      <c r="B130" s="14" t="s">
        <v>1538</v>
      </c>
      <c r="C130" s="14" t="s">
        <v>1559</v>
      </c>
      <c r="D130" s="16">
        <v>45708</v>
      </c>
      <c r="E130" s="16">
        <v>45821</v>
      </c>
      <c r="F130" s="14" t="s">
        <v>1560</v>
      </c>
      <c r="G130" s="14"/>
      <c r="H130" s="14" t="s">
        <v>1561</v>
      </c>
      <c r="I130" s="15">
        <v>750</v>
      </c>
      <c r="J130" s="77">
        <v>3</v>
      </c>
      <c r="K130" s="92"/>
    </row>
    <row r="131" spans="1:11" ht="12.5" x14ac:dyDescent="0.25">
      <c r="A131" s="14" t="s">
        <v>1506</v>
      </c>
      <c r="B131" s="14"/>
      <c r="C131" s="14"/>
      <c r="D131" s="16"/>
      <c r="E131" s="16"/>
      <c r="F131" s="14"/>
      <c r="G131" s="14"/>
      <c r="H131" s="14"/>
      <c r="I131" s="15"/>
      <c r="J131" s="77"/>
      <c r="K131" s="92"/>
    </row>
    <row r="132" spans="1:11" ht="80" x14ac:dyDescent="0.25">
      <c r="A132" s="14" t="s">
        <v>1506</v>
      </c>
      <c r="B132" s="14"/>
      <c r="C132" s="14"/>
      <c r="D132" s="16"/>
      <c r="E132" s="16"/>
      <c r="F132" s="14" t="s">
        <v>1562</v>
      </c>
      <c r="G132" s="14"/>
      <c r="H132" s="14"/>
      <c r="I132" s="15"/>
      <c r="J132" s="77"/>
      <c r="K132" s="92"/>
    </row>
    <row r="133" spans="1:11" ht="12.5" x14ac:dyDescent="0.25">
      <c r="A133" s="14" t="s">
        <v>1506</v>
      </c>
      <c r="B133" s="14" t="s">
        <v>1563</v>
      </c>
      <c r="C133" s="14"/>
      <c r="D133" s="16">
        <v>45736</v>
      </c>
      <c r="E133" s="16">
        <v>45756</v>
      </c>
      <c r="F133" s="14" t="s">
        <v>1532</v>
      </c>
      <c r="G133" s="14"/>
      <c r="H133" s="14" t="s">
        <v>1510</v>
      </c>
      <c r="I133" s="15">
        <v>240</v>
      </c>
      <c r="J133" s="77">
        <v>2</v>
      </c>
      <c r="K133" s="92"/>
    </row>
    <row r="134" spans="1:11" ht="12.5" x14ac:dyDescent="0.25">
      <c r="A134" s="14" t="s">
        <v>1506</v>
      </c>
      <c r="B134" s="14" t="s">
        <v>1564</v>
      </c>
      <c r="C134" s="14" t="s">
        <v>1565</v>
      </c>
      <c r="D134" s="16">
        <v>45746</v>
      </c>
      <c r="E134" s="16">
        <v>45763</v>
      </c>
      <c r="F134" s="14" t="s">
        <v>1560</v>
      </c>
      <c r="G134" s="14"/>
      <c r="H134" s="14" t="s">
        <v>1566</v>
      </c>
      <c r="I134" s="15">
        <v>1731</v>
      </c>
      <c r="J134" s="77">
        <v>2</v>
      </c>
      <c r="K134" s="92"/>
    </row>
    <row r="135" spans="1:11" ht="12.5" x14ac:dyDescent="0.25">
      <c r="A135" s="14" t="s">
        <v>1506</v>
      </c>
      <c r="B135" s="14" t="s">
        <v>1564</v>
      </c>
      <c r="C135" s="14" t="s">
        <v>1567</v>
      </c>
      <c r="D135" s="16">
        <v>45740</v>
      </c>
      <c r="E135" s="16">
        <v>45763</v>
      </c>
      <c r="F135" s="14" t="s">
        <v>1568</v>
      </c>
      <c r="G135" s="14"/>
      <c r="H135" s="14" t="s">
        <v>1569</v>
      </c>
      <c r="I135" s="15">
        <v>391.69</v>
      </c>
      <c r="J135" s="77">
        <v>2</v>
      </c>
      <c r="K135" s="92"/>
    </row>
    <row r="136" spans="1:11" ht="12.5" x14ac:dyDescent="0.25">
      <c r="A136" s="14" t="s">
        <v>1506</v>
      </c>
      <c r="B136" s="14" t="s">
        <v>1564</v>
      </c>
      <c r="C136" s="14" t="s">
        <v>1570</v>
      </c>
      <c r="D136" s="16">
        <v>45732</v>
      </c>
      <c r="E136" s="16">
        <v>45763</v>
      </c>
      <c r="F136" s="14" t="s">
        <v>1571</v>
      </c>
      <c r="G136" s="14"/>
      <c r="H136" s="14" t="s">
        <v>1572</v>
      </c>
      <c r="I136" s="15">
        <v>437.54</v>
      </c>
      <c r="J136" s="77">
        <v>2</v>
      </c>
      <c r="K136" s="92"/>
    </row>
    <row r="137" spans="1:11" ht="12.5" x14ac:dyDescent="0.25">
      <c r="A137" s="14" t="s">
        <v>1506</v>
      </c>
      <c r="B137" s="14" t="s">
        <v>1564</v>
      </c>
      <c r="C137" s="14" t="s">
        <v>1573</v>
      </c>
      <c r="D137" s="16">
        <v>45763</v>
      </c>
      <c r="E137" s="16"/>
      <c r="F137" s="14" t="s">
        <v>1574</v>
      </c>
      <c r="G137" s="14"/>
      <c r="H137" s="14" t="s">
        <v>1575</v>
      </c>
      <c r="I137" s="15">
        <v>472.78</v>
      </c>
      <c r="J137" s="77">
        <v>2</v>
      </c>
      <c r="K137" s="92"/>
    </row>
    <row r="138" spans="1:11" ht="12.5" x14ac:dyDescent="0.25">
      <c r="A138" s="14" t="s">
        <v>1506</v>
      </c>
      <c r="B138" s="14" t="s">
        <v>1527</v>
      </c>
      <c r="C138" s="14" t="s">
        <v>1576</v>
      </c>
      <c r="D138" s="16">
        <v>45763</v>
      </c>
      <c r="E138" s="16"/>
      <c r="F138" s="14" t="s">
        <v>1577</v>
      </c>
      <c r="G138" s="14"/>
      <c r="H138" s="14" t="s">
        <v>1529</v>
      </c>
      <c r="I138" s="15">
        <v>800</v>
      </c>
      <c r="J138" s="77">
        <v>2</v>
      </c>
      <c r="K138" s="92"/>
    </row>
    <row r="139" spans="1:11" ht="80" x14ac:dyDescent="0.25">
      <c r="A139" s="14" t="s">
        <v>1506</v>
      </c>
      <c r="B139" s="14"/>
      <c r="C139" s="14"/>
      <c r="D139" s="16"/>
      <c r="E139" s="16"/>
      <c r="F139" s="14" t="s">
        <v>1578</v>
      </c>
      <c r="G139" s="14"/>
      <c r="H139" s="14"/>
      <c r="I139" s="15"/>
      <c r="J139" s="77"/>
      <c r="K139" s="92"/>
    </row>
    <row r="140" spans="1:11" ht="12.5" x14ac:dyDescent="0.25">
      <c r="A140" s="14" t="s">
        <v>1506</v>
      </c>
      <c r="B140" s="14" t="s">
        <v>1579</v>
      </c>
      <c r="C140" s="14"/>
      <c r="D140" s="16">
        <v>45753</v>
      </c>
      <c r="E140" s="16">
        <v>45756</v>
      </c>
      <c r="F140" s="14" t="s">
        <v>1532</v>
      </c>
      <c r="G140" s="14"/>
      <c r="H140" s="14" t="s">
        <v>1510</v>
      </c>
      <c r="I140" s="15">
        <v>420</v>
      </c>
      <c r="J140" s="77">
        <v>3</v>
      </c>
      <c r="K140" s="92"/>
    </row>
    <row r="141" spans="1:11" ht="12.5" x14ac:dyDescent="0.25">
      <c r="A141" s="14" t="s">
        <v>1506</v>
      </c>
      <c r="B141" s="14" t="s">
        <v>1581</v>
      </c>
      <c r="C141" s="14" t="s">
        <v>150</v>
      </c>
      <c r="D141" s="16">
        <v>45846</v>
      </c>
      <c r="E141" s="16"/>
      <c r="F141" s="14" t="s">
        <v>1597</v>
      </c>
      <c r="G141" s="14"/>
      <c r="H141" s="14" t="s">
        <v>1510</v>
      </c>
      <c r="I141" s="15">
        <v>178.6</v>
      </c>
      <c r="J141" s="77">
        <v>5</v>
      </c>
      <c r="K141" s="92"/>
    </row>
    <row r="142" spans="1:11" ht="12.5" x14ac:dyDescent="0.25">
      <c r="A142" s="14" t="s">
        <v>1506</v>
      </c>
      <c r="B142" s="14" t="s">
        <v>1582</v>
      </c>
      <c r="C142" s="14" t="s">
        <v>1583</v>
      </c>
      <c r="D142" s="16">
        <v>45856</v>
      </c>
      <c r="E142" s="16"/>
      <c r="F142" s="14" t="s">
        <v>1584</v>
      </c>
      <c r="G142" s="14" t="s">
        <v>1585</v>
      </c>
      <c r="H142" s="14" t="s">
        <v>1586</v>
      </c>
      <c r="I142" s="15">
        <v>700</v>
      </c>
      <c r="J142" s="77">
        <v>4</v>
      </c>
      <c r="K142" s="92"/>
    </row>
    <row r="143" spans="1:11" ht="12.5" x14ac:dyDescent="0.25">
      <c r="A143" s="14" t="s">
        <v>1506</v>
      </c>
      <c r="B143" s="14" t="s">
        <v>1587</v>
      </c>
      <c r="C143" s="14" t="s">
        <v>1588</v>
      </c>
      <c r="D143" s="16">
        <v>45881</v>
      </c>
      <c r="E143" s="16"/>
      <c r="F143" s="14" t="s">
        <v>1589</v>
      </c>
      <c r="G143" s="14" t="s">
        <v>1590</v>
      </c>
      <c r="H143" s="14" t="s">
        <v>1591</v>
      </c>
      <c r="I143" s="15">
        <v>516.6</v>
      </c>
      <c r="J143" s="77">
        <v>4</v>
      </c>
      <c r="K143" s="92"/>
    </row>
    <row r="144" spans="1:11" ht="12.5" x14ac:dyDescent="0.25">
      <c r="A144" s="14" t="s">
        <v>1506</v>
      </c>
      <c r="B144" s="14" t="s">
        <v>1592</v>
      </c>
      <c r="C144" s="14" t="s">
        <v>1593</v>
      </c>
      <c r="D144" s="16">
        <v>45885</v>
      </c>
      <c r="E144" s="16"/>
      <c r="F144" s="14" t="s">
        <v>1594</v>
      </c>
      <c r="G144" s="14" t="s">
        <v>1528</v>
      </c>
      <c r="H144" s="14" t="s">
        <v>1529</v>
      </c>
      <c r="I144" s="15">
        <v>49.6</v>
      </c>
      <c r="J144" s="77">
        <v>2</v>
      </c>
      <c r="K144" s="92"/>
    </row>
    <row r="145" spans="1:11" ht="20" x14ac:dyDescent="0.25">
      <c r="A145" s="14" t="s">
        <v>1506</v>
      </c>
      <c r="B145" s="14" t="s">
        <v>1596</v>
      </c>
      <c r="C145" s="14" t="s">
        <v>1599</v>
      </c>
      <c r="D145" s="16">
        <v>45969</v>
      </c>
      <c r="E145" s="16"/>
      <c r="F145" s="14" t="s">
        <v>1595</v>
      </c>
      <c r="G145" s="14" t="s">
        <v>1600</v>
      </c>
      <c r="H145" s="14" t="s">
        <v>651</v>
      </c>
      <c r="I145" s="15">
        <v>1941.4</v>
      </c>
      <c r="J145" s="77">
        <v>4</v>
      </c>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03" priority="50" stopIfTrue="1">
      <formula>$A1055&lt;&gt;""</formula>
    </cfRule>
  </conditionalFormatting>
  <conditionalFormatting sqref="A1112:H1113">
    <cfRule type="expression" dxfId="102" priority="61" stopIfTrue="1">
      <formula>$A1112&lt;&gt;""</formula>
    </cfRule>
  </conditionalFormatting>
  <conditionalFormatting sqref="A153:J5000">
    <cfRule type="expression" dxfId="101" priority="21" stopIfTrue="1">
      <formula>$A153&lt;&gt;""</formula>
    </cfRule>
  </conditionalFormatting>
  <conditionalFormatting sqref="B472:E477">
    <cfRule type="expression" dxfId="100" priority="152" stopIfTrue="1">
      <formula>$A472&lt;&gt;""</formula>
    </cfRule>
  </conditionalFormatting>
  <conditionalFormatting sqref="B484:E488">
    <cfRule type="expression" dxfId="99" priority="187" stopIfTrue="1">
      <formula>$A484&lt;&gt;""</formula>
    </cfRule>
  </conditionalFormatting>
  <conditionalFormatting sqref="B689:E689">
    <cfRule type="expression" dxfId="98" priority="79" stopIfTrue="1">
      <formula>$A689&lt;&gt;""</formula>
    </cfRule>
  </conditionalFormatting>
  <conditionalFormatting sqref="B691:E691 H691:I691 B692:I693 B694:E699 H694:I699">
    <cfRule type="expression" dxfId="97" priority="39" stopIfTrue="1">
      <formula>$A691&lt;&gt;""</formula>
    </cfRule>
  </conditionalFormatting>
  <conditionalFormatting sqref="B701:E701 H701:I701">
    <cfRule type="expression" dxfId="96" priority="30" stopIfTrue="1">
      <formula>$A701&lt;&gt;""</formula>
    </cfRule>
  </conditionalFormatting>
  <conditionalFormatting sqref="B819:E819">
    <cfRule type="expression" dxfId="95" priority="102" stopIfTrue="1">
      <formula>$A819&lt;&gt;""</formula>
    </cfRule>
  </conditionalFormatting>
  <conditionalFormatting sqref="B1110:E1110">
    <cfRule type="expression" dxfId="94" priority="148" stopIfTrue="1">
      <formula>$A1110&lt;&gt;""</formula>
    </cfRule>
  </conditionalFormatting>
  <conditionalFormatting sqref="B1114:E1114">
    <cfRule type="expression" dxfId="93" priority="204" stopIfTrue="1">
      <formula>$A1114&lt;&gt;""</formula>
    </cfRule>
  </conditionalFormatting>
  <conditionalFormatting sqref="B1131:E1136">
    <cfRule type="expression" dxfId="92" priority="194" stopIfTrue="1">
      <formula>$A1131&lt;&gt;""</formula>
    </cfRule>
  </conditionalFormatting>
  <conditionalFormatting sqref="B1138:E1148">
    <cfRule type="expression" dxfId="91" priority="62" stopIfTrue="1">
      <formula>$A1138&lt;&gt;""</formula>
    </cfRule>
  </conditionalFormatting>
  <conditionalFormatting sqref="B1152:E1152">
    <cfRule type="expression" dxfId="90" priority="88" stopIfTrue="1">
      <formula>$A1152&lt;&gt;""</formula>
    </cfRule>
  </conditionalFormatting>
  <conditionalFormatting sqref="B1253:E1260 I1253:J1270">
    <cfRule type="expression" dxfId="89" priority="138" stopIfTrue="1">
      <formula>$A1253&lt;&gt;""</formula>
    </cfRule>
  </conditionalFormatting>
  <conditionalFormatting sqref="B1293:E1301">
    <cfRule type="expression" dxfId="88" priority="173" stopIfTrue="1">
      <formula>$A1293&lt;&gt;""</formula>
    </cfRule>
  </conditionalFormatting>
  <conditionalFormatting sqref="B1303:E1326">
    <cfRule type="expression" dxfId="87" priority="52" stopIfTrue="1">
      <formula>$A1303&lt;&gt;""</formula>
    </cfRule>
  </conditionalFormatting>
  <conditionalFormatting sqref="B1360:E1363">
    <cfRule type="expression" dxfId="86" priority="69" stopIfTrue="1">
      <formula>$A1360&lt;&gt;""</formula>
    </cfRule>
  </conditionalFormatting>
  <conditionalFormatting sqref="B1365:E1367">
    <cfRule type="expression" dxfId="85" priority="274" stopIfTrue="1">
      <formula>$A1365&lt;&gt;""</formula>
    </cfRule>
  </conditionalFormatting>
  <conditionalFormatting sqref="B1369:E1379">
    <cfRule type="expression" dxfId="84" priority="93" stopIfTrue="1">
      <formula>$A1369&lt;&gt;""</formula>
    </cfRule>
  </conditionalFormatting>
  <conditionalFormatting sqref="B1393:E1404">
    <cfRule type="expression" dxfId="83" priority="131" stopIfTrue="1">
      <formula>$A1393&lt;&gt;""</formula>
    </cfRule>
  </conditionalFormatting>
  <conditionalFormatting sqref="B1412:E1450">
    <cfRule type="expression" dxfId="82" priority="168" stopIfTrue="1">
      <formula>$A1412&lt;&gt;""</formula>
    </cfRule>
  </conditionalFormatting>
  <conditionalFormatting sqref="B1453:E1458">
    <cfRule type="expression" dxfId="81" priority="238" stopIfTrue="1">
      <formula>$A1453&lt;&gt;""</formula>
    </cfRule>
  </conditionalFormatting>
  <conditionalFormatting sqref="B489:G489">
    <cfRule type="expression" dxfId="80" priority="188" stopIfTrue="1">
      <formula>$A489&lt;&gt;""</formula>
    </cfRule>
  </conditionalFormatting>
  <conditionalFormatting sqref="B478:H483">
    <cfRule type="expression" dxfId="79" priority="208" stopIfTrue="1">
      <formula>$A478&lt;&gt;""</formula>
    </cfRule>
  </conditionalFormatting>
  <conditionalFormatting sqref="B490:H496">
    <cfRule type="expression" dxfId="78" priority="164" stopIfTrue="1">
      <formula>$A490&lt;&gt;""</formula>
    </cfRule>
  </conditionalFormatting>
  <conditionalFormatting sqref="B1067:H1082">
    <cfRule type="expression" dxfId="77" priority="234" stopIfTrue="1">
      <formula>$A1067&lt;&gt;""</formula>
    </cfRule>
  </conditionalFormatting>
  <conditionalFormatting sqref="B1272:H1274 B1275:E1288 H1275:H1288">
    <cfRule type="expression" dxfId="76" priority="163" stopIfTrue="1">
      <formula>$A1272&lt;&gt;""</formula>
    </cfRule>
  </conditionalFormatting>
  <conditionalFormatting sqref="B1290:H1292">
    <cfRule type="expression" dxfId="75" priority="58" stopIfTrue="1">
      <formula>$A1290&lt;&gt;""</formula>
    </cfRule>
  </conditionalFormatting>
  <conditionalFormatting sqref="B1364:H1364">
    <cfRule type="expression" dxfId="74" priority="304" stopIfTrue="1">
      <formula>$A1364&lt;&gt;""</formula>
    </cfRule>
  </conditionalFormatting>
  <conditionalFormatting sqref="B1380:H1385">
    <cfRule type="expression" dxfId="73" priority="32" stopIfTrue="1">
      <formula>$A1380&lt;&gt;""</formula>
    </cfRule>
  </conditionalFormatting>
  <conditionalFormatting sqref="B1410:H1411">
    <cfRule type="expression" dxfId="72" priority="211" stopIfTrue="1">
      <formula>$A1410&lt;&gt;""</formula>
    </cfRule>
  </conditionalFormatting>
  <conditionalFormatting sqref="B175:I189 I190:I227 B190:E241">
    <cfRule type="expression" dxfId="71" priority="261" stopIfTrue="1">
      <formula>$A175&lt;&gt;""</formula>
    </cfRule>
  </conditionalFormatting>
  <conditionalFormatting sqref="B242:I242 B243:E275">
    <cfRule type="expression" dxfId="70" priority="275" stopIfTrue="1">
      <formula>$A242&lt;&gt;""</formula>
    </cfRule>
  </conditionalFormatting>
  <conditionalFormatting sqref="B276:I320">
    <cfRule type="expression" dxfId="69" priority="108" stopIfTrue="1">
      <formula>$A276&lt;&gt;""</formula>
    </cfRule>
  </conditionalFormatting>
  <conditionalFormatting sqref="B497:I499">
    <cfRule type="expression" dxfId="68" priority="110" stopIfTrue="1">
      <formula>$A497&lt;&gt;""</formula>
    </cfRule>
  </conditionalFormatting>
  <conditionalFormatting sqref="B645:I688">
    <cfRule type="expression" dxfId="67" priority="271" stopIfTrue="1">
      <formula>$A645&lt;&gt;""</formula>
    </cfRule>
  </conditionalFormatting>
  <conditionalFormatting sqref="B690:I690">
    <cfRule type="expression" dxfId="66" priority="37" stopIfTrue="1">
      <formula>$A690&lt;&gt;""</formula>
    </cfRule>
  </conditionalFormatting>
  <conditionalFormatting sqref="B1137:I1137">
    <cfRule type="expression" dxfId="65" priority="162" stopIfTrue="1">
      <formula>$A1137&lt;&gt;""</formula>
    </cfRule>
  </conditionalFormatting>
  <conditionalFormatting sqref="B1149:I1151">
    <cfRule type="expression" dxfId="64" priority="31" stopIfTrue="1">
      <formula>$A1149&lt;&gt;""</formula>
    </cfRule>
  </conditionalFormatting>
  <conditionalFormatting sqref="B1153:I1157">
    <cfRule type="expression" dxfId="63" priority="33" stopIfTrue="1">
      <formula>$A1153&lt;&gt;""</formula>
    </cfRule>
  </conditionalFormatting>
  <conditionalFormatting sqref="B1271:I1271 I1272:I1288">
    <cfRule type="expression" dxfId="62" priority="166" stopIfTrue="1">
      <formula>$A1271&lt;&gt;""</formula>
    </cfRule>
  </conditionalFormatting>
  <conditionalFormatting sqref="B1368:I1368">
    <cfRule type="expression" dxfId="61" priority="161" stopIfTrue="1">
      <formula>$A1368&lt;&gt;""</formula>
    </cfRule>
  </conditionalFormatting>
  <conditionalFormatting sqref="B153:J163">
    <cfRule type="expression" dxfId="60" priority="84" stopIfTrue="1">
      <formula>$A153&lt;&gt;""</formula>
    </cfRule>
  </conditionalFormatting>
  <conditionalFormatting sqref="B360:J420">
    <cfRule type="expression" dxfId="59" priority="276" stopIfTrue="1">
      <formula>$A360&lt;&gt;""</formula>
    </cfRule>
  </conditionalFormatting>
  <conditionalFormatting sqref="B457:J458">
    <cfRule type="expression" dxfId="58" priority="237" stopIfTrue="1">
      <formula>$A457&lt;&gt;""</formula>
    </cfRule>
  </conditionalFormatting>
  <conditionalFormatting sqref="B599:J625">
    <cfRule type="expression" dxfId="57" priority="17" stopIfTrue="1">
      <formula>$A599&lt;&gt;""</formula>
    </cfRule>
  </conditionalFormatting>
  <conditionalFormatting sqref="B1053:J1054">
    <cfRule type="expression" dxfId="56" priority="232" stopIfTrue="1">
      <formula>$A1053&lt;&gt;""</formula>
    </cfRule>
  </conditionalFormatting>
  <conditionalFormatting sqref="B1127:J1130">
    <cfRule type="expression" dxfId="55" priority="22" stopIfTrue="1">
      <formula>$A1127&lt;&gt;""</formula>
    </cfRule>
  </conditionalFormatting>
  <conditionalFormatting sqref="B1158:J1252">
    <cfRule type="expression" dxfId="54" priority="48" stopIfTrue="1">
      <formula>$A1158&lt;&gt;""</formula>
    </cfRule>
  </conditionalFormatting>
  <conditionalFormatting sqref="B1406:J1406">
    <cfRule type="expression" dxfId="53" priority="213" stopIfTrue="1">
      <formula>$A1406&lt;&gt;""</formula>
    </cfRule>
  </conditionalFormatting>
  <conditionalFormatting sqref="B1461:J4374">
    <cfRule type="expression" dxfId="52" priority="57" stopIfTrue="1">
      <formula>$A1461&lt;&gt;""</formula>
    </cfRule>
  </conditionalFormatting>
  <conditionalFormatting sqref="F191:H195">
    <cfRule type="expression" dxfId="51" priority="139" stopIfTrue="1">
      <formula>$A191&lt;&gt;""</formula>
    </cfRule>
  </conditionalFormatting>
  <conditionalFormatting sqref="F198:H199">
    <cfRule type="expression" dxfId="50" priority="133" stopIfTrue="1">
      <formula>$A198&lt;&gt;""</formula>
    </cfRule>
  </conditionalFormatting>
  <conditionalFormatting sqref="F472:H473">
    <cfRule type="expression" dxfId="49" priority="154" stopIfTrue="1">
      <formula>$A472&lt;&gt;""</formula>
    </cfRule>
  </conditionalFormatting>
  <conditionalFormatting sqref="F476:H477">
    <cfRule type="expression" dxfId="48" priority="244" stopIfTrue="1">
      <formula>$A476&lt;&gt;""</formula>
    </cfRule>
  </conditionalFormatting>
  <conditionalFormatting sqref="F484:H486 H487:H489">
    <cfRule type="expression" dxfId="47" priority="186" stopIfTrue="1">
      <formula>$A484&lt;&gt;""</formula>
    </cfRule>
  </conditionalFormatting>
  <conditionalFormatting sqref="F1131:H1131">
    <cfRule type="expression" dxfId="46" priority="295" stopIfTrue="1">
      <formula>$A1131&lt;&gt;""</formula>
    </cfRule>
  </conditionalFormatting>
  <conditionalFormatting sqref="F1255:H1260">
    <cfRule type="expression" dxfId="45" priority="137" stopIfTrue="1">
      <formula>$A1255&lt;&gt;""</formula>
    </cfRule>
  </conditionalFormatting>
  <conditionalFormatting sqref="F170:I172">
    <cfRule type="expression" dxfId="44" priority="265" stopIfTrue="1">
      <formula>$A170&lt;&gt;""</formula>
    </cfRule>
  </conditionalFormatting>
  <conditionalFormatting sqref="F247:I247">
    <cfRule type="expression" dxfId="43" priority="16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2" priority="305" stopIfTrue="1">
      <formula>$A164&lt;&gt;""</formula>
    </cfRule>
  </conditionalFormatting>
  <conditionalFormatting sqref="H190">
    <cfRule type="expression" dxfId="41" priority="145" stopIfTrue="1">
      <formula>$A190&lt;&gt;""</formula>
    </cfRule>
  </conditionalFormatting>
  <conditionalFormatting sqref="H196:H197">
    <cfRule type="expression" dxfId="40" priority="134" stopIfTrue="1">
      <formula>$A196&lt;&gt;""</formula>
    </cfRule>
  </conditionalFormatting>
  <conditionalFormatting sqref="H200:H228">
    <cfRule type="expression" dxfId="39" priority="24" stopIfTrue="1">
      <formula>$A200&lt;&gt;""</formula>
    </cfRule>
  </conditionalFormatting>
  <conditionalFormatting sqref="H474:H475">
    <cfRule type="expression" dxfId="38" priority="158" stopIfTrue="1">
      <formula>$A474&lt;&gt;""</formula>
    </cfRule>
  </conditionalFormatting>
  <conditionalFormatting sqref="H1132:H1136">
    <cfRule type="expression" dxfId="37" priority="196" stopIfTrue="1">
      <formula>$A1132&lt;&gt;""</formula>
    </cfRule>
  </conditionalFormatting>
  <conditionalFormatting sqref="H1254">
    <cfRule type="expression" dxfId="36" priority="207" stopIfTrue="1">
      <formula>$A1254&lt;&gt;""</formula>
    </cfRule>
  </conditionalFormatting>
  <conditionalFormatting sqref="H1293:H1301">
    <cfRule type="expression" dxfId="35" priority="175" stopIfTrue="1">
      <formula>$A1293&lt;&gt;""</formula>
    </cfRule>
  </conditionalFormatting>
  <conditionalFormatting sqref="H1303:H1326">
    <cfRule type="expression" dxfId="34" priority="54" stopIfTrue="1">
      <formula>$A1303&lt;&gt;""</formula>
    </cfRule>
  </conditionalFormatting>
  <conditionalFormatting sqref="H1365:H1367">
    <cfRule type="expression" dxfId="33" priority="273" stopIfTrue="1">
      <formula>$A1365&lt;&gt;""</formula>
    </cfRule>
  </conditionalFormatting>
  <conditionalFormatting sqref="H1369:H1379">
    <cfRule type="expression" dxfId="32" priority="34" stopIfTrue="1">
      <formula>$A1369&lt;&gt;""</formula>
    </cfRule>
  </conditionalFormatting>
  <conditionalFormatting sqref="H1412">
    <cfRule type="expression" dxfId="31" priority="170" stopIfTrue="1">
      <formula>$A1412&lt;&gt;""</formula>
    </cfRule>
  </conditionalFormatting>
  <conditionalFormatting sqref="H1453:H1458">
    <cfRule type="expression" dxfId="30" priority="240" stopIfTrue="1">
      <formula>$A1453&lt;&gt;""</formula>
    </cfRule>
  </conditionalFormatting>
  <conditionalFormatting sqref="H173:I174">
    <cfRule type="expression" dxfId="29" priority="262" stopIfTrue="1">
      <formula>$A173&lt;&gt;""</formula>
    </cfRule>
  </conditionalFormatting>
  <conditionalFormatting sqref="H243:I246">
    <cfRule type="expression" dxfId="28" priority="264" stopIfTrue="1">
      <formula>$A243&lt;&gt;""</formula>
    </cfRule>
  </conditionalFormatting>
  <conditionalFormatting sqref="H248:I248">
    <cfRule type="expression" dxfId="27" priority="140" stopIfTrue="1">
      <formula>$A248&lt;&gt;""</formula>
    </cfRule>
  </conditionalFormatting>
  <conditionalFormatting sqref="H689:I689">
    <cfRule type="expression" dxfId="26" priority="81" stopIfTrue="1">
      <formula>$A689&lt;&gt;""</formula>
    </cfRule>
  </conditionalFormatting>
  <conditionalFormatting sqref="H1138:I1148">
    <cfRule type="expression" dxfId="25" priority="65" stopIfTrue="1">
      <formula>$A1138&lt;&gt;""</formula>
    </cfRule>
  </conditionalFormatting>
  <conditionalFormatting sqref="H1152:I1152">
    <cfRule type="expression" dxfId="24" priority="91" stopIfTrue="1">
      <formula>$A1152&lt;&gt;""</formula>
    </cfRule>
  </conditionalFormatting>
  <conditionalFormatting sqref="H1110:J1110">
    <cfRule type="expression" dxfId="23" priority="147" stopIfTrue="1">
      <formula>$A1110&lt;&gt;""</formula>
    </cfRule>
  </conditionalFormatting>
  <conditionalFormatting sqref="H1360:J1363">
    <cfRule type="expression" dxfId="22" priority="70" stopIfTrue="1">
      <formula>$A1360&lt;&gt;""</formula>
    </cfRule>
  </conditionalFormatting>
  <conditionalFormatting sqref="H1393:J1404">
    <cfRule type="expression" dxfId="21" priority="29" stopIfTrue="1">
      <formula>$A1393&lt;&gt;""</formula>
    </cfRule>
  </conditionalFormatting>
  <conditionalFormatting sqref="I472:I496">
    <cfRule type="expression" dxfId="20" priority="155" stopIfTrue="1">
      <formula>$A472&lt;&gt;""</formula>
    </cfRule>
  </conditionalFormatting>
  <conditionalFormatting sqref="I1369:I1385">
    <cfRule type="expression" dxfId="19" priority="97" stopIfTrue="1">
      <formula>$A1369&lt;&gt;""</formula>
    </cfRule>
  </conditionalFormatting>
  <conditionalFormatting sqref="I1290:J1359">
    <cfRule type="expression" dxfId="18" priority="177" stopIfTrue="1">
      <formula>$A1290&lt;&gt;""</formula>
    </cfRule>
  </conditionalFormatting>
  <conditionalFormatting sqref="I1410:J1447">
    <cfRule type="expression" dxfId="17" priority="172" stopIfTrue="1">
      <formula>$A1410&lt;&gt;""</formula>
    </cfRule>
  </conditionalFormatting>
  <conditionalFormatting sqref="I1451:J1458">
    <cfRule type="expression" dxfId="16" priority="270" stopIfTrue="1">
      <formula>$A1451&lt;&gt;""</formula>
    </cfRule>
  </conditionalFormatting>
  <conditionalFormatting sqref="J1137:J1157">
    <cfRule type="expression" dxfId="15" priority="297" stopIfTrue="1">
      <formula>$A1137&lt;&gt;""</formula>
    </cfRule>
  </conditionalFormatting>
  <conditionalFormatting sqref="A109:J141 A145:J147">
    <cfRule type="expression" dxfId="14" priority="14" stopIfTrue="1">
      <formula>$A109&lt;&gt;""</formula>
    </cfRule>
  </conditionalFormatting>
  <conditionalFormatting sqref="B128:J141 B145:J147">
    <cfRule type="expression" dxfId="13" priority="15" stopIfTrue="1">
      <formula>$A128&lt;&gt;""</formula>
    </cfRule>
  </conditionalFormatting>
  <conditionalFormatting sqref="A107:J108">
    <cfRule type="expression" dxfId="12" priority="13" stopIfTrue="1">
      <formula>$A107&lt;&gt;""</formula>
    </cfRule>
  </conditionalFormatting>
  <conditionalFormatting sqref="B107:J108">
    <cfRule type="expression" dxfId="11" priority="12" stopIfTrue="1">
      <formula>$A107&lt;&gt;""</formula>
    </cfRule>
  </conditionalFormatting>
  <conditionalFormatting sqref="F107:G108">
    <cfRule type="expression" dxfId="10" priority="10" stopIfTrue="1">
      <formula>$A107&lt;&gt;""</formula>
    </cfRule>
  </conditionalFormatting>
  <conditionalFormatting sqref="A107:A108">
    <cfRule type="expression" dxfId="9" priority="11" stopIfTrue="1">
      <formula>$A107&lt;&gt;""</formula>
    </cfRule>
  </conditionalFormatting>
  <conditionalFormatting sqref="A148:J152">
    <cfRule type="expression" dxfId="8" priority="7" stopIfTrue="1">
      <formula>$A148&lt;&gt;""</formula>
    </cfRule>
  </conditionalFormatting>
  <conditionalFormatting sqref="B148:E152">
    <cfRule type="expression" dxfId="7" priority="8" stopIfTrue="1">
      <formula>$A148&lt;&gt;""</formula>
    </cfRule>
  </conditionalFormatting>
  <conditionalFormatting sqref="F148:J152">
    <cfRule type="expression" dxfId="6" priority="9" stopIfTrue="1">
      <formula>$A148&lt;&gt;""</formula>
    </cfRule>
  </conditionalFormatting>
  <conditionalFormatting sqref="A141:J141">
    <cfRule type="expression" dxfId="5" priority="4" stopIfTrue="1">
      <formula>$A141&lt;&gt;""</formula>
    </cfRule>
  </conditionalFormatting>
  <conditionalFormatting sqref="B141:E141">
    <cfRule type="expression" dxfId="4" priority="5" stopIfTrue="1">
      <formula>$A141&lt;&gt;""</formula>
    </cfRule>
  </conditionalFormatting>
  <conditionalFormatting sqref="F141:J141">
    <cfRule type="expression" dxfId="3" priority="6" stopIfTrue="1">
      <formula>$A141&lt;&gt;""</formula>
    </cfRule>
  </conditionalFormatting>
  <conditionalFormatting sqref="A142:J144">
    <cfRule type="expression" dxfId="2" priority="1" stopIfTrue="1">
      <formula>$A142&lt;&gt;""</formula>
    </cfRule>
  </conditionalFormatting>
  <conditionalFormatting sqref="B142:E144">
    <cfRule type="expression" dxfId="1" priority="2" stopIfTrue="1">
      <formula>$A142&lt;&gt;""</formula>
    </cfRule>
  </conditionalFormatting>
  <conditionalFormatting sqref="F142:J144">
    <cfRule type="expression" dxfId="0" priority="3" stopIfTrue="1">
      <formula>$A142&lt;&gt;""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3" t="str">
        <f>Spolu!C3&amp;", "&amp;Spolu!C6</f>
        <v>Slovenská skialpinistická asociácia, Jalovec 98, Bobrovec, 032 21</v>
      </c>
      <c r="B1" s="373"/>
      <c r="C1" s="373"/>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4" t="s">
        <v>1276</v>
      </c>
      <c r="F3" s="375"/>
      <c r="N3" s="137" t="str">
        <f t="shared" si="0"/>
        <v>c - príspevok Slovenskému paralympijskému výboru</v>
      </c>
      <c r="O3" s="137" t="s">
        <v>342</v>
      </c>
      <c r="P3" s="137" t="s">
        <v>343</v>
      </c>
    </row>
    <row r="4" spans="1:16" ht="45.75" customHeight="1" x14ac:dyDescent="0.25">
      <c r="E4" s="375"/>
      <c r="F4" s="375"/>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6" t="s">
        <v>1289</v>
      </c>
      <c r="B12" s="376"/>
      <c r="C12" s="37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1291</v>
      </c>
    </row>
    <row r="15" spans="1:16" ht="32.15" customHeight="1" thickBot="1" x14ac:dyDescent="0.3">
      <c r="A15" s="139" t="s">
        <v>1292</v>
      </c>
      <c r="B15" s="378" t="s">
        <v>1293</v>
      </c>
      <c r="C15" s="379"/>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37998919</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72" t="s">
        <v>1303</v>
      </c>
      <c r="C22" s="37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bdf28ae-65c4-4f6e-bc50-9bbd2c60ae30"/>
    <ds:schemaRef ds:uri="1761cb37-c33f-42c7-9eeb-6f00cca254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Michaela Danková</cp:lastModifiedBy>
  <cp:revision/>
  <cp:lastPrinted>2025-01-23T13:30:36Z</cp:lastPrinted>
  <dcterms:created xsi:type="dcterms:W3CDTF">2017-02-20T06:20:12Z</dcterms:created>
  <dcterms:modified xsi:type="dcterms:W3CDTF">2026-04-14T10:35:56Z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