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Admin\Desktop\Vyúčtovanie MCRaŠ 20253\"/>
    </mc:Choice>
  </mc:AlternateContent>
  <xr:revisionPtr revIDLastSave="0" documentId="13_ncr:1_{BC16AB56-17A8-400C-A150-A7300F17BB48}" xr6:coauthVersionLast="47" xr6:coauthVersionMax="47" xr10:uidLastSave="{00000000-0000-0000-0000-000000000000}"/>
  <bookViews>
    <workbookView xWindow="-120" yWindow="-120" windowWidth="29040" windowHeight="157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13" i="6"/>
  <c r="C10" i="6"/>
  <c r="K40" i="9"/>
  <c r="L41" i="9"/>
  <c r="L43" i="9"/>
  <c r="L46" i="9" s="1"/>
  <c r="K45" i="9"/>
  <c r="B43" i="9" s="1"/>
  <c r="M13" i="4"/>
  <c r="K12" i="4"/>
  <c r="J12" i="4" s="1"/>
  <c r="C11" i="6"/>
  <c r="K82"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<sst xmlns="http://schemas.openxmlformats.org/spreadsheetml/2006/main" count="7326" uniqueCount="3434">
  <si>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</si>
  <si>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</si>
  <si>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</si>
  <si>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</si>
  <si>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</si>
  <si>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</si>
  <si>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</si>
  <si>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</si>
  <si>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</si>
  <si>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</si>
  <si>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</si>
  <si>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</si>
  <si>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</si>
  <si>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</si>
  <si>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</si>
  <si>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</si>
  <si>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</si>
  <si>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</si>
  <si>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</si>
  <si>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</si>
  <si>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</si>
  <si>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</si>
  <si>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</si>
  <si>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</si>
  <si>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</si>
  <si>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</si>
  <si>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</si>
  <si>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</si>
  <si>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</si>
  <si>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</si>
  <si>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</si>
  <si>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</si>
  <si>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</si>
  <si>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</si>
  <si>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</si>
  <si>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</si>
  <si>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</si>
  <si>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</si>
  <si>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</si>
  <si>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</si>
  <si>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</si>
  <si>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</si>
  <si>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</si>
  <si>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</si>
  <si>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</si>
  <si>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</si>
  <si>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</si>
  <si>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</si>
  <si>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</si>
  <si>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</si>
  <si>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</si>
  <si>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</si>
  <si>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</si>
  <si>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</si>
  <si>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</si>
  <si>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</si>
  <si>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</si>
  <si>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</si>
  <si>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</si>
  <si>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</si>
  <si>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</si>
  <si>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</si>
  <si>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</si>
  <si>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</si>
  <si>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</si>
  <si>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</si>
  <si>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</si>
  <si>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</si>
  <si>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</si>
  <si>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</si>
  <si>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</si>
  <si>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</si>
  <si>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</si>
  <si>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</si>
  <si>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</si>
  <si>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</si>
  <si>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</si>
  <si>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</si>
  <si>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</si>
  <si>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</si>
  <si>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</si>
  <si>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</si>
  <si>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</si>
  <si>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</si>
  <si>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</si>
  <si>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</si>
  <si>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</si>
  <si>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</si>
  <si>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</si>
  <si>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</si>
  <si>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</si>
  <si>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</si>
  <si>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</si>
  <si>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</si>
  <si>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</si>
  <si>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</si>
  <si>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</si>
  <si>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</si>
  <si>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</si>
  <si>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</si>
  <si>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</si>
  <si>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</si>
  <si>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</si>
  <si>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</si>
  <si>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</si>
  <si>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</si>
  <si>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</si>
  <si>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</si>
  <si>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</si>
  <si>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</si>
  <si>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</si>
  <si>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</si>
  <si>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</si>
  <si>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</si>
  <si>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</si>
  <si>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</si>
  <si>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</si>
  <si>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</si>
  <si>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</si>
  <si>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</si>
  <si>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</si>
  <si>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</si>
  <si>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</si>
  <si>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</si>
  <si>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</si>
  <si>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</si>
  <si>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</si>
  <si>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</si>
  <si>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</si>
  <si>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</si>
  <si>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</si>
  <si>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</si>
  <si>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</si>
  <si>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</si>
  <si>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</si>
  <si>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</si>
  <si>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</si>
  <si>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</si>
  <si>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</si>
  <si>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</si>
  <si>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</si>
  <si>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</si>
  <si>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</si>
  <si>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</si>
  <si>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</si>
  <si>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</si>
  <si>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</si>
  <si>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</si>
  <si>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</si>
  <si>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</si>
  <si>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</si>
  <si>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</si>
  <si>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</si>
  <si>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</si>
  <si>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</si>
  <si>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</si>
  <si>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</si>
  <si>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</si>
  <si>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</si>
  <si>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</si>
  <si>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</si>
  <si>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</si>
  <si>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</si>
  <si>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</si>
  <si>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</si>
  <si>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</si>
  <si>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</si>
  <si>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</si>
  <si>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</si>
  <si>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</si>
  <si>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</si>
  <si>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</si>
  <si>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</si>
  <si>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</si>
  <si>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</si>
  <si>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</si>
  <si>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</si>
  <si>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</si>
  <si>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</si>
  <si>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</si>
  <si>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</si>
  <si>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</si>
  <si>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</si>
  <si>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</si>
  <si>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</si>
  <si>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</si>
  <si>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</si>
  <si>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</si>
  <si>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</si>
  <si>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</si>
  <si>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</si>
  <si>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</si>
  <si>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</si>
  <si>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</si>
  <si>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</si>
  <si>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</si>
  <si>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</si>
  <si>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</si>
  <si>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</si>
  <si>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</si>
  <si>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</si>
  <si>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</si>
  <si>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</si>
  <si>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</si>
  <si>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</si>
  <si>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</si>
  <si>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</si>
  <si>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</si>
  <si>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</si>
  <si>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</si>
  <si>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</si>
  <si>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</si>
  <si>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</si>
  <si>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</si>
  <si>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</si>
  <si>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</si>
  <si>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</si>
  <si>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</si>
  <si>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</si>
  <si>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</si>
  <si>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</si>
  <si>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</si>
  <si>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</si>
  <si>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</si>
  <si>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</si>
  <si>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</si>
  <si>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</si>
  <si>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</si>
  <si>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</si>
  <si>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</si>
  <si>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</si>
  <si>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</si>
  <si>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</si>
  <si>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</si>
  <si>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</si>
  <si>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</si>
  <si>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</si>
  <si>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</si>
  <si>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</si>
  <si>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</si>
  <si>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</si>
  <si>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</si>
  <si>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</si>
  <si>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</si>
  <si>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</si>
  <si>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</si>
  <si>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</si>
  <si>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</si>
  <si>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</si>
  <si>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</si>
  <si>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</si>
  <si>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</si>
  <si>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</si>
  <si>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</si>
  <si>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</si>
  <si>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</si>
  <si>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</si>
  <si>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</si>
  <si>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</si>
  <si>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</si>
  <si>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</si>
  <si>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</si>
  <si>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</si>
  <si>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</si>
  <si>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</si>
  <si>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</si>
  <si>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</si>
  <si>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</si>
  <si>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</si>
  <si>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</si>
  <si>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</si>
  <si>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</si>
  <si>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</si>
  <si>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</si>
  <si>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</si>
  <si>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</si>
  <si>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</si>
  <si>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</si>
  <si>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</si>
  <si>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</si>
  <si>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</si>
  <si>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</si>
  <si>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</si>
  <si>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</si>
  <si>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</si>
  <si>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</si>
  <si>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</si>
  <si>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</si>
  <si>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</si>
  <si>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</si>
  <si>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</si>
  <si>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</si>
  <si>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</si>
  <si>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</si>
  <si>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</si>
  <si>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</si>
  <si>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</si>
  <si>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</si>
  <si>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</si>
  <si>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</si>
  <si>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</si>
  <si>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</si>
  <si>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</si>
  <si>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</si>
  <si>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</si>
  <si>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</si>
  <si>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</si>
  <si>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</si>
  <si>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</si>
  <si>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</si>
  <si>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</si>
  <si>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</si>
  <si>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</si>
  <si>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</si>
  <si>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</si>
  <si>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</si>
  <si>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</si>
  <si>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</si>
  <si>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</si>
  <si>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</si>
  <si>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</si>
  <si>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</si>
  <si>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</si>
  <si>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</si>
  <si>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</si>
  <si>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</si>
  <si>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</si>
  <si>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</si>
  <si>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</si>
  <si>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</si>
  <si>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</si>
  <si>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</si>
  <si>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</si>
  <si>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</si>
  <si>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</si>
  <si>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</si>
  <si>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</si>
  <si>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</si>
  <si>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</si>
  <si>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</si>
  <si>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</si>
  <si>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</si>
  <si>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</si>
  <si>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</si>
  <si>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</si>
  <si>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</si>
  <si>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</si>
  <si>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</si>
  <si>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</si>
  <si>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</si>
  <si>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</si>
  <si>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</si>
  <si>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</si>
  <si>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</si>
  <si>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</si>
  <si>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</si>
  <si>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</si>
  <si>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</si>
  <si>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</si>
  <si>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</si>
  <si>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</si>
  <si>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</si>
  <si>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</si>
  <si>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</si>
  <si>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</si>
  <si>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</si>
  <si>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</si>
  <si>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</si>
  <si>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</si>
  <si>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</si>
  <si>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</si>
  <si>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</si>
  <si>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</si>
  <si>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</si>
  <si>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</si>
  <si>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</si>
  <si>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</si>
  <si>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</si>
  <si>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</si>
  <si>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</si>
  <si>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</si>
  <si>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</si>
  <si>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</si>
  <si>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</si>
  <si>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</si>
  <si>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</si>
  <si>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</si>
  <si>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</si>
  <si>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</si>
  <si>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</si>
  <si>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</si>
  <si>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</si>
  <si>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</si>
  <si>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</si>
  <si>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</si>
  <si>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</si>
  <si>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</si>
  <si>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</si>
  <si>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</si>
  <si>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</si>
  <si>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</si>
  <si>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</si>
  <si>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</si>
  <si>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</si>
  <si>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</si>
  <si>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</si>
  <si>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</si>
  <si>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</si>
  <si>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</si>
  <si>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</si>
  <si>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</si>
  <si>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</si>
  <si>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</si>
  <si>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</si>
  <si>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</si>
  <si>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</si>
  <si>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</si>
  <si>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</si>
  <si>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</si>
  <si>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</si>
  <si>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</si>
  <si>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</si>
  <si>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</si>
  <si>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</si>
  <si>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</si>
  <si>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</si>
  <si>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</si>
  <si>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</si>
  <si>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</si>
  <si>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</si>
  <si>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</si>
  <si>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</si>
  <si>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</si>
  <si>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</si>
  <si>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</si>
  <si>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</si>
  <si>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</si>
  <si>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</si>
  <si>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</si>
  <si>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</si>
  <si>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</si>
  <si>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</si>
  <si>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</si>
  <si>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</si>
  <si>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</si>
  <si>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</si>
  <si>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</si>
  <si>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</si>
  <si>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</si>
  <si>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</si>
  <si>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</si>
  <si>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</si>
  <si>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</si>
  <si>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</si>
  <si>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</si>
  <si>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</si>
  <si>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</si>
  <si>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</si>
  <si>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</si>
  <si>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</si>
  <si>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</si>
  <si>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</si>
  <si>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</si>
  <si>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</si>
  <si>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</si>
  <si>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</si>
  <si>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</si>
  <si>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</si>
  <si>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</si>
  <si>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</si>
  <si>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</si>
  <si>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</si>
  <si>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</si>
  <si>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</si>
  <si>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</si>
  <si>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</si>
  <si>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</si>
  <si>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</si>
  <si>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</si>
  <si>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</si>
  <si>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</si>
  <si>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</si>
  <si>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</si>
  <si>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</si>
  <si>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</si>
  <si>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</si>
  <si>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</si>
  <si>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</si>
  <si>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</si>
  <si>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</si>
  <si>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</si>
  <si>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</si>
  <si>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</si>
  <si>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</si>
  <si>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</si>
  <si>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</si>
  <si>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</si>
  <si>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</si>
  <si>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</si>
  <si>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</si>
  <si>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</si>
  <si>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</si>
  <si>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</si>
  <si>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</si>
  <si>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</si>
  <si>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</si>
  <si>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</si>
  <si>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</si>
  <si>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</si>
  <si>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</si>
  <si>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</si>
  <si>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</si>
  <si>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</si>
  <si>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</si>
  <si>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</si>
  <si>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</si>
  <si>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</si>
  <si>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</si>
  <si>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</si>
  <si>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</si>
  <si>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</si>
  <si>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</si>
  <si>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</si>
  <si>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</si>
  <si>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</si>
  <si>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</si>
  <si>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</si>
  <si>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</si>
  <si>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</si>
  <si>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</si>
  <si>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</si>
  <si>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</si>
  <si>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</si>
  <si>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</si>
  <si>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</si>
  <si>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</si>
  <si>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</si>
  <si>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</si>
  <si>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</si>
  <si>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</si>
  <si>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</si>
  <si>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</si>
  <si>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</si>
  <si>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</si>
  <si>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</si>
  <si>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</si>
  <si>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</si>
  <si>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</si>
  <si>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</si>
  <si>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</si>
  <si>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</si>
  <si>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</si>
  <si>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</si>
  <si>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</si>
  <si>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</si>
  <si>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</si>
  <si>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</si>
  <si>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</si>
  <si>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</si>
  <si>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</si>
  <si>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</si>
  <si>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</si>
  <si>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</si>
  <si>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</si>
  <si>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</si>
  <si>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</si>
  <si>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</si>
  <si>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</si>
  <si>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</si>
  <si>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</si>
  <si>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</si>
  <si>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</si>
  <si>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</si>
  <si>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</si>
  <si>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</si>
  <si>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</si>
  <si>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</si>
  <si>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</si>
  <si>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</si>
  <si>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</si>
  <si>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</si>
  <si>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</si>
  <si>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</si>
  <si>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</si>
  <si>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</si>
  <si>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</si>
  <si>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</si>
  <si>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</si>
  <si>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</si>
  <si>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</si>
  <si>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</si>
  <si>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</si>
  <si>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</si>
  <si>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</si>
  <si>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</si>
  <si>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</si>
  <si>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</si>
  <si>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</si>
  <si>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</si>
  <si>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</si>
  <si>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</si>
  <si>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</si>
  <si>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</si>
  <si>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</si>
  <si>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</si>
  <si>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</si>
  <si>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</si>
  <si>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</si>
  <si>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</si>
  <si>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</si>
  <si>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</si>
  <si>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</si>
  <si>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</si>
  <si>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</si>
  <si>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</si>
  <si>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</si>
  <si>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</si>
  <si>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</si>
  <si>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</si>
  <si>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</si>
  <si>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</si>
  <si>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</si>
  <si>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</si>
  <si>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</si>
  <si>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</si>
  <si>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</si>
  <si>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</si>
  <si>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</si>
  <si>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</si>
  <si>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</si>
  <si>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</si>
  <si>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</si>
  <si>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</si>
  <si>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</si>
  <si>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</si>
  <si>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</si>
  <si>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</si>
  <si>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</si>
  <si>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</si>
  <si>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</si>
  <si>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</si>
  <si>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</si>
  <si>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</si>
  <si>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</si>
  <si>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</si>
  <si>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</si>
  <si>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</si>
  <si>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</si>
  <si>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</si>
  <si>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</si>
  <si>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</si>
  <si>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</si>
  <si>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</si>
  <si>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</si>
  <si>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</si>
  <si>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</si>
  <si>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</si>
  <si>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</si>
  <si>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</si>
  <si>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</si>
  <si>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</si>
  <si>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</si>
  <si>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</si>
  <si>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</si>
  <si>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</si>
  <si>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</si>
  <si>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</si>
  <si>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</si>
  <si>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</si>
  <si>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</si>
  <si>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</si>
  <si>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</si>
  <si>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</si>
  <si>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</si>
  <si>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</si>
  <si>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</si>
  <si>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</si>
  <si>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</si>
  <si>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</si>
  <si>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</si>
  <si>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</si>
  <si>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</si>
  <si>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</si>
  <si>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</si>
  <si>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</si>
  <si>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</si>
  <si>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</si>
  <si>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</si>
  <si>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</si>
  <si>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</si>
  <si>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</si>
  <si>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</si>
  <si>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</si>
  <si>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</si>
  <si>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</si>
  <si>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</si>
  <si>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</si>
  <si>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</si>
  <si>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</si>
  <si>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</si>
  <si>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</si>
  <si>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</si>
  <si>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</si>
  <si>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</si>
  <si>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</si>
  <si>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</si>
  <si>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</si>
  <si>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</si>
  <si>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</si>
  <si>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</si>
  <si>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</si>
  <si>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</si>
  <si>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</si>
  <si>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</si>
  <si>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</si>
  <si>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</si>
  <si>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</si>
  <si>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</si>
  <si>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</si>
  <si>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</si>
  <si>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</si>
  <si>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</si>
  <si>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</si>
  <si>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</si>
  <si>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</si>
  <si>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</si>
  <si>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</si>
  <si>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</si>
  <si>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</si>
  <si>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</si>
  <si>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</si>
  <si>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</si>
  <si>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</si>
  <si>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</si>
  <si>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</si>
  <si>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</si>
  <si>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</si>
  <si>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</si>
  <si>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</si>
  <si>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</si>
  <si>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</si>
  <si>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</si>
  <si>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</si>
  <si>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</si>
  <si>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</si>
  <si>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</si>
  <si>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</si>
  <si>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</si>
  <si>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</si>
  <si>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</si>
  <si>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</si>
  <si>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</si>
  <si>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</si>
  <si>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</si>
  <si>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</si>
  <si>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</si>
  <si>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</si>
  <si>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</si>
  <si>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</si>
  <si>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</si>
  <si>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</si>
  <si>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</si>
  <si>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</si>
  <si>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</si>
  <si>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</si>
  <si>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</si>
  <si>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</si>
  <si>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</si>
  <si>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</si>
  <si>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</si>
  <si>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</si>
  <si>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</si>
  <si>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</si>
  <si>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</si>
  <si>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</si>
  <si>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</si>
  <si>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</si>
  <si>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</si>
  <si>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</si>
  <si>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</si>
  <si>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</si>
  <si>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</si>
  <si>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</si>
  <si>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</si>
  <si>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</si>
  <si>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</si>
  <si>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</si>
  <si>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</si>
  <si>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</si>
  <si>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</si>
  <si>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</si>
  <si>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</si>
  <si>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</si>
  <si>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</si>
  <si>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</si>
  <si>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</si>
  <si>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</si>
  <si>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</si>
  <si>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</si>
  <si>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</si>
  <si>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</si>
  <si>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</si>
  <si>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</si>
  <si>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</si>
  <si>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</si>
  <si>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</si>
  <si>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</si>
  <si>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</si>
  <si>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</si>
  <si>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</si>
  <si>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</si>
  <si>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</si>
  <si>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</si>
  <si>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</si>
  <si>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</si>
  <si>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</si>
  <si>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</si>
  <si>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</si>
  <si>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</si>
  <si>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</si>
  <si>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</si>
  <si>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</si>
  <si>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</si>
  <si>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</si>
  <si>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</si>
  <si>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</si>
  <si>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</si>
  <si>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</si>
  <si>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</si>
  <si>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</si>
  <si>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</si>
  <si>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</si>
  <si>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</si>
  <si>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</si>
  <si>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</si>
  <si>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</si>
  <si>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</si>
  <si>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</si>
  <si>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</si>
  <si>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</si>
  <si>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</si>
  <si>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</si>
  <si>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</si>
  <si>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</si>
  <si>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</si>
  <si>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</si>
  <si>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</si>
  <si>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</si>
  <si>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</si>
  <si>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</si>
  <si>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</si>
  <si>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</si>
  <si>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</si>
  <si>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</si>
  <si>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</si>
  <si>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</si>
  <si>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</si>
  <si>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</si>
  <si>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</si>
  <si>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</si>
  <si>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</si>
  <si>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</si>
  <si>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</si>
  <si>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</si>
  <si>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</si>
  <si>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</si>
  <si>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</si>
  <si>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</si>
  <si>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</si>
  <si>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</si>
  <si>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</si>
  <si>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</si>
  <si>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</si>
  <si>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</si>
  <si>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</si>
  <si>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</si>
  <si>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</si>
  <si>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</si>
  <si>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</si>
  <si>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</si>
  <si>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</si>
  <si>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</si>
  <si>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</si>
  <si>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</si>
  <si>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</si>
  <si>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</si>
  <si>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</si>
  <si>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</si>
  <si>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</si>
  <si>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</si>
  <si>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</si>
  <si>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</si>
  <si>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</si>
  <si>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</si>
  <si>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</si>
  <si>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</si>
  <si>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</si>
  <si>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</si>
  <si>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</si>
  <si>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</si>
  <si>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</si>
  <si>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</si>
  <si>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</si>
  <si>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</si>
  <si>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</si>
  <si>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</si>
  <si>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</si>
  <si>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</si>
  <si>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</si>
  <si>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</si>
  <si>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</si>
  <si>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</si>
  <si>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</si>
  <si>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</si>
  <si>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</si>
  <si>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</si>
  <si>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</si>
  <si>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</si>
  <si>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</si>
  <si>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</si>
  <si>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</si>
  <si>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</si>
  <si>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</si>
  <si>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</si>
  <si>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</si>
  <si>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</si>
  <si>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</si>
  <si>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</si>
  <si>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</si>
  <si>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</si>
  <si>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</si>
  <si>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</si>
  <si>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</si>
  <si>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</si>
  <si>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</si>
  <si>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</si>
  <si>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</si>
  <si>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</si>
  <si>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</si>
  <si>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</si>
  <si>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</si>
  <si>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</si>
  <si>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</si>
  <si>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</si>
  <si>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</si>
  <si>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</si>
  <si>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</si>
  <si>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</si>
  <si>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</si>
  <si>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</si>
  <si>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</si>
  <si>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</si>
  <si>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</si>
  <si>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</si>
  <si>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</si>
  <si>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</si>
  <si>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</si>
  <si>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</si>
  <si>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</si>
  <si>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</si>
  <si>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</si>
  <si>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</si>
  <si>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</si>
  <si>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</si>
  <si>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</si>
  <si>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</si>
  <si>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</si>
  <si>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</si>
  <si>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</si>
  <si>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</si>
  <si>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</si>
  <si>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</si>
  <si>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</si>
  <si>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</si>
  <si>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</si>
  <si>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</si>
  <si>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</si>
  <si>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</si>
  <si>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</si>
  <si>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</si>
  <si>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</si>
  <si>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</si>
  <si>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</si>
  <si>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</si>
  <si>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</si>
  <si>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</si>
  <si>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</si>
  <si>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</si>
  <si>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</si>
  <si>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</si>
  <si>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</si>
  <si>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</si>
  <si>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</si>
  <si>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</si>
  <si>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</si>
  <si>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</si>
  <si>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</si>
  <si>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</si>
  <si>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</si>
  <si>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</si>
  <si>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</si>
  <si>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</si>
  <si>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</si>
  <si>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</si>
  <si>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</si>
  <si>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</si>
  <si>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</si>
  <si>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</si>
  <si>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</si>
  <si>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</si>
  <si>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</si>
  <si>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</si>
  <si>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</si>
  <si>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</si>
  <si>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</si>
  <si>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</si>
  <si>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</si>
  <si>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</si>
  <si>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</si>
  <si>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</si>
  <si>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</si>
  <si>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</si>
  <si>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</si>
  <si>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</si>
  <si>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</si>
  <si>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</si>
  <si>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</si>
  <si>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</si>
  <si>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</si>
  <si>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</si>
  <si>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</si>
  <si>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</si>
  <si>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</si>
  <si>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</si>
  <si>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</si>
  <si>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</si>
  <si>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</si>
  <si>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</si>
  <si>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</si>
  <si>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</si>
  <si>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</si>
  <si>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</si>
  <si>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</si>
  <si>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</si>
  <si>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</si>
  <si>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</si>
  <si>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</si>
  <si>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</si>
  <si>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</si>
  <si>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</si>
  <si>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</si>
  <si>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</si>
  <si>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</si>
  <si>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</si>
  <si>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</si>
  <si>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</si>
  <si>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</si>
  <si>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</si>
  <si>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</si>
  <si>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</si>
  <si>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</si>
  <si>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</si>
  <si>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</si>
  <si>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</si>
  <si>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</si>
  <si>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</si>
  <si>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</si>
  <si>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</si>
  <si>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</si>
  <si>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</si>
  <si>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</si>
  <si>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</si>
  <si>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</si>
  <si>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</si>
  <si>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</si>
  <si>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</si>
  <si>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</si>
  <si>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</si>
  <si>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</si>
  <si>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</si>
  <si>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</si>
  <si>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</si>
  <si>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</si>
  <si>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</si>
  <si>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</si>
  <si>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</si>
  <si>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</si>
  <si>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</si>
  <si>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</si>
  <si>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</si>
  <si>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</si>
  <si>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</si>
  <si>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</si>
  <si>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</si>
  <si>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</si>
  <si>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</si>
  <si>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</si>
  <si>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</si>
  <si>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</si>
  <si>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</si>
  <si>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</si>
  <si>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</si>
  <si>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</si>
  <si>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</si>
  <si>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</si>
  <si>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</si>
  <si>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</si>
  <si>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</si>
  <si>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</si>
  <si>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</si>
  <si>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</si>
  <si>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</si>
  <si>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</si>
  <si>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</si>
  <si>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</si>
  <si>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</si>
  <si>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</si>
  <si>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</si>
  <si>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</si>
  <si>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</si>
  <si>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</si>
  <si>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</si>
  <si>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</si>
  <si>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</si>
  <si>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</si>
  <si>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</si>
  <si>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</si>
  <si>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</si>
  <si>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</si>
  <si>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</si>
  <si>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</si>
  <si>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</si>
  <si>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</si>
  <si>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</si>
  <si>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</si>
  <si>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</si>
  <si>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</si>
  <si>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</si>
  <si>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</si>
  <si>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</si>
  <si>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</si>
  <si>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</si>
  <si>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</si>
  <si>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</si>
  <si>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</si>
  <si>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</si>
  <si>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</si>
  <si>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</si>
  <si>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</si>
  <si>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</si>
  <si>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</si>
  <si>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</si>
  <si>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</si>
  <si>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</si>
  <si>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</si>
  <si>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</si>
  <si>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</si>
  <si>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</si>
  <si>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</si>
  <si>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</si>
  <si>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</si>
  <si>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</si>
  <si>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</si>
  <si>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</si>
  <si>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</si>
  <si>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</si>
  <si>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</si>
  <si>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</si>
  <si>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</si>
  <si>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</si>
  <si>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</si>
  <si>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</si>
  <si>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</si>
  <si>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</si>
  <si>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</si>
  <si>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</si>
  <si>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</si>
  <si>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</si>
  <si>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</si>
  <si>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</si>
  <si>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</si>
  <si>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</si>
  <si>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</si>
  <si>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</si>
  <si>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</si>
  <si>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</si>
  <si>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</si>
  <si>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</si>
  <si>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</si>
  <si>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</si>
  <si>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</si>
  <si>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</si>
  <si>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</si>
  <si>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</si>
  <si>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</si>
  <si>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</si>
  <si>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</si>
  <si>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</si>
  <si>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</si>
  <si>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</si>
  <si>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</si>
  <si>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</si>
  <si>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</si>
  <si>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</si>
  <si>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</si>
  <si>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</si>
  <si>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</si>
  <si>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</si>
  <si>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</si>
  <si>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</si>
  <si>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</si>
  <si>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</si>
  <si>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</si>
  <si>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</si>
  <si>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</si>
  <si>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</si>
  <si>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</si>
  <si>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</si>
  <si>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</si>
  <si>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</si>
  <si>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</si>
  <si>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</si>
  <si>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</si>
  <si>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</si>
  <si>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</si>
  <si>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</si>
  <si>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</si>
  <si>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</si>
  <si>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</si>
  <si>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</si>
  <si>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</si>
  <si>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</si>
  <si>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</si>
  <si>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</si>
  <si>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</si>
  <si>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</si>
  <si>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</si>
  <si>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</si>
  <si>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</si>
  <si>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</si>
  <si>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</si>
  <si>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</si>
  <si>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</si>
  <si>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</si>
  <si>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</si>
  <si>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</si>
  <si>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</si>
  <si>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</si>
  <si>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</si>
  <si>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</si>
  <si>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</si>
  <si>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</si>
  <si>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</si>
  <si>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</si>
  <si>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</si>
  <si>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</si>
  <si>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</si>
  <si>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</si>
  <si>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</si>
  <si>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</si>
  <si>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</si>
  <si>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</si>
  <si>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</si>
  <si>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</si>
  <si>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</si>
  <si>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</si>
  <si>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</si>
  <si>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</si>
  <si>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</si>
  <si>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</si>
  <si>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</si>
  <si>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</si>
  <si>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</si>
  <si>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</si>
  <si>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</si>
  <si>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</si>
  <si>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</si>
  <si>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</si>
  <si>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</si>
  <si>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</si>
  <si>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</si>
  <si>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</si>
  <si>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</si>
  <si>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</si>
  <si>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</si>
  <si>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</si>
  <si>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</si>
  <si>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</si>
  <si>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</si>
  <si>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</si>
  <si>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</si>
  <si>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</si>
  <si>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</si>
  <si>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</si>
  <si>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</si>
  <si>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</si>
  <si>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</si>
  <si>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</si>
  <si>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</si>
  <si>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</si>
  <si>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</si>
  <si>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</si>
  <si>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</si>
  <si>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</si>
  <si>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</si>
  <si>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</si>
  <si>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</si>
  <si>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</si>
  <si>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</si>
  <si>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</si>
  <si>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</si>
  <si>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</si>
  <si>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</si>
  <si>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</si>
  <si>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</si>
  <si>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</si>
  <si>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</si>
  <si>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</si>
  <si>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</si>
  <si>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</si>
  <si>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</si>
  <si>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</si>
  <si>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</si>
  <si>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</si>
  <si>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</si>
  <si>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</si>
  <si>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</si>
  <si>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</si>
  <si>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</si>
  <si>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</si>
  <si>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</si>
  <si>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</si>
  <si>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</si>
  <si>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</si>
  <si>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</si>
  <si>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</si>
  <si>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</si>
  <si>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</si>
  <si>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</si>
  <si>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</si>
  <si>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</si>
  <si>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</si>
  <si>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</si>
  <si>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</si>
  <si>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</si>
  <si>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</si>
  <si>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</si>
  <si>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</si>
  <si>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</si>
  <si>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</si>
  <si>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</si>
  <si>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</si>
  <si>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</si>
  <si>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</si>
  <si>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</si>
  <si>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</si>
  <si>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</si>
  <si>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</si>
  <si>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</si>
  <si>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</si>
  <si>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</si>
  <si>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</si>
  <si>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</si>
  <si>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</si>
  <si>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</si>
  <si>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</si>
  <si>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</si>
  <si>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</si>
  <si>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</si>
  <si>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</si>
  <si>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</si>
  <si>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</si>
  <si>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</si>
  <si>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</si>
  <si>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</si>
  <si>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</si>
  <si>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</si>
  <si>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</si>
  <si>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</si>
  <si>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</si>
  <si>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</si>
  <si>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</si>
  <si>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</si>
  <si>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</si>
  <si>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</si>
  <si>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</si>
  <si>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</si>
  <si>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</si>
  <si>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</si>
  <si>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</si>
  <si>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</si>
  <si>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</si>
  <si>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</si>
  <si>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</si>
  <si>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</si>
  <si>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</si>
  <si>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</si>
  <si>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</si>
  <si>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</si>
  <si>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</si>
  <si>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</si>
  <si>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</si>
  <si>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</si>
  <si>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</si>
  <si>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</si>
  <si>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</si>
  <si>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</si>
  <si>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</si>
  <si>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</si>
  <si>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</si>
  <si>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</si>
  <si>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</si>
  <si>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</si>
  <si>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</si>
  <si>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</si>
  <si>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</si>
  <si>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</si>
  <si>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</si>
  <si>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</si>
  <si>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</si>
  <si>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</si>
  <si>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</si>
  <si>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</si>
  <si>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</si>
  <si>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</si>
  <si>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</si>
  <si>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</si>
  <si>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</si>
  <si>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</si>
  <si>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</si>
  <si>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</si>
  <si>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</si>
  <si>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</si>
  <si>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</si>
  <si>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</si>
  <si>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</si>
  <si>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</si>
  <si>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</si>
  <si>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</si>
  <si>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</si>
  <si>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</si>
  <si>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</si>
  <si>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</si>
  <si>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</si>
  <si>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</si>
  <si>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</si>
  <si>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</si>
  <si>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</si>
  <si>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</si>
  <si>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</si>
  <si>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</si>
  <si>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</si>
  <si>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</si>
  <si>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</si>
  <si>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</si>
  <si>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</si>
  <si>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</si>
  <si>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</si>
  <si>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</si>
  <si>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</si>
  <si>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</si>
  <si>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</si>
  <si>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</si>
  <si>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</si>
  <si>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</si>
  <si>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</si>
  <si>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</si>
  <si>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</si>
  <si>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</si>
  <si>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</si>
  <si>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</si>
  <si>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</si>
  <si>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</si>
  <si>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</si>
  <si>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</si>
  <si>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</si>
  <si>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</si>
  <si>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</si>
  <si>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</si>
  <si>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</si>
  <si>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</si>
  <si>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</si>
  <si>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</si>
  <si>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</si>
  <si>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</si>
  <si>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</si>
  <si>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</si>
  <si>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</si>
  <si>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</si>
  <si>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</si>
  <si>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</si>
  <si>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</si>
  <si>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</si>
  <si>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</si>
  <si>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</si>
  <si>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</si>
  <si>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</si>
  <si>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</si>
  <si>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</si>
  <si>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</si>
  <si>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</si>
  <si>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</si>
  <si>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</si>
  <si>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</si>
  <si>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</si>
  <si>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</si>
  <si>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</si>
  <si>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</si>
  <si>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</si>
  <si>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</si>
  <si>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</si>
  <si>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</si>
  <si>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</si>
  <si>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</si>
  <si>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</si>
  <si>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</si>
  <si>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</si>
  <si>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</si>
  <si>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</si>
  <si>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</si>
  <si>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</si>
  <si>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</si>
  <si>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</si>
  <si>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</si>
  <si>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</si>
  <si>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</si>
  <si>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</si>
  <si>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</si>
  <si>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</si>
  <si>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</si>
  <si>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</si>
  <si>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</si>
  <si>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</si>
  <si>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</si>
  <si>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</si>
  <si>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</si>
  <si>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</si>
  <si>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</si>
  <si>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</si>
  <si>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</si>
  <si>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</si>
  <si>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</si>
  <si>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</si>
  <si>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</si>
  <si>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</si>
  <si>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</si>
  <si>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</si>
  <si>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</si>
  <si>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</si>
  <si>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</si>
  <si>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</si>
  <si>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</si>
  <si>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</si>
  <si>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</si>
  <si>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</si>
  <si>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</si>
  <si>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</si>
  <si>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</si>
  <si>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</si>
  <si>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</si>
  <si>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</si>
  <si>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</si>
  <si>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</si>
  <si>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</si>
  <si>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</si>
  <si>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</si>
  <si>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</si>
  <si>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</si>
  <si>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</si>
  <si>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</si>
  <si>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</si>
  <si>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</si>
  <si>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</si>
  <si>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</si>
  <si>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</si>
  <si>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</si>
  <si>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</si>
  <si>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</si>
  <si>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</si>
  <si>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</si>
  <si>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</si>
  <si>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</si>
  <si>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</si>
  <si>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</si>
  <si>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</si>
  <si>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</si>
  <si>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</si>
  <si>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</si>
  <si>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</si>
  <si>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</si>
  <si>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</si>
  <si>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</si>
  <si>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</si>
  <si>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</si>
  <si>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</si>
  <si>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</si>
  <si>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</si>
  <si>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</si>
  <si>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</si>
  <si>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</si>
  <si>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</si>
  <si>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</si>
  <si>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</si>
  <si>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</si>
  <si>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</si>
  <si>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</si>
  <si>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</si>
  <si>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</si>
  <si>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</si>
  <si>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</si>
  <si>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</si>
  <si>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</si>
  <si>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</si>
  <si>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</si>
  <si>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</si>
  <si>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</si>
  <si>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</si>
  <si>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</si>
  <si>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</si>
  <si>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</si>
  <si>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</si>
  <si>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</si>
  <si>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</si>
  <si>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</si>
  <si>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</si>
  <si>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</si>
  <si>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</si>
  <si>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</si>
  <si>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</si>
  <si>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</si>
  <si>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</si>
  <si>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</si>
  <si>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</si>
  <si>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</si>
  <si>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</si>
  <si>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</si>
  <si>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</si>
  <si>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</si>
  <si>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</si>
  <si>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</si>
  <si>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</si>
  <si>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</si>
  <si>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</si>
  <si>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</si>
  <si>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</si>
  <si>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</si>
  <si>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</si>
  <si>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</si>
  <si>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</si>
  <si>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</si>
  <si>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</si>
  <si>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</si>
  <si>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</si>
  <si>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</si>
  <si>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</si>
  <si>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</si>
  <si>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</si>
  <si>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</si>
  <si>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</si>
  <si>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</si>
  <si>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</si>
  <si>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</si>
  <si>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</si>
  <si>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</si>
  <si>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</si>
  <si>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</si>
  <si>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</si>
  <si>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</si>
  <si>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</si>
  <si>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</si>
  <si>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</si>
  <si>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</si>
  <si>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</si>
  <si>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</si>
  <si>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</si>
  <si>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</si>
  <si>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</si>
  <si>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</si>
  <si>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</si>
  <si>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</si>
  <si>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</si>
  <si>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</si>
  <si>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</si>
  <si>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</si>
  <si>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</si>
  <si>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</si>
  <si>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</si>
  <si>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</si>
  <si>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</si>
  <si>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</si>
  <si>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</si>
  <si>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</si>
  <si>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</si>
  <si>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</si>
  <si>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</si>
  <si>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</si>
  <si>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</si>
  <si>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</si>
  <si>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</si>
  <si>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</si>
  <si>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</si>
  <si>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</si>
  <si>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</si>
  <si>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</si>
  <si>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</si>
  <si>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</si>
  <si>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</si>
  <si>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</si>
  <si>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</si>
  <si>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</si>
  <si>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</si>
  <si>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</si>
  <si>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</si>
  <si>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</si>
  <si>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</si>
  <si>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</si>
  <si>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</si>
  <si>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</si>
  <si>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</si>
  <si>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</si>
  <si>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</si>
  <si>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</si>
  <si>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</si>
  <si>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</si>
  <si>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</si>
  <si>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</si>
  <si>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</si>
  <si>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</si>
  <si>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</si>
  <si>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</si>
  <si>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</si>
  <si>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</si>
  <si>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</si>
  <si>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</si>
  <si>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</si>
  <si>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</si>
  <si>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</si>
  <si>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</si>
  <si>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</si>
  <si>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</si>
  <si>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</si>
  <si>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</si>
  <si>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</si>
  <si>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</si>
  <si>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</si>
  <si>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</si>
  <si>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</si>
  <si>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</si>
  <si>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</si>
  <si>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</si>
  <si>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</si>
  <si>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</si>
  <si>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</si>
  <si>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</si>
  <si>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</si>
  <si>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</si>
  <si>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</si>
  <si>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</si>
  <si>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</si>
  <si>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</si>
  <si>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</si>
  <si>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</si>
  <si>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</si>
  <si>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</si>
  <si>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</si>
  <si>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</si>
  <si>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</si>
  <si>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</si>
  <si>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</si>
  <si>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</si>
  <si>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</si>
  <si>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</si>
  <si>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</si>
  <si>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</si>
  <si>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</si>
  <si>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</si>
  <si>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</si>
  <si>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</si>
  <si>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</si>
  <si>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</si>
  <si>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</si>
  <si>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</si>
  <si>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</si>
  <si>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</si>
  <si>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</si>
  <si>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</si>
  <si>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</si>
  <si>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</si>
  <si>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</si>
  <si>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</si>
  <si>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</si>
  <si>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</si>
  <si>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</si>
  <si>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</si>
  <si>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</si>
  <si>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</si>
  <si>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</si>
  <si>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</si>
  <si>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</si>
  <si>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</si>
  <si>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</si>
  <si>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</si>
  <si>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</si>
  <si>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</si>
  <si>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</si>
  <si>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</si>
  <si>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</si>
  <si>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</si>
  <si>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</si>
  <si>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</si>
  <si>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</si>
  <si>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</si>
  <si>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</si>
  <si>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</si>
  <si>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</si>
  <si>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</si>
  <si>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</si>
  <si>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</si>
  <si>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</si>
  <si>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</si>
  <si>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</si>
  <si>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</si>
  <si>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</si>
  <si>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</si>
  <si>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</si>
  <si>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</si>
  <si>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</si>
  <si>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</si>
  <si>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</si>
  <si>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</si>
  <si>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</si>
  <si>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</si>
  <si>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</si>
  <si>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</si>
  <si>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</si>
  <si>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</si>
  <si>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</si>
  <si>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</si>
  <si>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</si>
  <si>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</si>
  <si>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</si>
  <si>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</si>
  <si>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</si>
  <si>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</si>
  <si>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</si>
  <si>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</si>
  <si>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</si>
  <si>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</si>
  <si>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</si>
  <si>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</si>
  <si>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</si>
  <si>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</si>
  <si>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</si>
  <si>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</si>
  <si>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</si>
  <si>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</si>
  <si>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</si>
  <si>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</si>
  <si>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</si>
  <si>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</si>
  <si>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</si>
  <si>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</si>
  <si>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</si>
  <si>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</si>
  <si>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</si>
  <si>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</si>
  <si>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</si>
  <si>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</si>
  <si>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</si>
  <si>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</si>
  <si>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</si>
  <si>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</si>
  <si>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</si>
  <si>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</si>
  <si>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</si>
  <si>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</si>
  <si>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</si>
  <si>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</si>
  <si>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</si>
  <si>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</si>
  <si>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</si>
  <si>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</si>
  <si>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</si>
  <si>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</si>
  <si>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</si>
  <si>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</si>
  <si>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</si>
  <si>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</si>
  <si>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</si>
  <si>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</si>
  <si>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</si>
  <si>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</si>
  <si>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</si>
  <si>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</si>
  <si>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</si>
  <si>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</si>
  <si>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</si>
  <si>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</si>
  <si>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</si>
  <si>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</si>
  <si>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</si>
  <si>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</si>
  <si>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</si>
  <si>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</si>
  <si>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</si>
  <si>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</si>
  <si>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</si>
  <si>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</si>
  <si>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</si>
  <si>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</si>
  <si>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</si>
  <si>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</si>
  <si>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</si>
  <si>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</si>
  <si>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</si>
  <si>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</si>
  <si>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</si>
  <si>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</si>
  <si>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</si>
  <si>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</si>
  <si>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</si>
  <si>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</si>
  <si>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</si>
  <si>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</si>
  <si>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</si>
  <si>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</si>
  <si>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</si>
  <si>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</si>
  <si>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</si>
  <si>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</si>
  <si>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</si>
  <si>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</si>
  <si>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</si>
  <si>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</si>
  <si>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</si>
  <si>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</si>
  <si>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</si>
  <si>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</si>
  <si>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</si>
  <si>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</si>
  <si>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</si>
  <si>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</si>
  <si>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</si>
  <si>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</si>
  <si>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</si>
  <si>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</si>
  <si>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</si>
  <si>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</si>
  <si>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</si>
  <si>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</si>
  <si>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</si>
  <si>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</si>
  <si>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</si>
  <si>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</si>
  <si>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</si>
  <si>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</si>
  <si>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</si>
  <si>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</si>
  <si>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</si>
  <si>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</si>
  <si>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</si>
  <si>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</si>
  <si>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</si>
  <si>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</si>
  <si>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</si>
  <si>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</si>
  <si>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</si>
  <si>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</si>
  <si>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</si>
  <si>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</si>
  <si>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</si>
  <si>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</si>
  <si>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</si>
  <si>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</si>
  <si>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</si>
  <si>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</si>
  <si>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</si>
  <si>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</si>
  <si>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</si>
  <si>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</si>
  <si>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</si>
  <si>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</si>
  <si>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</si>
  <si>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</si>
  <si>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</si>
  <si>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</si>
  <si>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</si>
  <si>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</si>
  <si>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</si>
  <si>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</si>
  <si>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</si>
  <si>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</si>
  <si>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</si>
  <si>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</si>
  <si>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</si>
  <si>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</si>
  <si>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</si>
  <si>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</si>
  <si>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</si>
  <si>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</si>
  <si>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</si>
  <si>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</si>
  <si>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</si>
  <si>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</si>
  <si>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</si>
  <si>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</si>
  <si>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</si>
  <si>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</si>
  <si>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</si>
  <si>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</si>
  <si>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</si>
  <si>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</si>
  <si>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</si>
  <si>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</si>
  <si>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</si>
  <si>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</si>
  <si>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</si>
  <si>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</si>
  <si>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</si>
  <si>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</si>
  <si>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</si>
  <si>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</si>
  <si>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</si>
  <si>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</si>
  <si>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</si>
  <si>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</si>
  <si>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</si>
  <si>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</si>
  <si>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</si>
  <si>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</si>
  <si>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</si>
  <si>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</si>
  <si>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</si>
  <si>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</si>
  <si>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</si>
  <si>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</si>
  <si>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</si>
  <si>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</si>
  <si>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</si>
  <si>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</si>
  <si>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</si>
  <si>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</si>
  <si>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</si>
  <si>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</si>
  <si>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</si>
  <si>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</si>
  <si>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</si>
  <si>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</si>
  <si>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</si>
  <si>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</si>
  <si>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</si>
  <si>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</si>
  <si>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</si>
  <si>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</si>
  <si>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</si>
  <si>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</si>
  <si>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</si>
  <si>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</si>
  <si>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</si>
  <si>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</si>
  <si>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</si>
  <si>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</si>
  <si>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</si>
  <si>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</si>
  <si>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</si>
  <si>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</si>
  <si>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</si>
  <si>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</si>
  <si>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</si>
  <si>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</si>
  <si>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</si>
  <si>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</si>
  <si>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</si>
  <si>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</si>
  <si>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</si>
  <si>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</si>
  <si>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</si>
  <si>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</si>
  <si>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</si>
  <si>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</si>
  <si>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</si>
  <si>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</si>
  <si>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</si>
  <si>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</si>
  <si>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</si>
  <si>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</si>
  <si>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</si>
  <si>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</si>
  <si>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</si>
  <si>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</si>
  <si>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</si>
  <si>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</si>
  <si>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</si>
  <si>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</si>
  <si>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</si>
  <si>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</si>
  <si>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</si>
  <si>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</si>
  <si>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</si>
  <si>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</si>
  <si>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</si>
  <si>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</si>
  <si>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</si>
  <si>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</si>
  <si>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</si>
  <si>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</si>
  <si>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</si>
  <si>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</si>
  <si>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</si>
  <si>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</si>
  <si>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</si>
  <si>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</si>
  <si>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</si>
  <si>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</si>
  <si>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</si>
  <si>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</si>
  <si>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</si>
  <si>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</si>
  <si>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</si>
  <si>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</si>
  <si>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</si>
  <si>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</si>
  <si>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</si>
  <si>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</si>
  <si>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</si>
  <si>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</si>
  <si>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</si>
  <si>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</si>
  <si>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</si>
  <si>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</si>
  <si>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</si>
  <si>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</si>
  <si>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</si>
  <si>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</si>
  <si>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</si>
  <si>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</si>
  <si>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</si>
  <si>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</si>
  <si>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</si>
  <si>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</si>
  <si>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</si>
  <si>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</si>
  <si>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</si>
  <si>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</si>
  <si>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</si>
  <si>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</si>
  <si>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</si>
  <si>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</si>
  <si>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</si>
  <si>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</si>
  <si>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</si>
  <si>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</si>
  <si>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</si>
  <si>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</si>
  <si>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</si>
  <si>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</si>
  <si>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</si>
  <si>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</si>
  <si>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</si>
  <si>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</si>
  <si>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</si>
  <si>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</si>
  <si>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</si>
  <si>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</si>
  <si>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</si>
  <si>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</si>
  <si>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</si>
  <si>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</si>
  <si>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</si>
  <si>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</si>
  <si>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</si>
  <si>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</si>
  <si>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</si>
  <si>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</si>
  <si>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</si>
  <si>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</si>
  <si>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</si>
  <si>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</si>
  <si>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</si>
  <si>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</si>
  <si>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</si>
  <si>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</si>
  <si>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</si>
  <si>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</si>
  <si>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</si>
  <si>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</si>
  <si>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</si>
  <si>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</si>
  <si>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</si>
  <si>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</si>
  <si>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</si>
  <si>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</si>
  <si>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</si>
  <si>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</si>
  <si>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</si>
  <si>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</si>
  <si>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</si>
  <si>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</si>
  <si>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</si>
  <si>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</si>
  <si>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</si>
  <si>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</si>
  <si>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</si>
  <si>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</si>
  <si>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</si>
  <si>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</si>
  <si>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</si>
  <si>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</si>
  <si>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</si>
  <si>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</si>
  <si>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</si>
  <si>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</si>
  <si>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</si>
  <si>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</si>
  <si>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</si>
  <si>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</si>
  <si>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</si>
  <si>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</si>
  <si>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</si>
  <si>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</si>
  <si>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</si>
  <si>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</si>
  <si>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</si>
  <si>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</si>
  <si>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</si>
  <si>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</si>
  <si>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</si>
  <si>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</si>
  <si>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</si>
  <si>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</si>
  <si>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</si>
  <si>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</si>
  <si>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</si>
  <si>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</si>
  <si>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</si>
  <si>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</si>
  <si>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</si>
  <si>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</si>
  <si>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</si>
  <si>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</si>
  <si>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</si>
  <si>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</si>
  <si>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</si>
  <si>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</si>
  <si>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</si>
  <si>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</si>
  <si>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</si>
  <si>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</si>
  <si>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</si>
  <si>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</si>
  <si>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</si>
  <si>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</si>
  <si>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</si>
  <si>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</si>
  <si>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</si>
  <si>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</si>
  <si>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</si>
  <si>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</si>
  <si>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</si>
  <si>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</si>
  <si>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</si>
  <si>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</si>
  <si>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</si>
  <si>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</si>
  <si>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</si>
  <si>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</si>
  <si>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</si>
  <si>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</si>
  <si>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</si>
  <si>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</si>
  <si>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</si>
  <si>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</si>
  <si>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</si>
  <si>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</si>
  <si>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</si>
  <si>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</si>
  <si>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</si>
  <si>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</si>
  <si>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</si>
  <si>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</si>
  <si>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</si>
  <si>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</si>
  <si>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</si>
  <si>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</si>
  <si>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</si>
  <si>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</si>
  <si>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</si>
  <si>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</si>
  <si>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</si>
  <si>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</si>
  <si>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</si>
  <si>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</si>
  <si>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</si>
  <si>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</si>
  <si>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</si>
  <si>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</si>
  <si>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</si>
  <si>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</si>
  <si>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</si>
  <si>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</si>
  <si>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</si>
  <si>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</si>
  <si>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</si>
  <si>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</si>
  <si>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</si>
  <si>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</si>
  <si>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</si>
  <si>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</si>
  <si>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</si>
  <si>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</si>
  <si>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</si>
  <si>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</si>
  <si>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</si>
  <si>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</si>
  <si>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</si>
  <si>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</si>
  <si>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</si>
  <si>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</si>
  <si>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</si>
  <si>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</si>
  <si>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</si>
  <si>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</si>
  <si>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</si>
  <si>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</si>
  <si>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</si>
  <si>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</si>
  <si>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</si>
  <si>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</si>
  <si>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</si>
  <si>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</si>
  <si>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</si>
  <si>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</si>
  <si>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</si>
  <si>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</si>
  <si>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</si>
  <si>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</si>
  <si>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</si>
  <si>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</si>
  <si>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</si>
  <si>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</si>
  <si>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</si>
  <si>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</si>
  <si>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</si>
  <si>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</si>
  <si>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</si>
  <si>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</si>
  <si>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</si>
  <si>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</si>
  <si>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</si>
  <si>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</si>
  <si>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</si>
  <si>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</si>
  <si>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</si>
  <si>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</si>
  <si>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</si>
  <si>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</si>
  <si>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</si>
  <si>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</si>
  <si>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</si>
  <si>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</si>
  <si>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</si>
  <si>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</si>
  <si>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</si>
  <si>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</si>
  <si>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</si>
  <si>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</si>
  <si>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</si>
  <si>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</si>
  <si>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</si>
  <si>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</si>
  <si>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</si>
  <si>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</si>
  <si>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</si>
  <si>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</si>
  <si>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</si>
  <si>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</si>
  <si>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</si>
  <si>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</si>
  <si>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</si>
  <si>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</si>
  <si>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</si>
  <si>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</si>
  <si>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</si>
  <si>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</si>
  <si>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</si>
  <si>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</si>
  <si>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</si>
  <si>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</si>
  <si>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</si>
  <si>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</si>
  <si>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</si>
  <si>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</si>
  <si>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</si>
  <si>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</si>
  <si>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</si>
  <si>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</si>
  <si>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</si>
  <si>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</si>
  <si>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</si>
  <si>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</si>
  <si>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</si>
  <si>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</si>
  <si>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</si>
  <si>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</si>
  <si>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</si>
  <si>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</si>
  <si>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</si>
  <si>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</si>
  <si>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</si>
  <si>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</si>
  <si>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</si>
  <si>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</si>
  <si>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</si>
  <si>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</si>
  <si>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</si>
  <si>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</si>
  <si>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</si>
  <si>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</si>
  <si>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</si>
  <si>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</si>
  <si>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</si>
  <si>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</si>
  <si>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</si>
  <si>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</si>
  <si>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</si>
  <si>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</si>
  <si>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</si>
  <si>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</si>
  <si>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</si>
  <si>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</si>
  <si>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</si>
  <si>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</si>
  <si>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</si>
  <si>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</si>
  <si>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</si>
  <si>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</si>
  <si>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</si>
  <si>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</si>
  <si>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</si>
  <si>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</si>
  <si>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</si>
  <si>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</si>
  <si>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</si>
  <si>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</si>
  <si>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</si>
  <si>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</si>
  <si>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</si>
  <si>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</si>
  <si>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</si>
  <si>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</si>
  <si>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</si>
  <si>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</si>
  <si>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</si>
  <si>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</si>
  <si>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</si>
  <si>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</si>
  <si>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</si>
  <si>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</si>
  <si>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</si>
  <si>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</si>
  <si>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</si>
  <si>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</si>
  <si>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</si>
  <si>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</si>
  <si>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</si>
  <si>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</si>
  <si>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</si>
  <si>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</si>
  <si>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</si>
  <si>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</si>
  <si>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</si>
  <si>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</si>
  <si>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</si>
  <si>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</si>
  <si>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</si>
  <si>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</si>
  <si>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</si>
  <si>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</si>
  <si>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</si>
  <si>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</si>
  <si>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</si>
  <si>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</si>
  <si>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</si>
  <si>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</si>
  <si>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</si>
  <si>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</si>
  <si>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</si>
  <si>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</si>
  <si>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</si>
  <si>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</si>
  <si>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</si>
  <si>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</si>
  <si>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</si>
  <si>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</si>
  <si>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</si>
  <si>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</si>
  <si>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</si>
  <si>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</si>
  <si>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</si>
  <si>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</si>
  <si>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</si>
  <si>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</si>
  <si>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</si>
  <si>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</si>
  <si>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</si>
  <si>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</si>
  <si>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</si>
  <si>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</si>
  <si>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</si>
  <si>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</si>
  <si>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</si>
  <si>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</si>
  <si>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</si>
  <si>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</si>
  <si>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</si>
  <si>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</si>
  <si>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</si>
  <si>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</si>
  <si>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</si>
  <si>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</si>
  <si>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</si>
  <si>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</si>
  <si>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</si>
  <si>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</si>
  <si>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</si>
  <si>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</si>
  <si>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</si>
  <si>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</si>
  <si>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</si>
  <si>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</si>
  <si>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</si>
  <si>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</si>
  <si>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</si>
  <si>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</si>
  <si>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</si>
  <si>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</si>
  <si>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</si>
  <si>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</si>
  <si>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</si>
  <si>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</si>
  <si>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</si>
  <si>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</si>
  <si>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</si>
  <si>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</si>
  <si>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</si>
  <si>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</si>
  <si>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</si>
  <si>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</si>
  <si>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</si>
  <si>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</si>
  <si>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</si>
  <si>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</si>
  <si>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</si>
  <si>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</si>
  <si>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</si>
  <si>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</si>
  <si>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</si>
  <si>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</si>
  <si>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</si>
  <si>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</si>
  <si>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</si>
  <si>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</si>
  <si>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</si>
  <si>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</si>
  <si>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</si>
  <si>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</si>
  <si>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</si>
  <si>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</si>
  <si>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</si>
  <si>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</si>
  <si>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</si>
  <si>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</si>
  <si>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</si>
  <si>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</si>
  <si>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</si>
  <si>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</si>
  <si>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</si>
  <si>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</si>
  <si>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</si>
  <si>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</si>
  <si>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</si>
  <si>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</si>
  <si>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</si>
  <si>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</si>
  <si>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</si>
  <si>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</si>
  <si>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</si>
  <si>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</si>
  <si>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</si>
  <si>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</si>
  <si>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</si>
  <si>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</si>
  <si>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</si>
  <si>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</si>
  <si>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</si>
  <si>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</si>
  <si>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</si>
  <si>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</si>
  <si>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</si>
  <si>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</si>
  <si>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</si>
  <si>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</si>
  <si>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</si>
  <si>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</si>
  <si>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</si>
  <si>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</si>
  <si>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</si>
  <si>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</si>
  <si>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</si>
  <si>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</si>
  <si>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</si>
  <si>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</si>
  <si>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</si>
  <si>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</si>
  <si>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</si>
  <si>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</si>
  <si>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</si>
  <si>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</si>
  <si>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</si>
  <si>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</si>
  <si>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</si>
  <si>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</si>
  <si>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</si>
  <si>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</si>
  <si>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</si>
  <si>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</si>
  <si>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</si>
  <si>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</si>
  <si>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</si>
  <si>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</si>
  <si>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</si>
  <si>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</si>
  <si>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</si>
  <si>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</si>
  <si>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</si>
  <si>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</si>
  <si>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</si>
  <si>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</si>
  <si>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</si>
  <si>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</si>
  <si>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</si>
  <si>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</si>
  <si>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</si>
  <si>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</si>
  <si>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</si>
  <si>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</si>
  <si>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</si>
  <si>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</si>
  <si>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</si>
  <si>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</si>
  <si>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</si>
  <si>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</si>
  <si>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</si>
  <si>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</si>
  <si>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</si>
  <si>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</si>
  <si>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</si>
  <si>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</si>
  <si>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</si>
  <si>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</si>
  <si>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</si>
  <si>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</si>
  <si>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</si>
  <si>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</si>
  <si>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</si>
  <si>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</si>
  <si>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</si>
  <si>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</si>
  <si>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</si>
  <si>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</si>
  <si>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</si>
  <si>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</si>
  <si>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</si>
  <si>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</si>
  <si>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</si>
  <si>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</si>
  <si>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</si>
  <si>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</si>
  <si>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</si>
  <si>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</si>
  <si>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</si>
  <si>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</si>
  <si>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</si>
  <si>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</si>
  <si>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</si>
  <si>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</si>
  <si>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</si>
  <si>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</si>
  <si>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</si>
  <si>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</si>
  <si>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</si>
  <si>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</si>
  <si>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</si>
  <si>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</si>
  <si>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</si>
  <si>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</si>
  <si>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</si>
  <si>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</si>
  <si>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</si>
  <si>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</si>
  <si>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</si>
  <si>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</si>
  <si>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</si>
  <si>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</si>
  <si>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</si>
  <si>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</si>
  <si>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</si>
  <si>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</si>
  <si>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</si>
  <si>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</si>
  <si>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</si>
  <si>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</si>
  <si>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</si>
  <si>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</si>
  <si>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</si>
  <si>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</si>
  <si>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</si>
  <si>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</si>
  <si>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</si>
  <si>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</si>
  <si>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</si>
  <si>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</si>
  <si>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</si>
  <si>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</si>
  <si>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</si>
  <si>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</si>
  <si>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</si>
  <si>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</si>
  <si>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</si>
  <si>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</si>
  <si>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</si>
  <si>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</si>
  <si>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</si>
  <si>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</si>
  <si>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</si>
  <si>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</si>
  <si>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</si>
  <si>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</si>
  <si>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</si>
  <si>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</si>
  <si>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</si>
  <si>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</si>
  <si>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</si>
  <si>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</si>
  <si>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</si>
  <si>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</si>
  <si>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</si>
  <si>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</si>
  <si>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</si>
  <si>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</si>
  <si>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</si>
  <si>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</si>
  <si>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</si>
  <si>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</si>
  <si>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</si>
  <si>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</si>
  <si>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</si>
  <si>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</si>
  <si>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</si>
  <si>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</si>
  <si>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</si>
  <si>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</si>
  <si>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</si>
  <si>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</si>
  <si>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</si>
  <si>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</si>
  <si>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</si>
  <si>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</si>
  <si>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</si>
  <si>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</si>
  <si>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</si>
  <si>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</si>
  <si>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</si>
  <si>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</si>
  <si>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</si>
  <si>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</si>
  <si>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</si>
  <si>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</si>
  <si>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</si>
  <si>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</si>
  <si>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</si>
  <si>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</si>
  <si>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</si>
  <si>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</si>
  <si>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</si>
  <si>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</si>
  <si>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</si>
  <si>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</si>
  <si>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</si>
  <si>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</si>
  <si>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</si>
  <si>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</si>
  <si>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</si>
  <si>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</si>
  <si>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</si>
  <si>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</si>
  <si>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</si>
  <si>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</si>
  <si>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</si>
  <si>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</si>
  <si>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</si>
  <si>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</si>
  <si>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</si>
  <si>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</si>
  <si>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</si>
  <si>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</si>
  <si>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</si>
  <si>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</si>
  <si>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</si>
  <si>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</si>
  <si>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</si>
  <si>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</si>
  <si>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</si>
  <si>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</si>
  <si>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</si>
  <si>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</si>
  <si>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</si>
  <si>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</si>
  <si>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</si>
  <si>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</si>
  <si>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</si>
  <si>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</si>
  <si>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</si>
  <si>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</si>
  <si>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</si>
  <si>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</si>
  <si>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</si>
  <si>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</si>
  <si>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</si>
  <si>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</si>
  <si>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</si>
  <si>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</si>
  <si>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</si>
  <si>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</si>
  <si>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</si>
  <si>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</si>
  <si>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</si>
  <si>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</si>
  <si>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</si>
  <si>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</si>
  <si>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</si>
  <si>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</si>
  <si>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</si>
  <si>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</si>
  <si>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</si>
  <si>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</si>
  <si>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</si>
  <si>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</si>
  <si>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</si>
  <si>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</si>
  <si>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</si>
  <si>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</si>
  <si>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</si>
  <si>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</si>
  <si>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</si>
  <si>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</si>
  <si>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</si>
  <si>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</si>
  <si>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</si>
  <si>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</si>
  <si>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</si>
  <si>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</si>
  <si>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</si>
  <si>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</si>
  <si>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</si>
  <si>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</si>
  <si>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</si>
  <si>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</si>
  <si>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</si>
  <si>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</si>
  <si>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</si>
  <si>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</si>
  <si>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</si>
  <si>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</si>
  <si>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</si>
  <si>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</si>
  <si>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</si>
  <si>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</si>
  <si>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</si>
  <si>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</si>
  <si>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</si>
  <si>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</si>
  <si>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</si>
  <si>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</si>
  <si>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</si>
  <si>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</si>
  <si>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</si>
  <si>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</si>
  <si>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</si>
  <si>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</si>
  <si>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</si>
  <si>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</si>
  <si>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</si>
  <si>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</si>
  <si>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</si>
  <si>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</si>
  <si>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</si>
  <si>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</si>
  <si>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</si>
  <si>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</si>
  <si>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</si>
  <si>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</si>
  <si>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</si>
  <si>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</si>
  <si>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</si>
  <si>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</si>
  <si>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</si>
  <si>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</si>
  <si>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</si>
  <si>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</si>
  <si>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</si>
  <si>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</si>
  <si>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</si>
  <si>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</si>
  <si>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</si>
  <si>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</si>
  <si>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</si>
  <si>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</si>
  <si>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</si>
  <si>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</si>
  <si>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</si>
  <si>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</si>
  <si>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</si>
  <si>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</si>
  <si>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</si>
  <si>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</si>
  <si>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</si>
  <si>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</si>
  <si>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</si>
  <si>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</si>
  <si>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</si>
  <si>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</si>
  <si>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</si>
  <si>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</si>
  <si>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</si>
  <si>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</si>
  <si>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</si>
  <si>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</si>
  <si>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</si>
  <si>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</si>
  <si>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</si>
  <si>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</si>
  <si>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</si>
  <si>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</si>
  <si>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</si>
  <si>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</si>
  <si>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</si>
  <si>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</si>
  <si>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</si>
  <si>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</si>
  <si>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</si>
  <si>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</si>
  <si>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</si>
  <si>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</si>
  <si>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</si>
  <si>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</si>
  <si>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</si>
  <si>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</si>
  <si>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</si>
  <si>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</si>
  <si>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</si>
  <si>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</si>
  <si>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</si>
  <si>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</si>
  <si>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</si>
  <si>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</si>
  <si>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</si>
  <si>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</si>
  <si>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</si>
  <si>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</si>
  <si>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</si>
  <si>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</si>
  <si>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</si>
  <si>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</si>
  <si>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</si>
  <si>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</si>
  <si>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</si>
  <si>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</si>
  <si>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</si>
  <si>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</si>
  <si>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</si>
  <si>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</si>
  <si>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</si>
  <si>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</si>
  <si>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</si>
  <si>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</si>
  <si>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</si>
  <si>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</si>
  <si>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</si>
  <si>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</si>
  <si>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</si>
  <si>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</si>
  <si>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</si>
  <si>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</si>
  <si>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</si>
  <si>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</si>
  <si>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</si>
  <si>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motocyklový šport - bežné transfery</t>
  </si>
  <si>
    <t>25009</t>
  </si>
  <si>
    <t>Auditor</t>
  </si>
  <si>
    <t>40711820</t>
  </si>
  <si>
    <t>Ing. Ľudovít Vician</t>
  </si>
  <si>
    <t>Bankové poplatky</t>
  </si>
  <si>
    <t>00151653</t>
  </si>
  <si>
    <t>Slovenská sporiteľňa, a.s.</t>
  </si>
  <si>
    <t>00317667</t>
  </si>
  <si>
    <t>Mesto Považská Bystrica</t>
  </si>
  <si>
    <t>62025</t>
  </si>
  <si>
    <t xml:space="preserve">Mzdové náklady </t>
  </si>
  <si>
    <t>Zamestnanec 15</t>
  </si>
  <si>
    <t>Zamestnanec 2</t>
  </si>
  <si>
    <t>3081388300</t>
  </si>
  <si>
    <t>Mzdové náklady - odvody</t>
  </si>
  <si>
    <t>35942436</t>
  </si>
  <si>
    <t>Dôvera zdravotná poisťovňa</t>
  </si>
  <si>
    <t>1001335874</t>
  </si>
  <si>
    <t>30807484</t>
  </si>
  <si>
    <t>Sociálna poisťovňa</t>
  </si>
  <si>
    <t>5250505</t>
  </si>
  <si>
    <t>Prenájom kancelárskych priestorov 7/2025</t>
  </si>
  <si>
    <t>Zamestnanec 1</t>
  </si>
  <si>
    <t>1100062025</t>
  </si>
  <si>
    <t>42499500</t>
  </si>
  <si>
    <t xml:space="preserve">Finančná správa </t>
  </si>
  <si>
    <t>72025</t>
  </si>
  <si>
    <t>Mzdové náklady</t>
  </si>
  <si>
    <t>2025</t>
  </si>
  <si>
    <t>Cestovné - 6-dňová motocyklová súťaž</t>
  </si>
  <si>
    <t>Bučová Natália</t>
  </si>
  <si>
    <t>36284831</t>
  </si>
  <si>
    <t>Union zdravotná poisťovňa</t>
  </si>
  <si>
    <t>20250108</t>
  </si>
  <si>
    <t>52074129</t>
  </si>
  <si>
    <t>Diamond Graphix sro</t>
  </si>
  <si>
    <t>25007</t>
  </si>
  <si>
    <t>Spracovanie účtovníctva</t>
  </si>
  <si>
    <t>Účtovníctvo P.B. sro</t>
  </si>
  <si>
    <t>Zamestnanec 3</t>
  </si>
  <si>
    <t>35774282</t>
  </si>
  <si>
    <t>Victory sport, spol sr.o.</t>
  </si>
  <si>
    <t>20258</t>
  </si>
  <si>
    <t>Mzdové náklady - tréner ŠR</t>
  </si>
  <si>
    <t>20250114</t>
  </si>
  <si>
    <t>MM SR CPM Mládeže - 12.-13.9.2025, Dlhá -ubytovanie organizačný výbor a delegovaní činovníci - 8 ľudí</t>
  </si>
  <si>
    <t>56038020</t>
  </si>
  <si>
    <t>Mgr. Slavomíra Droběnová, PhD.</t>
  </si>
  <si>
    <t>2025-0825</t>
  </si>
  <si>
    <t>Licencia FIM pre jzadca PD</t>
  </si>
  <si>
    <t>Fédération Internationale de Motocyclisme</t>
  </si>
  <si>
    <t>d - Svitko Štefan</t>
  </si>
  <si>
    <t>Svitko, Štefan</t>
  </si>
  <si>
    <t>d - Vaculík Martin</t>
  </si>
  <si>
    <t>SLSP 6/2025</t>
  </si>
  <si>
    <t>Vaculík, Martin</t>
  </si>
  <si>
    <t>Motoclub MMVV Grado A.S.D.</t>
  </si>
  <si>
    <t>Trško, Lukáš</t>
  </si>
  <si>
    <t>Barborová, Barbora</t>
  </si>
  <si>
    <t>Bučová, Natália</t>
  </si>
  <si>
    <t>Čipková, Gabriela</t>
  </si>
  <si>
    <t>Poistenie liečebných nákladov v zahraničí-SVET - Svitko Štefan</t>
  </si>
  <si>
    <t>Union poisťovňa</t>
  </si>
  <si>
    <t>Mzdové náklady - tréner ŠR - odvody</t>
  </si>
  <si>
    <t>2025057</t>
  </si>
  <si>
    <t>40558215</t>
  </si>
  <si>
    <t>Peter Belkovics - B P</t>
  </si>
  <si>
    <t>1000100825</t>
  </si>
  <si>
    <t>MM SR CPM - 11.-13.7.2025,  Slovakia Ring -športové trofeje</t>
  </si>
  <si>
    <t>25281</t>
  </si>
  <si>
    <t>Adra Attis s.r.o.</t>
  </si>
  <si>
    <t>47027703</t>
  </si>
  <si>
    <t>2025017</t>
  </si>
  <si>
    <t>Time Travel s.r.o.</t>
  </si>
  <si>
    <t>54159415</t>
  </si>
  <si>
    <t>2025025</t>
  </si>
  <si>
    <t>MM SR MX Sverepec - 7.9.2025 - finále - organizačné zabezpečenie podujatia</t>
  </si>
  <si>
    <t>MM SR CPM mládeže - 12.-13.9.2025, Dlhá -zdravotné zabezpečenie podujatia</t>
  </si>
  <si>
    <t>International JK Rescue Systems</t>
  </si>
  <si>
    <t>51898764</t>
  </si>
  <si>
    <t>2025029</t>
  </si>
  <si>
    <t>102025</t>
  </si>
  <si>
    <t>ME Enduro - príspevok na cestovné - Taliansko doplatok</t>
  </si>
  <si>
    <t>MM SR CPM mládeže - 12.-13.9.2025, Dlhá - športové trofeje</t>
  </si>
  <si>
    <t>1000128125</t>
  </si>
  <si>
    <t>MM SR MX Sverepec - 7.9.2025 - finále - zdravotné zabezpečenie podujatia</t>
  </si>
  <si>
    <t>2025023</t>
  </si>
  <si>
    <t>Záchranná služba východ, o.z.</t>
  </si>
  <si>
    <t>42112907</t>
  </si>
  <si>
    <t>Austrian.CO</t>
  </si>
  <si>
    <t>0052025</t>
  </si>
  <si>
    <t>Mediaracing, s.r.o.</t>
  </si>
  <si>
    <t>52399834</t>
  </si>
  <si>
    <t>pelicantravel.com s.r.o.</t>
  </si>
  <si>
    <t>35897821</t>
  </si>
  <si>
    <t>8125058659</t>
  </si>
  <si>
    <t>8125058657</t>
  </si>
  <si>
    <t>Nižník, Kristián-hlavný technický koisár</t>
  </si>
  <si>
    <t>20254</t>
  </si>
  <si>
    <t>Gonos Martin - delegovaný činovník</t>
  </si>
  <si>
    <t>13250308</t>
  </si>
  <si>
    <t>MM SR Enduro - štatové čísla</t>
  </si>
  <si>
    <t>36596621</t>
  </si>
  <si>
    <t>SEDEM- vaša kreatívna s.r.o.</t>
  </si>
  <si>
    <t>MM SR Trial - 11.-12.10.2025, Pezinok - zdravotné zabezpečenie podujatia</t>
  </si>
  <si>
    <t xml:space="preserve">Licencie FIM-1Rázové licencie  MS Juniorov v motokrose 3x74€= 222, 1rázové licencie MS FIM PD 3x148€  444€, 1 rázová licencia FIM - Women Youth1x PD 74€, 1Rázová licentia ME MX 168€ </t>
  </si>
  <si>
    <t>0000016698</t>
  </si>
  <si>
    <t>36845981</t>
  </si>
  <si>
    <t>Alexandra Hotel sro</t>
  </si>
  <si>
    <t>0000016697</t>
  </si>
  <si>
    <t>20256</t>
  </si>
  <si>
    <t>Peter Maga</t>
  </si>
  <si>
    <t>2025-1095</t>
  </si>
  <si>
    <t xml:space="preserve">Fédération Internationale de Motocyclisme </t>
  </si>
  <si>
    <t>1-rázová licencia - tréningový camp - 14,80, 1-rázové licencie Promotional 3x37€-</t>
  </si>
  <si>
    <t>Tréner - 3000€, plochodrážny motocykel - 2000€</t>
  </si>
  <si>
    <t>Plochodrážny motocykel  1000, Pneumatiky - 4000€, sportrebný materiál-servis motorov 4000, spotrebný materiál-lamely-chémia  1000</t>
  </si>
  <si>
    <t>Cestovné na podujatia GP Landshut-600€, Varšava 400€, Praha, 950€, Gorzow-550€, Malila 2500</t>
  </si>
  <si>
    <t>1120025</t>
  </si>
  <si>
    <t>13250322</t>
  </si>
  <si>
    <t>1000133425</t>
  </si>
  <si>
    <t>Športové trofeje - MM SR CPM Brno 26.-28.9.2025</t>
  </si>
  <si>
    <t>1000125325</t>
  </si>
  <si>
    <t>Športové trofeje - záverečné podujatia MM SR v motokrose - 7.9.2025, Sverepec</t>
  </si>
  <si>
    <t>2025-1217</t>
  </si>
  <si>
    <t>Fédération International de Motocyclisme</t>
  </si>
  <si>
    <t>Cestovné náhrady na podujatia extra liga Praha 550, GP Vojens  450</t>
  </si>
  <si>
    <t>Cestovné náhrady na podujatia GP Vojens -1000</t>
  </si>
  <si>
    <t>Cestovné na podujatia Wroclav 350, Riga 2300, Vojens 350</t>
  </si>
  <si>
    <t>252140</t>
  </si>
  <si>
    <t>46870733</t>
  </si>
  <si>
    <t>MAAD.sk, s.r.o.</t>
  </si>
  <si>
    <t>20250290</t>
  </si>
  <si>
    <t>46751831</t>
  </si>
  <si>
    <t>MAAN Reklama s.r.o.</t>
  </si>
  <si>
    <t>Športové trofeje pre jazdcov enduro a rely</t>
  </si>
  <si>
    <t>Športové trofeje pre jazdcov cestných pretekov motocyklov AAC</t>
  </si>
  <si>
    <t>1000136525</t>
  </si>
  <si>
    <t>0008</t>
  </si>
  <si>
    <t xml:space="preserve">Športové trofeje pre jazdcov </t>
  </si>
  <si>
    <t>1000163825</t>
  </si>
  <si>
    <t>2025015</t>
  </si>
  <si>
    <t>Prevádzka a údržba internej aplikácie encross pre cestné preteky motocyklov</t>
  </si>
  <si>
    <t>43805523</t>
  </si>
  <si>
    <t>Ing. Eduard Barnáš</t>
  </si>
  <si>
    <t>2025014</t>
  </si>
  <si>
    <t>Prevádzka a údržba internej aplikácie encross pre motokros</t>
  </si>
  <si>
    <t>22026</t>
  </si>
  <si>
    <t>2025013</t>
  </si>
  <si>
    <t>Prevádzka a údržba internej aplikácie endross pre enduro</t>
  </si>
  <si>
    <t>2025007</t>
  </si>
  <si>
    <t>43793509</t>
  </si>
  <si>
    <t>KORZO HM, spol sr.o.</t>
  </si>
  <si>
    <t>2501052</t>
  </si>
  <si>
    <t>46161732</t>
  </si>
  <si>
    <t>Top Kreativ, spol sr.o</t>
  </si>
  <si>
    <t>Refundácia nákladov - športová výstroj a náhradné diely</t>
  </si>
  <si>
    <t>Thomas Hostinský</t>
  </si>
  <si>
    <t>2501048</t>
  </si>
  <si>
    <t>2025-1504</t>
  </si>
  <si>
    <t>20260008</t>
  </si>
  <si>
    <t>36741949</t>
  </si>
  <si>
    <t>Miroslav Mikulek</t>
  </si>
  <si>
    <t>20260009</t>
  </si>
  <si>
    <t>2025-0080</t>
  </si>
  <si>
    <t>Zápisný poplatok do kalendára FIME- U19 Žarnovica</t>
  </si>
  <si>
    <t>FIM EUROPE</t>
  </si>
  <si>
    <t>Zápisný poplatok do kalendára FIME- Supersport 300/600/Superstock Slovakiaring</t>
  </si>
  <si>
    <t>MX Vinohrad</t>
  </si>
  <si>
    <t>Valné zhromaždenie CPM za rok 2025 - 55 delegátov</t>
  </si>
  <si>
    <t>Vyhodnotenie - cestné preteky motocyklov - deti a mládež r 2025- strava a občerstvenie</t>
  </si>
  <si>
    <t>31322051</t>
  </si>
  <si>
    <t>202512</t>
  </si>
  <si>
    <t>Automatizované spracovanie dát  5/2025</t>
  </si>
  <si>
    <t>45974403</t>
  </si>
  <si>
    <t>Create.SK sro</t>
  </si>
  <si>
    <t>Mzdové náklady - odvody - tréner ŠR</t>
  </si>
  <si>
    <t>1000109725</t>
  </si>
  <si>
    <t>Športové trofeje - MM SR + MSR CPM Grobnik</t>
  </si>
  <si>
    <t>20252</t>
  </si>
  <si>
    <t>51251159</t>
  </si>
  <si>
    <t>20250159</t>
  </si>
  <si>
    <t>Mzdové náklady na trénera ŠR</t>
  </si>
  <si>
    <t>Mzdové náklady - zamestnanec 1</t>
  </si>
  <si>
    <t>Mzdové náklady - zamestnanec 2</t>
  </si>
  <si>
    <t>3260315</t>
  </si>
  <si>
    <t>46864628</t>
  </si>
  <si>
    <t>GTG forever, s.r.o.</t>
  </si>
  <si>
    <t>2025-1719</t>
  </si>
  <si>
    <t>2025.0138</t>
  </si>
  <si>
    <t xml:space="preserve">Licencia trate - Slovania Ring </t>
  </si>
  <si>
    <t>2025.0112</t>
  </si>
  <si>
    <t xml:space="preserve">Inšpekcia trate - Slovakia Ring </t>
  </si>
  <si>
    <t>1-rázové licencie ISDE Junior Trophy Team 2x148€</t>
  </si>
  <si>
    <t>VPD 1/2026</t>
  </si>
  <si>
    <t>Jaroslav Gažo</t>
  </si>
  <si>
    <t>25055</t>
  </si>
  <si>
    <t>RE3 s.r.o.</t>
  </si>
  <si>
    <t>52088901</t>
  </si>
  <si>
    <t>Solík Michal</t>
  </si>
  <si>
    <t>VPD 2/2026</t>
  </si>
  <si>
    <t>Dakar 2025 - cestovné 1000€, náhradné diely a pneumatiky - 4000€</t>
  </si>
  <si>
    <t xml:space="preserve"> Dakar-ND-500€, Náhradné diely podujatia 2500€, Cestovné Pavia - 600€ + ND 500€, Grécko 900€</t>
  </si>
  <si>
    <t>Dubaj - ubytovanie - 560€, prenájom auta - 124,42, Prenájom motocykla - 3619€ Letenky - 793,11</t>
  </si>
  <si>
    <t>Cestovné na podujatia GP Gorzow - 1250€, Machester - 2500€, Wroclav - 1250€</t>
  </si>
  <si>
    <t>Refundácia nákladov - športová výstroj+náhradné diely pre jazdcov Trial -  sústredenie</t>
  </si>
  <si>
    <t>Mzdové náklady zamestnanca-odvody</t>
  </si>
  <si>
    <t>Dôvera</t>
  </si>
  <si>
    <t>2025-0706</t>
  </si>
  <si>
    <t>Fédération Internationale de Motocycliste</t>
  </si>
  <si>
    <t>13250248</t>
  </si>
  <si>
    <t>Štartové čísla pre enduro - Duchonka</t>
  </si>
  <si>
    <t>36296621</t>
  </si>
  <si>
    <t>SEDEM - Vaš kreatívna s.r.o.</t>
  </si>
  <si>
    <t>20255</t>
  </si>
  <si>
    <t>Béta Motor Sportefyesulet</t>
  </si>
  <si>
    <t>Mzdové náklady zamestnancov</t>
  </si>
  <si>
    <t>1000070725</t>
  </si>
  <si>
    <t>MM SR CPM Poznaň - 23.-25.5.2025 - športové trofeje</t>
  </si>
  <si>
    <t>13250170</t>
  </si>
  <si>
    <t>Štartovné čísla pre jazdcov na podujatia CC</t>
  </si>
  <si>
    <t>SEDEM-vaša kreatívna sro</t>
  </si>
  <si>
    <t>20250444</t>
  </si>
  <si>
    <t xml:space="preserve">Potlač na oblečenie pre delegovaných činovníkov SMF-technických komisárov </t>
  </si>
  <si>
    <t>32891792</t>
  </si>
  <si>
    <t>Miroslava Angyalová reklamné predmety</t>
  </si>
  <si>
    <t>Vyšívanie na oblečenie pre delegovaných činovníkov-technických komisárov</t>
  </si>
  <si>
    <t>1000084625</t>
  </si>
  <si>
    <t>MM SR CPM - 13.-15.6.2025 Panoniaring - športové trofeje</t>
  </si>
  <si>
    <t>2025019</t>
  </si>
  <si>
    <t>MM SR Trial - 5.-6.7.2025 Zbora - zdravotné zabezpečenie podujatia</t>
  </si>
  <si>
    <t>International JK Rescue Systém Slovakia</t>
  </si>
  <si>
    <t>20250008</t>
  </si>
  <si>
    <t>MM SR v motokrose - 11.5.2025 Sverepec, zdravotné zabezpečenie podujatia</t>
  </si>
  <si>
    <t>Štartovné na EMX 65/85 - 26.-27.7.2025 Loket, ČR - 300€ štartovné, 30€ transponder - refundácia nákladov</t>
  </si>
  <si>
    <t>Matej Masár</t>
  </si>
  <si>
    <t>Maxim Zimmerman</t>
  </si>
  <si>
    <t>2025-0577</t>
  </si>
  <si>
    <t>2025.0025</t>
  </si>
  <si>
    <t>MM SR CPM mládež 10.-11.5.2025, Dlhá - zabezpečenie časomiery+výsledky</t>
  </si>
  <si>
    <t>40128296</t>
  </si>
  <si>
    <t>Ing. Dana Mašlonková</t>
  </si>
  <si>
    <t>1000099625</t>
  </si>
  <si>
    <t>Licencia-MS MX - 888, Licencia GP Speedway 1776, Licencia FIME PD 74</t>
  </si>
  <si>
    <t>20250022</t>
  </si>
  <si>
    <t>Tonery do tlačiarne - sekretariát SMF</t>
  </si>
  <si>
    <t>53595319</t>
  </si>
  <si>
    <t>Associations Sport Sevices s.r.o.</t>
  </si>
  <si>
    <t>Medzinárodná 6-dňová motocyklová súťaž - ISDE - štartovné ženský klubový tím - doplatok</t>
  </si>
  <si>
    <t>Moto Club Bergamo Ass.Sport Dilet 9.Days Italia</t>
  </si>
  <si>
    <t>1-rázové licencie - FIME - PD 3x74€</t>
  </si>
  <si>
    <t>Športová výstroj - komplet jazdecké dresy, nohavice 6x 1140, športová výstroj 180,8</t>
  </si>
  <si>
    <t>55810705</t>
  </si>
  <si>
    <t>MX</t>
  </si>
  <si>
    <t>Motokros</t>
  </si>
  <si>
    <t>CPM</t>
  </si>
  <si>
    <t>Cestné preteky motocyklov</t>
  </si>
  <si>
    <t>EaR</t>
  </si>
  <si>
    <t>Enduro a rely</t>
  </si>
  <si>
    <t>PD</t>
  </si>
  <si>
    <t>Plochá dráha</t>
  </si>
  <si>
    <t>ŠR</t>
  </si>
  <si>
    <t>Štátna reprezentácia</t>
  </si>
  <si>
    <t>FIM</t>
  </si>
  <si>
    <t>MM SR enduro - 18.-19.10.2025 Maďarsko - cestovné - delegovaný činovník</t>
  </si>
  <si>
    <t>Valné zhromaždenie 2025 motokrosu-strava - 50 delegátov x 6,50 €</t>
  </si>
  <si>
    <t>Nákup športových trofejí pre vyhodnotenie športovej mototuristiky -  10 ks - refundácia nákladov</t>
  </si>
  <si>
    <t>MM CPM mládeže, Dlhá  12.-13.9.2025 - časomiera</t>
  </si>
  <si>
    <t>Oblečenie delegovaných činovníkov-technických komisárov - 1xmikina, 4xpotlač na tričko, 3xtričko s potlačou</t>
  </si>
  <si>
    <t xml:space="preserve">Generálne zhromaždenie SMF za rok 2025 - občerstvenie pre delegátov </t>
  </si>
  <si>
    <t>Športové trofeje - vyhlasovanie 6.12.2025 - Slovenský pohár 13x sada, MM SR MX mládež</t>
  </si>
  <si>
    <t>CC</t>
  </si>
  <si>
    <t>Country Cross</t>
  </si>
  <si>
    <t>Zápisný poplatok za podujatie EMX 65/85+ženy - Veľké Uherce 21.-22.6.2025 - čiastočná úhrada faktúry</t>
  </si>
  <si>
    <t>MM SR + MSR CPM Brno 4.-6.7.2025, MM SR Junior Mini GP 2025 5.-6.7.2025 Slovakia Ring - športové trofeje</t>
  </si>
  <si>
    <t>Stan 3x3 m a potlač s logom SMF 2 ks-nevyhnutné na administratívne a technické preberanie podujatí enduro a country cross</t>
  </si>
  <si>
    <t>ME Enduro Maďarsko-19.-20.7.2025, Nagytarcsa - štartovné 4 jazdci x200€</t>
  </si>
  <si>
    <t>CPM-reflexné vesty pre maršálov, Štítky na trofeje - podujatia mládeže CPM</t>
  </si>
  <si>
    <t>Refundácia nákladov - EMX 65/85+Women, Veľké Uherce, 21.-22.6.2025 - elektroinštalačné práce na podujatí</t>
  </si>
  <si>
    <t>Licencia FIM - Rally GP - Svitko Štefan</t>
  </si>
  <si>
    <t xml:space="preserve">Homologizácia trate - MX Vinohrad - podujatie EMX 65/85 </t>
  </si>
  <si>
    <t>Refundácia nákladov - športová výstroj+náhradné diely pre jazdcov supermoto -  sústredie</t>
  </si>
  <si>
    <t>1994</t>
  </si>
  <si>
    <t>1951</t>
  </si>
  <si>
    <t>1999</t>
  </si>
  <si>
    <t>2000</t>
  </si>
  <si>
    <t>1966</t>
  </si>
  <si>
    <t>1967</t>
  </si>
  <si>
    <t>1926</t>
  </si>
  <si>
    <t>1973</t>
  </si>
  <si>
    <t>1990</t>
  </si>
  <si>
    <t>1964</t>
  </si>
  <si>
    <t>1970</t>
  </si>
  <si>
    <t>2001</t>
  </si>
  <si>
    <t>2002</t>
  </si>
  <si>
    <t>1995</t>
  </si>
  <si>
    <t>2012</t>
  </si>
  <si>
    <t>1971</t>
  </si>
  <si>
    <t>1963</t>
  </si>
  <si>
    <t>1998</t>
  </si>
  <si>
    <t>2018</t>
  </si>
  <si>
    <t>2006</t>
  </si>
  <si>
    <t>2004</t>
  </si>
  <si>
    <t>2015</t>
  </si>
  <si>
    <t>2022</t>
  </si>
  <si>
    <t>2029</t>
  </si>
  <si>
    <t>2026</t>
  </si>
  <si>
    <t>2030</t>
  </si>
  <si>
    <t>2028</t>
  </si>
  <si>
    <t>2048</t>
  </si>
  <si>
    <t>2051</t>
  </si>
  <si>
    <t>2050</t>
  </si>
  <si>
    <t>2053</t>
  </si>
  <si>
    <t>2052</t>
  </si>
  <si>
    <t>2054</t>
  </si>
  <si>
    <t>2055</t>
  </si>
  <si>
    <t>2058</t>
  </si>
  <si>
    <t>2057</t>
  </si>
  <si>
    <t>2033</t>
  </si>
  <si>
    <t>2034</t>
  </si>
  <si>
    <t>2035</t>
  </si>
  <si>
    <t>2036</t>
  </si>
  <si>
    <t>2037</t>
  </si>
  <si>
    <t>2038</t>
  </si>
  <si>
    <t>2061</t>
  </si>
  <si>
    <t>2062</t>
  </si>
  <si>
    <t>2039</t>
  </si>
  <si>
    <t>2042</t>
  </si>
  <si>
    <t>2063</t>
  </si>
  <si>
    <t>2043</t>
  </si>
  <si>
    <t>2065</t>
  </si>
  <si>
    <t>2066</t>
  </si>
  <si>
    <t>2044</t>
  </si>
  <si>
    <t>2045</t>
  </si>
  <si>
    <t>2047</t>
  </si>
  <si>
    <t>2068</t>
  </si>
  <si>
    <t>2069</t>
  </si>
  <si>
    <t>2072</t>
  </si>
  <si>
    <t>2032</t>
  </si>
  <si>
    <t>2076</t>
  </si>
  <si>
    <t>2077</t>
  </si>
  <si>
    <t>2080</t>
  </si>
  <si>
    <t>2085</t>
  </si>
  <si>
    <t>2101</t>
  </si>
  <si>
    <t>2099</t>
  </si>
  <si>
    <t>2107</t>
  </si>
  <si>
    <t>2098</t>
  </si>
  <si>
    <t>2097</t>
  </si>
  <si>
    <t>2025356</t>
  </si>
  <si>
    <t>2025393</t>
  </si>
  <si>
    <t>2026007</t>
  </si>
  <si>
    <t>2106</t>
  </si>
  <si>
    <t>2025313</t>
  </si>
  <si>
    <t>2025364</t>
  </si>
  <si>
    <t>2025403</t>
  </si>
  <si>
    <t>2025402</t>
  </si>
  <si>
    <t>2026021</t>
  </si>
  <si>
    <t>2025401</t>
  </si>
  <si>
    <t>2025371</t>
  </si>
  <si>
    <t>2025353</t>
  </si>
  <si>
    <t>2025297</t>
  </si>
  <si>
    <t>2025343</t>
  </si>
  <si>
    <t>2026052</t>
  </si>
  <si>
    <t>2026053</t>
  </si>
  <si>
    <t>2025354</t>
  </si>
  <si>
    <t>2011</t>
  </si>
  <si>
    <t>2010</t>
  </si>
  <si>
    <t>1996</t>
  </si>
  <si>
    <t>2014</t>
  </si>
  <si>
    <t>2021</t>
  </si>
  <si>
    <t>2023</t>
  </si>
  <si>
    <t>1997</t>
  </si>
  <si>
    <t>2026094</t>
  </si>
  <si>
    <t>2025407</t>
  </si>
  <si>
    <t>2025398</t>
  </si>
  <si>
    <t>2025363</t>
  </si>
  <si>
    <t>1954</t>
  </si>
  <si>
    <t>1955</t>
  </si>
  <si>
    <t>1961</t>
  </si>
  <si>
    <t>1962</t>
  </si>
  <si>
    <t>1965</t>
  </si>
  <si>
    <t>1978</t>
  </si>
  <si>
    <t>1980</t>
  </si>
  <si>
    <t>1981</t>
  </si>
  <si>
    <t>1982</t>
  </si>
  <si>
    <t>1983</t>
  </si>
  <si>
    <t>1984</t>
  </si>
  <si>
    <t>1985</t>
  </si>
  <si>
    <t>1992</t>
  </si>
  <si>
    <t>1968</t>
  </si>
  <si>
    <t>1986</t>
  </si>
  <si>
    <t>1988</t>
  </si>
  <si>
    <t>1987</t>
  </si>
  <si>
    <t>1989</t>
  </si>
  <si>
    <t>1958</t>
  </si>
  <si>
    <t>1972</t>
  </si>
  <si>
    <t>2083</t>
  </si>
  <si>
    <t>2073, 2074, 2075</t>
  </si>
  <si>
    <t>2100</t>
  </si>
  <si>
    <t>2105</t>
  </si>
  <si>
    <t>2104</t>
  </si>
  <si>
    <t>2078, 2079</t>
  </si>
  <si>
    <t>2059,2060</t>
  </si>
  <si>
    <t>1976</t>
  </si>
  <si>
    <t>1950</t>
  </si>
  <si>
    <t>913</t>
  </si>
  <si>
    <t>914</t>
  </si>
  <si>
    <t>Oblečenie - jazdci vintage /4x mikina Vintage Enduro, 6 x polokošela, 6 x tričko ISDE/</t>
  </si>
  <si>
    <t xml:space="preserve">ME Enduro Taliansko - príspevok na cestovné </t>
  </si>
  <si>
    <t>MM SR CPM - 4.-6.9.2025,  Slovakia Ring -ubytovanie technický komisár/delegovaný činovník SMF</t>
  </si>
  <si>
    <t>ME Enduro Taliansko- príspevok na cestovné - doplatok</t>
  </si>
  <si>
    <t>Zasadnutie pracovnej komisie FIM pre PD - letenka - člen pracovnej komisie</t>
  </si>
  <si>
    <t>Kongres FIM - Letenka - prezident SMF</t>
  </si>
  <si>
    <t>Kongres FIM - Letenka - člen komisie CPM, zástupca Vintage</t>
  </si>
  <si>
    <t>Valné zhromaždenie 2025 motokrosu-prenájom priestorov-200€, občerstvenie 150 € - 50 delegátov</t>
  </si>
  <si>
    <t>1-rázová licencia MX GP-Katrinák - 296€, 1Rázové licencie Vintage ISDE 3x74€222€, 1Rázové licencie ISDE 7x74€-518€</t>
  </si>
  <si>
    <t>Štartové čísla pre jazdcov enduro</t>
  </si>
  <si>
    <t xml:space="preserve"> 1-rázové licencie ISDE - 15x74€ 1110€, 1-rázové licenicie Continental Championship Promotional-2x37€, Licencie - Trial Asistent37€</t>
  </si>
  <si>
    <t>Športové trofeje pre jazdcov trial - záverečné podujatie</t>
  </si>
  <si>
    <t>Športové trofeje pre EaR - záverečné vyhlasovanie jazdcov enduro a CC</t>
  </si>
  <si>
    <t>Licencie FIM - licencia CMO-lekár 148€, 2x licencie FIM riaditeľ pretekov/športový komisár 2x148€, licencie ME Enduro 3x148€, 1x74€</t>
  </si>
  <si>
    <t>2003</t>
  </si>
  <si>
    <t>SLSP 2/2026</t>
  </si>
  <si>
    <t>940</t>
  </si>
  <si>
    <t>20259</t>
  </si>
  <si>
    <t>22410852</t>
  </si>
  <si>
    <t>2025-0966, 2025-0826, 2025-1096</t>
  </si>
  <si>
    <t>955</t>
  </si>
  <si>
    <t>943</t>
  </si>
  <si>
    <t>2007</t>
  </si>
  <si>
    <t xml:space="preserve">ME Enduro Taliansko-štartovné 7 jazdcov x 200€ </t>
  </si>
  <si>
    <t>Licencie FIM-1 rázové ISDE-ženy 2x74€ = 148€, 1x licencia FIM ISDE - 74€,licencia FIM Rally - 444€,licencia  Rally FIM-296€</t>
  </si>
  <si>
    <t>Sportrebný materiál-lamely, náhradné diely - 3500€, chrániče 500€, oblečenie 500€, prilba 500€</t>
  </si>
  <si>
    <t>Relly Grécko - 1400€-štartovné, Náhradné diely - 500€, Dubaj 350€ - cestovné+stravné, Vitamíny 250€, Maroko - 1300€ cestovné, ubytovanie, náhradné diely, Cestovné 1200€ - podujatia SMF-400€, Tréningy + MČR - 800€</t>
  </si>
  <si>
    <t>Reportáže z motocyklových podujatí sezóny 2025</t>
  </si>
  <si>
    <t>Reportáž z motocyklových podujatí mládeže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</si>
</sst>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2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6" val="9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22"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4"/>
      <c r="D1" s="33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5"/>
      <c r="D21" s="335"/>
    </row>
    <row r="22" spans="1:4" x14ac:dyDescent="0.2">
      <c r="C22" s="336"/>
      <c r="D22" s="335"/>
    </row>
    <row r="23" spans="1:4" ht="63.75" x14ac:dyDescent="0.2">
      <c r="A23" s="23" t="s">
        <v>1353</v>
      </c>
      <c r="C23" s="255"/>
      <c r="D23" s="256"/>
    </row>
    <row r="24" spans="1:4" ht="12.75" customHeight="1" x14ac:dyDescent="0.2">
      <c r="C24" s="332"/>
      <c r="D24" s="33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motocyklová federácia, Športovcov 340, Považská Bystrica, 017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30813883</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B29" sqref="B29"/>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t="s">
        <v>3251</v>
      </c>
      <c r="B22" s="63" t="s">
        <v>3252</v>
      </c>
    </row>
    <row r="23" spans="1:2" x14ac:dyDescent="0.2">
      <c r="A23" s="63" t="s">
        <v>3253</v>
      </c>
      <c r="B23" s="63" t="s">
        <v>3254</v>
      </c>
    </row>
    <row r="24" spans="1:2" x14ac:dyDescent="0.2">
      <c r="A24" s="63" t="s">
        <v>3255</v>
      </c>
      <c r="B24" s="63" t="s">
        <v>3256</v>
      </c>
    </row>
    <row r="25" spans="1:2" x14ac:dyDescent="0.2">
      <c r="A25" s="63" t="s">
        <v>3257</v>
      </c>
      <c r="B25" s="63" t="s">
        <v>3258</v>
      </c>
    </row>
    <row r="26" spans="1:2" x14ac:dyDescent="0.2">
      <c r="A26" s="63" t="s">
        <v>3259</v>
      </c>
      <c r="B26" s="63" t="s">
        <v>3260</v>
      </c>
    </row>
    <row r="27" spans="1:2" x14ac:dyDescent="0.2">
      <c r="A27" s="63" t="s">
        <v>3261</v>
      </c>
      <c r="B27" s="63" t="s">
        <v>3048</v>
      </c>
    </row>
    <row r="28" spans="1:2" x14ac:dyDescent="0.2">
      <c r="A28" s="63" t="s">
        <v>3269</v>
      </c>
      <c r="B28" s="63" t="s">
        <v>3270</v>
      </c>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56"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7" t="s">
        <v>57</v>
      </c>
      <c r="B1" s="337"/>
      <c r="C1" s="337"/>
      <c r="D1" s="337"/>
      <c r="E1" s="337"/>
      <c r="F1" s="337"/>
      <c r="G1" s="337"/>
      <c r="H1" s="337"/>
      <c r="I1" s="52"/>
      <c r="J1" s="37"/>
    </row>
    <row r="2" spans="1:11" ht="15.75" x14ac:dyDescent="0.25">
      <c r="A2" s="343" t="s">
        <v>58</v>
      </c>
      <c r="B2" s="343"/>
      <c r="C2" s="343"/>
      <c r="D2" s="343"/>
      <c r="E2" s="343"/>
      <c r="F2" s="343"/>
      <c r="G2" s="343"/>
      <c r="H2" s="341" t="str">
        <f>+Doklady!I100</f>
        <v>V4</v>
      </c>
      <c r="I2" s="341"/>
    </row>
    <row r="3" spans="1:11" ht="15" x14ac:dyDescent="0.25">
      <c r="A3" s="40"/>
      <c r="B3" s="40"/>
      <c r="C3" s="40"/>
      <c r="D3" s="40"/>
      <c r="E3" s="40"/>
      <c r="F3" s="40"/>
      <c r="G3" s="40"/>
      <c r="H3" s="342">
        <f>+Doklady!I101</f>
        <v>45961</v>
      </c>
      <c r="I3" s="342"/>
    </row>
    <row r="4" spans="1:11" ht="15.75" customHeight="1" x14ac:dyDescent="0.2">
      <c r="A4" s="41" t="s">
        <v>59</v>
      </c>
      <c r="B4" s="338" t="s">
        <v>60</v>
      </c>
      <c r="C4" s="339"/>
      <c r="D4" s="339"/>
      <c r="E4" s="34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4" priority="2" stopIfTrue="1">
      <formula>$A78&lt;&gt;""</formula>
    </cfRule>
  </conditionalFormatting>
  <conditionalFormatting sqref="A8:I76 I78">
    <cfRule type="expression" dxfId="123" priority="7" stopIfTrue="1">
      <formula>$A8&lt;&gt;""</formula>
    </cfRule>
  </conditionalFormatting>
  <conditionalFormatting sqref="B78:H2888">
    <cfRule type="expression" dxfId="122" priority="3" stopIfTrue="1">
      <formula>$A78&lt;&gt;""</formula>
    </cfRule>
  </conditionalFormatting>
  <conditionalFormatting sqref="D2886:D2913">
    <cfRule type="expression" dxfId="121"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6" t="s">
        <v>311</v>
      </c>
      <c r="B1" s="347"/>
      <c r="C1" s="174">
        <v>46022</v>
      </c>
      <c r="D1" s="26"/>
      <c r="G1" s="252">
        <v>45688</v>
      </c>
    </row>
    <row r="2" spans="1:7" ht="15" x14ac:dyDescent="0.25">
      <c r="A2" s="28"/>
      <c r="B2" s="28"/>
      <c r="G2" s="252">
        <v>45716</v>
      </c>
    </row>
    <row r="3" spans="1:7" ht="14.25" x14ac:dyDescent="0.2">
      <c r="A3" s="30" t="s">
        <v>312</v>
      </c>
      <c r="B3" s="344" t="str">
        <f>INDEX(Adr!B:B,Doklady!B102+1)</f>
        <v>Slovenská motocyklová federácia</v>
      </c>
      <c r="C3" s="344"/>
      <c r="D3" s="344"/>
      <c r="G3" s="252">
        <v>45747</v>
      </c>
    </row>
    <row r="4" spans="1:7" ht="14.25" x14ac:dyDescent="0.2">
      <c r="A4" s="30" t="s">
        <v>313</v>
      </c>
      <c r="B4" s="29" t="str">
        <f>RIGHT("0000"&amp;INDEX(Adr!A:A,Doklady!B102+1),8)</f>
        <v>30813883</v>
      </c>
      <c r="G4" s="252">
        <v>45777</v>
      </c>
    </row>
    <row r="5" spans="1:7" ht="14.25" x14ac:dyDescent="0.2">
      <c r="A5" s="30" t="s">
        <v>314</v>
      </c>
      <c r="B5" s="29" t="str">
        <f>INDEX(Adr!D:D,Doklady!B102+1)&amp;", "&amp;INDEX(Adr!E:E,Doklady!B102+1)</f>
        <v>Športovcov 340, Považská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88269</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88269</v>
      </c>
      <c r="G15" s="252"/>
    </row>
    <row r="16" spans="1:7" ht="14.25" x14ac:dyDescent="0.2">
      <c r="G16" s="252"/>
    </row>
    <row r="17" spans="1:5" ht="72" customHeight="1" x14ac:dyDescent="0.2">
      <c r="A17" s="345" t="s">
        <v>328</v>
      </c>
      <c r="B17" s="345"/>
      <c r="C17" s="345"/>
      <c r="D17" s="34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26"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
      <c r="B3" s="160" t="s">
        <v>59</v>
      </c>
      <c r="C3" s="357" t="str">
        <f>INDEX(Adr!B2:B244,Doklady!B102)</f>
        <v>Slovenská motocyklová federácia</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30813883</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8" x14ac:dyDescent="0.25">
      <c r="A10" s="69" t="s">
        <v>317</v>
      </c>
      <c r="B10" s="70" t="s">
        <v>318</v>
      </c>
      <c r="C10" s="126">
        <f>SUMIF(FP!J:J,Doklady!$B$1&amp;A10,FP!D:D)</f>
        <v>0</v>
      </c>
      <c r="D10" s="126">
        <f>C10-E10</f>
        <v>0</v>
      </c>
      <c r="E10" s="349">
        <f>SUMIF(K:K,A10,I:I)</f>
        <v>0</v>
      </c>
      <c r="F10" s="350"/>
      <c r="L10" s="120" t="s">
        <v>335</v>
      </c>
      <c r="M10" s="118"/>
      <c r="N10" s="118"/>
      <c r="O10" s="118"/>
      <c r="P10" s="118"/>
      <c r="Q10" s="118"/>
      <c r="R10" s="118"/>
      <c r="S10" s="118"/>
    </row>
    <row r="11" spans="1:26" ht="18" x14ac:dyDescent="0.25">
      <c r="A11" s="69" t="s">
        <v>319</v>
      </c>
      <c r="B11" s="70" t="s">
        <v>320</v>
      </c>
      <c r="C11" s="126">
        <f>SUMIF(FP!J:J,Doklady!$B$1&amp;A11,FP!D:D)</f>
        <v>88269</v>
      </c>
      <c r="D11" s="126">
        <f>+C11-E11</f>
        <v>88268.999999999985</v>
      </c>
      <c r="E11" s="360">
        <f>+I39-I42+I44-I47</f>
        <v>1.4551915228366852E-11</v>
      </c>
      <c r="F11" s="361"/>
      <c r="J11" s="176"/>
      <c r="L11" s="161" t="str">
        <f>L41</f>
        <v>a - motocyklový šport - bežné transfery</v>
      </c>
      <c r="M11" s="118"/>
      <c r="N11" s="118"/>
      <c r="O11" s="118"/>
      <c r="P11" s="118"/>
      <c r="Q11" s="118"/>
      <c r="R11" s="118"/>
      <c r="S11" s="118"/>
    </row>
    <row r="12" spans="1:26" ht="18" x14ac:dyDescent="0.25">
      <c r="A12" s="69" t="s">
        <v>321</v>
      </c>
      <c r="B12" s="70" t="s">
        <v>322</v>
      </c>
      <c r="C12" s="126">
        <f>SUMIF(FP!J:J,Doklady!$B$1&amp;A12,FP!D:D)</f>
        <v>55000</v>
      </c>
      <c r="D12" s="126">
        <f>C12-E12</f>
        <v>55000</v>
      </c>
      <c r="E12" s="349">
        <f>SUMIF(K:K,A12,I:I)</f>
        <v>0</v>
      </c>
      <c r="F12" s="350"/>
      <c r="J12" s="177"/>
      <c r="L12" s="161" t="str">
        <f>L42</f>
        <v>a - motocyklový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88269</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0</v>
      </c>
    </row>
    <row r="20" spans="1:20" x14ac:dyDescent="0.2">
      <c r="A20" s="135" t="s">
        <v>345</v>
      </c>
      <c r="B20" s="353" t="s">
        <v>346</v>
      </c>
      <c r="C20" s="354"/>
      <c r="D20" s="354"/>
      <c r="E20" s="354"/>
      <c r="F20" s="354"/>
      <c r="G20" s="354"/>
      <c r="H20" s="355"/>
      <c r="I20" s="73">
        <f>SUMIF(FP!I:I,Doklady!$B$1&amp;A20,FP!D:D)</f>
        <v>55000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0</v>
      </c>
      <c r="T22" s="86"/>
    </row>
    <row r="23" spans="1:20" x14ac:dyDescent="0.2">
      <c r="A23" s="115" t="s">
        <v>351</v>
      </c>
      <c r="B23" s="353" t="s">
        <v>352</v>
      </c>
      <c r="C23" s="354"/>
      <c r="D23" s="354"/>
      <c r="E23" s="354"/>
      <c r="F23" s="354"/>
      <c r="G23" s="354"/>
      <c r="H23" s="355"/>
      <c r="I23" s="73">
        <f>SUMIF(FP!I:I,Doklady!$B$1&amp;A23,FP!D:D)</f>
        <v>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2236</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2990</v>
      </c>
      <c r="C28" s="354"/>
      <c r="D28" s="354"/>
      <c r="E28" s="354"/>
      <c r="F28" s="354"/>
      <c r="G28" s="354"/>
      <c r="H28" s="355"/>
      <c r="I28" s="73">
        <f>SUMIF(FP!I:I,Doklady!$B$1&amp;A28,FP!D:D)</f>
        <v>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motocyklový šport</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17653.8</v>
      </c>
      <c r="D39" s="78">
        <f>I39*0.2</f>
        <v>17653.8</v>
      </c>
      <c r="E39" s="78">
        <f>I39*0.25</f>
        <v>22067.25</v>
      </c>
      <c r="F39" s="78">
        <f>+I39*0.15</f>
        <v>13240.35</v>
      </c>
      <c r="G39" s="78">
        <f>+MAX(I39-C39-D39-E39-F39-H39,0)</f>
        <v>17653.799999999996</v>
      </c>
      <c r="H39" s="78">
        <f>+IFERROR(VLOOKUP(K40&amp;" - kapitálové transfery",B$53:C$90,2,0),0)</f>
        <v>0</v>
      </c>
      <c r="I39" s="73">
        <f>SUMIF(FP!K:K,K40,FP!D:D)</f>
        <v>88269</v>
      </c>
      <c r="L39" s="84">
        <f>COUNTIF(FP!N:N,Doklady!B1&amp;"aK")</f>
        <v>0</v>
      </c>
      <c r="T39" s="86"/>
    </row>
    <row r="40" spans="1:21" x14ac:dyDescent="0.2">
      <c r="A40" s="115" t="s">
        <v>339</v>
      </c>
      <c r="B40" s="116" t="s">
        <v>373</v>
      </c>
      <c r="C40" s="78">
        <f>DSUM(Doklady!A103:J10000,"GGG",Spolu!L40:M42)</f>
        <v>17920.03</v>
      </c>
      <c r="D40" s="78">
        <f>DSUM(Doklady!A103:J10000,"GGG",Spolu!N40:O42)</f>
        <v>21224.339999999997</v>
      </c>
      <c r="E40" s="78">
        <f>DSUM(Doklady!A103:J10000,"GGG",Spolu!P40:Q42)</f>
        <v>32807.53</v>
      </c>
      <c r="F40" s="78">
        <f>DSUM(Doklady!A103:J10000,"GGG",Spolu!R40:S42)</f>
        <v>13102.15</v>
      </c>
      <c r="G40" s="78">
        <f>DSUM(Doklady!A103:J10000,"GGG",Spolu!T40:U42)-H40</f>
        <v>3214.9500000000003</v>
      </c>
      <c r="H40" s="78">
        <f>+IFERROR(VLOOKUP(K40&amp;" - kapitálové transfery",B$53:D$90,3,0),0)</f>
        <v>0</v>
      </c>
      <c r="I40" s="73">
        <f>+C40+D40+E40+F40+G40+H40</f>
        <v>88268.999999999985</v>
      </c>
      <c r="J40" s="218" t="str">
        <f>+K45</f>
        <v>.</v>
      </c>
      <c r="K40" s="218" t="str">
        <f>IF(L38&gt;0,INDEX(FP!K:K,Doklady!B2),".")</f>
        <v>motocyklový šport</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motocyklový šport - bežné transfery</v>
      </c>
      <c r="M41" s="120">
        <v>1</v>
      </c>
      <c r="N41" s="161" t="str">
        <f>+L41</f>
        <v>a - motocyklový šport - bežné transfery</v>
      </c>
      <c r="O41" s="120">
        <v>2</v>
      </c>
      <c r="P41" s="161" t="str">
        <f>+L41</f>
        <v>a - motocyklový šport - bežné transfery</v>
      </c>
      <c r="Q41" s="120">
        <v>3</v>
      </c>
      <c r="R41" s="161" t="str">
        <f>+L41</f>
        <v>a - motocyklový šport - bežné transfery</v>
      </c>
      <c r="S41" s="120">
        <v>4</v>
      </c>
      <c r="T41" s="161" t="str">
        <f>+L41</f>
        <v>a - motocyklový šport - bežné transfery</v>
      </c>
      <c r="U41" s="120">
        <v>5</v>
      </c>
    </row>
    <row r="42" spans="1:21" ht="10.5" customHeight="1" x14ac:dyDescent="0.2">
      <c r="A42" s="115" t="s">
        <v>339</v>
      </c>
      <c r="B42" s="116" t="s">
        <v>376</v>
      </c>
      <c r="C42" s="73">
        <f>+C40</f>
        <v>17920.03</v>
      </c>
      <c r="D42" s="216">
        <f>+D40</f>
        <v>21224.339999999997</v>
      </c>
      <c r="E42" s="216">
        <f>+E40</f>
        <v>32807.53</v>
      </c>
      <c r="F42" s="216">
        <f>+MIN(F39:F40)</f>
        <v>13102.15</v>
      </c>
      <c r="G42" s="216">
        <f>+MIN(G39+MAX(F39-F40,0)-MAX(E40-E39,0)-MAX(D40-D39,0)-MAX(C40-C39,0),G40)</f>
        <v>3214.9500000000003</v>
      </c>
      <c r="H42" s="216">
        <f>+MIN(H39:H40)</f>
        <v>0</v>
      </c>
      <c r="I42" s="73">
        <f>+C42+D42+E42+MIN(F39:F40)+G42+H42</f>
        <v>88268.999999999985</v>
      </c>
      <c r="J42" s="219">
        <f>+K47</f>
        <v>0</v>
      </c>
      <c r="K42" s="219">
        <f>+I42-H42</f>
        <v>88268.999999999985</v>
      </c>
      <c r="L42" s="161" t="str">
        <f>+SUBSTITUTE(L41,"bežné","kapitálové")</f>
        <v>a - motocyklový šport - kapitálové transfery</v>
      </c>
      <c r="M42" s="120">
        <v>1</v>
      </c>
      <c r="N42" s="161" t="str">
        <f>+L42</f>
        <v>a - motocyklový šport - kapitálové transfery</v>
      </c>
      <c r="O42" s="120">
        <v>2</v>
      </c>
      <c r="P42" s="161" t="str">
        <f>+L42</f>
        <v>a - motocyklový šport - kapitálové transfery</v>
      </c>
      <c r="Q42" s="120">
        <v>3</v>
      </c>
      <c r="R42" s="161" t="str">
        <f>+L42</f>
        <v>a - motocyklový šport - kapitálové transfery</v>
      </c>
      <c r="S42" s="120">
        <v>4</v>
      </c>
      <c r="T42" s="161" t="str">
        <f>+L42</f>
        <v>a - motocyklový šport - kapitálové transfery</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motocyklový šport - bežné transfery</v>
      </c>
      <c r="C53" s="73">
        <f>IF(A53&lt;&gt;"",INDEX(FP!D:D,Doklady!B$2+(ROW()-53)),"")</f>
        <v>88269</v>
      </c>
      <c r="D53" s="73">
        <f>IF(A53&lt;&gt;"",Doklady!I1-Doklady!J1,"")</f>
        <v>88269</v>
      </c>
      <c r="E53" s="73">
        <f>IF(A53&lt;&gt;"",MIN(D53,C53)*Doklady!C1/(1-Doklady!C1),"")</f>
        <v>0</v>
      </c>
      <c r="F53" s="71">
        <f>IF(A53&lt;&gt;"",Doklady!J1,"")</f>
        <v>0</v>
      </c>
      <c r="G53" s="73">
        <f>+IFERROR(HLOOKUP(IF(RIGHT(B53,15)="bežné transfery",LEFT(B53,LEN(B53)-18),0),$J$40:$K$42,3,0),MIN(C53,D53))</f>
        <v>88268.999999999985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Svitko Štefan</v>
      </c>
      <c r="C54" s="73">
        <f>IF(A54&lt;&gt;"",INDEX(FP!D:D,Doklady!B$2+(ROW()-53)),"")</f>
        <v>20000</v>
      </c>
      <c r="D54" s="73">
        <f>IF(A54&lt;&gt;"",Doklady!I2-Doklady!J2,"")</f>
        <v>20000</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Vaculík Martin</v>
      </c>
      <c r="C55" s="73">
        <f>IF(A55&lt;&gt;"",INDEX(FP!D:D,Doklady!B$2+(ROW()-53)),"")</f>
        <v>35000</v>
      </c>
      <c r="D55" s="73">
        <f>IF(A55&lt;&gt;"",Doklady!I3-Doklady!J3,"")</f>
        <v>35000</v>
      </c>
      <c r="E55" s="73">
        <f>IF(A55&lt;&gt;"",MIN(D55,C55)*Doklady!C3/(1-Doklady!C3),"")</f>
        <v>0</v>
      </c>
      <c r="F55" s="71">
        <f>IF(A55&lt;&gt;"",Doklady!J3,"")</f>
        <v>0</v>
      </c>
      <c r="G55" s="73">
        <f t="shared" si="0"/>
        <v>35000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143269</v>
      </c>
      <c r="D130" s="228">
        <f t="shared" ref="D130:I130" si="9">SUM(D53:D129)</f>
        <v>143269</v>
      </c>
      <c r="E130" s="228">
        <f t="shared" si="9"/>
        <v>0</v>
      </c>
      <c r="F130" s="228">
        <f t="shared" si="9"/>
        <v>0</v>
      </c>
      <c r="G130" s="228">
        <f t="shared" si="9"/>
        <v>143269</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8"/>
      <c r="E140" s="368"/>
      <c r="F140" s="368"/>
      <c r="G140" s="368"/>
      <c r="H140" s="368"/>
      <c r="I140" s="368"/>
      <c r="J140" s="85"/>
    </row>
    <row r="141" spans="1:26" ht="68.25" customHeight="1" x14ac:dyDescent="0.2">
      <c r="A141" s="9"/>
      <c r="B141" s="281" t="s">
        <v>393</v>
      </c>
      <c r="C141" s="214"/>
      <c r="D141" s="348" t="s">
        <v>394</v>
      </c>
      <c r="E141" s="348"/>
      <c r="F141" s="348"/>
      <c r="G141" s="348"/>
      <c r="H141" s="348"/>
      <c r="I141" s="348"/>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20" priority="43" stopIfTrue="1" operator="lessThanOrEqual">
      <formula>0</formula>
    </cfRule>
    <cfRule type="cellIs" dxfId="119" priority="44" stopIfTrue="1" operator="greaterThan">
      <formula>0</formula>
    </cfRule>
  </conditionalFormatting>
  <conditionalFormatting sqref="D53:D129">
    <cfRule type="expression" dxfId="118" priority="31" stopIfTrue="1">
      <formula>$C53=$D53</formula>
    </cfRule>
    <cfRule type="expression" dxfId="117" priority="33" stopIfTrue="1">
      <formula>$C53&lt;&gt;$D53</formula>
    </cfRule>
  </conditionalFormatting>
  <conditionalFormatting sqref="E9:F9">
    <cfRule type="expression" dxfId="116" priority="38" stopIfTrue="1">
      <formula>SUM($E$10:$F$14)&gt;0</formula>
    </cfRule>
  </conditionalFormatting>
  <conditionalFormatting sqref="G53:G129">
    <cfRule type="expression" dxfId="115" priority="13" stopIfTrue="1">
      <formula>$C53=$G53</formula>
    </cfRule>
    <cfRule type="expression" dxfId="114" priority="14" stopIfTrue="1">
      <formula>$C53&lt;&gt;$G53</formula>
    </cfRule>
  </conditionalFormatting>
  <conditionalFormatting sqref="I42">
    <cfRule type="cellIs" dxfId="113" priority="1" stopIfTrue="1" operator="greaterThan">
      <formula>0</formula>
    </cfRule>
  </conditionalFormatting>
  <conditionalFormatting sqref="I47">
    <cfRule type="cellIs" dxfId="112" priority="15" stopIfTrue="1" operator="greaterThan">
      <formula>0</formula>
    </cfRule>
  </conditionalFormatting>
  <conditionalFormatting sqref="I53:I129">
    <cfRule type="cellIs" dxfId="111" priority="40" stopIfTrue="1" operator="equal">
      <formula>0</formula>
    </cfRule>
    <cfRule type="cellIs" dxfId="11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00" zoomScaleNormal="100" workbookViewId="0">
      <selection activeCell="F251" sqref="F25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motocyklový šport - bežné transfery</v>
      </c>
      <c r="B1" s="232" t="str">
        <f>INDEX(Adr!A:A,B102+1)</f>
        <v>30813883</v>
      </c>
      <c r="C1" s="233">
        <f>IF(ROW()&lt;=B$3,INDEX(FP!E:E,B$2+ROW()-1),"")</f>
        <v>0</v>
      </c>
      <c r="D1" s="234" t="str">
        <f>IF(ROW()&lt;=B$3,INDEX(FP!F:F,B$2+ROW()-1),"")</f>
        <v>a</v>
      </c>
      <c r="E1" s="234"/>
      <c r="F1" s="234" t="str">
        <f>IF(ROW()&lt;=B$3,INDEX(FP!G:G,B$2+ROW()-1),"")</f>
        <v>026 02</v>
      </c>
      <c r="G1" s="234"/>
      <c r="H1" s="235" t="str">
        <f>IF(ROW()&lt;=B$3,INDEX(FP!C:C,B$2+ROW()-1),"")</f>
        <v>motocyklový šport - bežné transfery</v>
      </c>
      <c r="I1" s="236">
        <f t="shared" ref="I1:I6" si="0">IF(ROW()&lt;=B$3,SUMIF(A$107:A$10042,A1,I$107:I$10042),"")</f>
        <v>88269</v>
      </c>
      <c r="J1" s="236">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Svitko Štefan</v>
      </c>
      <c r="B2" s="237">
        <f>MATCH(B1,FP!A:A,0)</f>
        <v>198</v>
      </c>
      <c r="C2" s="233">
        <f>IF(ROW()&lt;=B$3,INDEX(FP!E:E,B$2+ROW()-1),"")</f>
        <v>0</v>
      </c>
      <c r="D2" s="234" t="str">
        <f>IF(ROW()&lt;=B$3,INDEX(FP!F:F,B$2+ROW()-1),"")</f>
        <v>d</v>
      </c>
      <c r="E2" s="234"/>
      <c r="F2" s="234" t="str">
        <f>IF(ROW()&lt;=B$3,INDEX(FP!G:G,B$2+ROW()-1),"")</f>
        <v>026 03</v>
      </c>
      <c r="G2" s="234"/>
      <c r="H2" s="235" t="str">
        <f>IF(ROW()&lt;=B$3,INDEX(FP!C:C,B$2+ROW()-1),"")</f>
        <v>Svitko Štefan</v>
      </c>
      <c r="I2" s="236">
        <f t="shared" si="0"/>
        <v>20000</v>
      </c>
      <c r="J2" s="236">
        <f t="shared" si="1"/>
        <v>0</v>
      </c>
      <c r="K2" s="110" t="str">
        <f>$A2</f>
        <v>d - Svitko Štefan</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Vaculík Martin</v>
      </c>
      <c r="B3" s="238">
        <f>COUNTIF(FP!A:A,Doklady!B1)</f>
        <v>3</v>
      </c>
      <c r="C3" s="233">
        <f>IF(ROW()&lt;=B$3,INDEX(FP!E:E,B$2+ROW()-1),"")</f>
        <v>0</v>
      </c>
      <c r="D3" s="234" t="str">
        <f>IF(ROW()&lt;=B$3,INDEX(FP!F:F,B$2+ROW()-1),"")</f>
        <v>d</v>
      </c>
      <c r="E3" s="234"/>
      <c r="F3" s="234" t="str">
        <f>IF(ROW()&lt;=B$3,INDEX(FP!G:G,B$2+ROW()-1),"")</f>
        <v>026 03</v>
      </c>
      <c r="G3" s="234"/>
      <c r="H3" s="235" t="str">
        <f>IF(ROW()&lt;=B$3,INDEX(FP!C:C,B$2+ROW()-1),"")</f>
        <v>Vaculík Martin</v>
      </c>
      <c r="I3" s="236">
        <f t="shared" si="0"/>
        <v>35000</v>
      </c>
      <c r="J3" s="236">
        <f t="shared" si="1"/>
        <v>0</v>
      </c>
      <c r="K3" s="110" t="str">
        <f t="shared" ref="K3:K66" si="2">$A3</f>
        <v>d - Vaculík Martin</v>
      </c>
      <c r="L3" s="101">
        <v>99</v>
      </c>
      <c r="M3" s="99" t="str">
        <f>$A2</f>
        <v>d - Svitko Štefan</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26" t="s">
        <v>329</v>
      </c>
      <c r="B100" s="326"/>
      <c r="C100" s="326"/>
      <c r="D100" s="326"/>
      <c r="E100" s="326"/>
      <c r="F100" s="326"/>
      <c r="G100" s="326"/>
      <c r="H100" s="326"/>
      <c r="I100" s="328" t="s">
        <v>2992</v>
      </c>
      <c r="J100" s="328"/>
      <c r="K100" s="89"/>
    </row>
    <row r="101" spans="1:25" ht="15.75" x14ac:dyDescent="0.25">
      <c r="A101" s="326"/>
      <c r="B101" s="326"/>
      <c r="C101" s="326"/>
      <c r="D101" s="326"/>
      <c r="E101" s="326"/>
      <c r="F101" s="326"/>
      <c r="G101" s="326"/>
      <c r="H101" s="326"/>
      <c r="I101" s="327">
        <v>45961</v>
      </c>
      <c r="J101" s="327"/>
    </row>
    <row r="102" spans="1:25" ht="14.25" x14ac:dyDescent="0.2">
      <c r="A102" s="249" t="s">
        <v>399</v>
      </c>
      <c r="B102" s="250">
        <v>116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3.75" x14ac:dyDescent="0.2">
      <c r="A107" s="14" t="s">
        <v>2997</v>
      </c>
      <c r="B107" s="14" t="s">
        <v>3281</v>
      </c>
      <c r="C107" s="14" t="s">
        <v>3052</v>
      </c>
      <c r="D107" s="16">
        <v>45814</v>
      </c>
      <c r="E107" s="16"/>
      <c r="F107" s="14" t="s">
        <v>3246</v>
      </c>
      <c r="G107" s="14"/>
      <c r="H107" s="14" t="s">
        <v>3247</v>
      </c>
      <c r="I107" s="15">
        <v>1575</v>
      </c>
      <c r="J107" s="77">
        <v>3</v>
      </c>
      <c r="K107" s="92"/>
    </row>
    <row r="108" spans="1:25" ht="22.5" x14ac:dyDescent="0.2">
      <c r="A108" s="14" t="s">
        <v>2997</v>
      </c>
      <c r="B108" s="14" t="s">
        <v>3282</v>
      </c>
      <c r="C108" s="14" t="s">
        <v>3206</v>
      </c>
      <c r="D108" s="16">
        <v>45895</v>
      </c>
      <c r="E108" s="16"/>
      <c r="F108" s="14" t="s">
        <v>3248</v>
      </c>
      <c r="G108" s="14"/>
      <c r="H108" s="14" t="s">
        <v>3207</v>
      </c>
      <c r="I108" s="15">
        <v>222</v>
      </c>
      <c r="J108" s="77">
        <v>2</v>
      </c>
      <c r="K108" s="92"/>
    </row>
    <row r="109" spans="1:25" ht="12.75" x14ac:dyDescent="0.2">
      <c r="A109" s="14" t="s">
        <v>2997</v>
      </c>
      <c r="B109" s="14" t="s">
        <v>3283</v>
      </c>
      <c r="C109" s="14" t="s">
        <v>3208</v>
      </c>
      <c r="D109" s="16">
        <v>46260</v>
      </c>
      <c r="E109" s="16"/>
      <c r="F109" s="14" t="s">
        <v>3209</v>
      </c>
      <c r="G109" s="14" t="s">
        <v>3210</v>
      </c>
      <c r="H109" s="14" t="s">
        <v>3211</v>
      </c>
      <c r="I109" s="15">
        <v>107.93</v>
      </c>
      <c r="J109" s="77">
        <v>5</v>
      </c>
      <c r="K109" s="92"/>
    </row>
    <row r="110" spans="1:25" ht="12.75" x14ac:dyDescent="0.2">
      <c r="A110" s="14" t="s">
        <v>2997</v>
      </c>
      <c r="B110" s="14" t="s">
        <v>3284</v>
      </c>
      <c r="C110" s="14" t="s">
        <v>3007</v>
      </c>
      <c r="D110" s="16">
        <v>45853</v>
      </c>
      <c r="E110" s="16"/>
      <c r="F110" s="14" t="s">
        <v>3008</v>
      </c>
      <c r="G110" s="14"/>
      <c r="H110" s="14" t="s">
        <v>3009</v>
      </c>
      <c r="I110" s="15">
        <v>473.04</v>
      </c>
      <c r="J110" s="77">
        <v>4</v>
      </c>
      <c r="K110" s="92"/>
    </row>
    <row r="111" spans="1:25" ht="12.75" x14ac:dyDescent="0.2">
      <c r="A111" s="14" t="s">
        <v>2997</v>
      </c>
      <c r="B111" s="14" t="s">
        <v>3285</v>
      </c>
      <c r="C111" s="14" t="s">
        <v>3007</v>
      </c>
      <c r="D111" s="16">
        <v>45853</v>
      </c>
      <c r="E111" s="16"/>
      <c r="F111" s="14" t="s">
        <v>3008</v>
      </c>
      <c r="G111" s="14"/>
      <c r="H111" s="14" t="s">
        <v>3010</v>
      </c>
      <c r="I111" s="15">
        <v>1141.6099999999999</v>
      </c>
      <c r="J111" s="77">
        <v>4</v>
      </c>
      <c r="K111" s="92"/>
    </row>
    <row r="112" spans="1:25" ht="12.75" x14ac:dyDescent="0.2">
      <c r="A112" s="14" t="s">
        <v>2997</v>
      </c>
      <c r="B112" s="14" t="s">
        <v>3286</v>
      </c>
      <c r="C112" s="14" t="s">
        <v>3015</v>
      </c>
      <c r="D112" s="16">
        <v>45782</v>
      </c>
      <c r="E112" s="16"/>
      <c r="F112" s="14" t="s">
        <v>3204</v>
      </c>
      <c r="G112" s="14" t="s">
        <v>3016</v>
      </c>
      <c r="H112" s="14" t="s">
        <v>3017</v>
      </c>
      <c r="I112" s="15">
        <v>415.79</v>
      </c>
      <c r="J112" s="77">
        <v>2</v>
      </c>
      <c r="K112" s="92"/>
    </row>
    <row r="113" spans="1:11" ht="12.75" x14ac:dyDescent="0.2">
      <c r="A113" s="14" t="s">
        <v>2997</v>
      </c>
      <c r="B113" s="14" t="s">
        <v>3287</v>
      </c>
      <c r="C113" s="14" t="s">
        <v>3015</v>
      </c>
      <c r="D113" s="16">
        <v>45869</v>
      </c>
      <c r="E113" s="16"/>
      <c r="F113" s="14" t="s">
        <v>3012</v>
      </c>
      <c r="G113" s="14" t="s">
        <v>3016</v>
      </c>
      <c r="H113" s="14" t="s">
        <v>3017</v>
      </c>
      <c r="I113" s="15">
        <v>176.48</v>
      </c>
      <c r="J113" s="77">
        <v>4</v>
      </c>
      <c r="K113" s="92"/>
    </row>
    <row r="114" spans="1:11" ht="12.75" x14ac:dyDescent="0.2">
      <c r="A114" s="14" t="s">
        <v>2997</v>
      </c>
      <c r="B114" s="14" t="s">
        <v>3288</v>
      </c>
      <c r="C114" s="14" t="s">
        <v>3018</v>
      </c>
      <c r="D114" s="16">
        <v>45866</v>
      </c>
      <c r="E114" s="16"/>
      <c r="F114" s="14" t="s">
        <v>3019</v>
      </c>
      <c r="G114" s="14" t="s">
        <v>3005</v>
      </c>
      <c r="H114" s="14" t="s">
        <v>3006</v>
      </c>
      <c r="I114" s="15">
        <v>312.86</v>
      </c>
      <c r="J114" s="77">
        <v>4</v>
      </c>
      <c r="K114" s="92"/>
    </row>
    <row r="115" spans="1:11" ht="12.75" x14ac:dyDescent="0.2">
      <c r="A115" s="14" t="s">
        <v>2997</v>
      </c>
      <c r="B115" s="14" t="s">
        <v>3296</v>
      </c>
      <c r="C115" s="14" t="s">
        <v>3015</v>
      </c>
      <c r="D115" s="16">
        <v>45853</v>
      </c>
      <c r="E115" s="16"/>
      <c r="F115" s="14" t="s">
        <v>3012</v>
      </c>
      <c r="G115" s="14" t="s">
        <v>3016</v>
      </c>
      <c r="H115" s="14" t="s">
        <v>3017</v>
      </c>
      <c r="I115" s="15">
        <v>1210.46</v>
      </c>
      <c r="J115" s="77">
        <v>4</v>
      </c>
      <c r="K115" s="92"/>
    </row>
    <row r="116" spans="1:11" ht="12.75" x14ac:dyDescent="0.2">
      <c r="A116" s="14" t="s">
        <v>2997</v>
      </c>
      <c r="B116" s="14" t="s">
        <v>3296</v>
      </c>
      <c r="C116" s="14" t="s">
        <v>3015</v>
      </c>
      <c r="D116" s="16">
        <v>45853</v>
      </c>
      <c r="E116" s="16"/>
      <c r="F116" s="14" t="s">
        <v>3174</v>
      </c>
      <c r="G116" s="14" t="s">
        <v>3016</v>
      </c>
      <c r="H116" s="14" t="s">
        <v>3017</v>
      </c>
      <c r="I116" s="15">
        <v>379.27</v>
      </c>
      <c r="J116" s="77">
        <v>2</v>
      </c>
      <c r="K116" s="92"/>
    </row>
    <row r="117" spans="1:11" ht="12.75" x14ac:dyDescent="0.2">
      <c r="A117" s="14" t="s">
        <v>2997</v>
      </c>
      <c r="B117" s="14" t="s">
        <v>3289</v>
      </c>
      <c r="C117" s="14" t="s">
        <v>3007</v>
      </c>
      <c r="D117" s="16">
        <v>45853</v>
      </c>
      <c r="E117" s="16"/>
      <c r="F117" s="14" t="s">
        <v>3008</v>
      </c>
      <c r="G117" s="14"/>
      <c r="H117" s="14" t="s">
        <v>3020</v>
      </c>
      <c r="I117" s="15">
        <v>953.49</v>
      </c>
      <c r="J117" s="77">
        <v>4</v>
      </c>
      <c r="K117" s="92"/>
    </row>
    <row r="118" spans="1:11" ht="12.75" x14ac:dyDescent="0.2">
      <c r="A118" s="14" t="s">
        <v>2997</v>
      </c>
      <c r="B118" s="14" t="s">
        <v>3290</v>
      </c>
      <c r="C118" s="14" t="s">
        <v>3021</v>
      </c>
      <c r="D118" s="16">
        <v>45868</v>
      </c>
      <c r="E118" s="16"/>
      <c r="F118" s="14" t="s">
        <v>3012</v>
      </c>
      <c r="G118" s="14" t="s">
        <v>3022</v>
      </c>
      <c r="H118" s="14" t="s">
        <v>3023</v>
      </c>
      <c r="I118" s="15">
        <v>402.83</v>
      </c>
      <c r="J118" s="77">
        <v>2</v>
      </c>
      <c r="K118" s="92"/>
    </row>
    <row r="119" spans="1:11" ht="12.75" x14ac:dyDescent="0.2">
      <c r="A119" s="14" t="s">
        <v>2997</v>
      </c>
      <c r="B119" s="14" t="s">
        <v>3291</v>
      </c>
      <c r="C119" s="14" t="s">
        <v>3024</v>
      </c>
      <c r="D119" s="16">
        <v>45874</v>
      </c>
      <c r="E119" s="16"/>
      <c r="F119" s="14" t="s">
        <v>3025</v>
      </c>
      <c r="G119" s="14"/>
      <c r="H119" s="14" t="s">
        <v>3020</v>
      </c>
      <c r="I119" s="15">
        <v>1198.27</v>
      </c>
      <c r="J119" s="77">
        <v>4</v>
      </c>
      <c r="K119" s="92"/>
    </row>
    <row r="120" spans="1:11" ht="12.75" x14ac:dyDescent="0.2">
      <c r="A120" s="14" t="s">
        <v>2997</v>
      </c>
      <c r="B120" s="14" t="s">
        <v>3292</v>
      </c>
      <c r="C120" s="14" t="s">
        <v>3024</v>
      </c>
      <c r="D120" s="16">
        <v>45874</v>
      </c>
      <c r="E120" s="16"/>
      <c r="F120" s="14" t="s">
        <v>3025</v>
      </c>
      <c r="G120" s="14"/>
      <c r="H120" s="14" t="s">
        <v>3010</v>
      </c>
      <c r="I120" s="15">
        <v>1146.54</v>
      </c>
      <c r="J120" s="77">
        <v>4</v>
      </c>
      <c r="K120" s="92"/>
    </row>
    <row r="121" spans="1:11" ht="12.75" x14ac:dyDescent="0.2">
      <c r="A121" s="14" t="s">
        <v>2997</v>
      </c>
      <c r="B121" s="14" t="s">
        <v>3293</v>
      </c>
      <c r="C121" s="14" t="s">
        <v>3170</v>
      </c>
      <c r="D121" s="16">
        <v>45874</v>
      </c>
      <c r="E121" s="16"/>
      <c r="F121" s="14" t="s">
        <v>3171</v>
      </c>
      <c r="G121" s="14" t="s">
        <v>3172</v>
      </c>
      <c r="H121" s="14" t="s">
        <v>3173</v>
      </c>
      <c r="I121" s="15">
        <v>205.41</v>
      </c>
      <c r="J121" s="77">
        <v>5</v>
      </c>
      <c r="K121" s="92"/>
    </row>
    <row r="122" spans="1:11" ht="12.75" x14ac:dyDescent="0.2">
      <c r="A122" s="14" t="s">
        <v>2997</v>
      </c>
      <c r="B122" s="14" t="s">
        <v>3294</v>
      </c>
      <c r="C122" s="14" t="s">
        <v>3026</v>
      </c>
      <c r="D122" s="16">
        <v>45882</v>
      </c>
      <c r="E122" s="16"/>
      <c r="F122" s="14" t="s">
        <v>3027</v>
      </c>
      <c r="G122" s="14"/>
      <c r="H122" s="14" t="s">
        <v>3028</v>
      </c>
      <c r="I122" s="15">
        <v>500</v>
      </c>
      <c r="J122" s="77">
        <v>3</v>
      </c>
      <c r="K122" s="92"/>
    </row>
    <row r="123" spans="1:11" ht="12.75" x14ac:dyDescent="0.2">
      <c r="A123" s="14" t="s">
        <v>2997</v>
      </c>
      <c r="B123" s="14" t="s">
        <v>3295</v>
      </c>
      <c r="C123" s="14" t="s">
        <v>595</v>
      </c>
      <c r="D123" s="16">
        <v>45868</v>
      </c>
      <c r="E123" s="16"/>
      <c r="F123" s="14" t="s">
        <v>3012</v>
      </c>
      <c r="G123" s="14" t="s">
        <v>3029</v>
      </c>
      <c r="H123" s="14" t="s">
        <v>3030</v>
      </c>
      <c r="I123" s="15">
        <v>230.83</v>
      </c>
      <c r="J123" s="77">
        <v>2</v>
      </c>
      <c r="K123" s="92"/>
    </row>
    <row r="124" spans="1:11" ht="12.75" x14ac:dyDescent="0.2">
      <c r="A124" s="14" t="s">
        <v>2997</v>
      </c>
      <c r="B124" s="14" t="s">
        <v>3287</v>
      </c>
      <c r="C124" s="14" t="s">
        <v>3015</v>
      </c>
      <c r="D124" s="16">
        <v>45869</v>
      </c>
      <c r="E124" s="16"/>
      <c r="F124" s="14" t="s">
        <v>3012</v>
      </c>
      <c r="G124" s="14" t="s">
        <v>3016</v>
      </c>
      <c r="H124" s="14" t="s">
        <v>3017</v>
      </c>
      <c r="I124" s="15">
        <v>373.48</v>
      </c>
      <c r="J124" s="77">
        <v>2</v>
      </c>
      <c r="K124" s="92"/>
    </row>
    <row r="125" spans="1:11" ht="22.5" x14ac:dyDescent="0.2">
      <c r="A125" s="14" t="s">
        <v>2997</v>
      </c>
      <c r="B125" s="14" t="s">
        <v>3297</v>
      </c>
      <c r="C125" s="14" t="s">
        <v>3031</v>
      </c>
      <c r="D125" s="16">
        <v>45889</v>
      </c>
      <c r="E125" s="16"/>
      <c r="F125" s="14" t="s">
        <v>3249</v>
      </c>
      <c r="G125" s="14" t="s">
        <v>3032</v>
      </c>
      <c r="H125" s="14" t="s">
        <v>3033</v>
      </c>
      <c r="I125" s="15">
        <v>1320.8</v>
      </c>
      <c r="J125" s="77">
        <v>3</v>
      </c>
      <c r="K125" s="92"/>
    </row>
    <row r="126" spans="1:11" ht="12.75" x14ac:dyDescent="0.2">
      <c r="A126" s="14" t="s">
        <v>2997</v>
      </c>
      <c r="B126" s="14" t="s">
        <v>3298</v>
      </c>
      <c r="C126" s="14" t="s">
        <v>3034</v>
      </c>
      <c r="D126" s="16">
        <v>45887</v>
      </c>
      <c r="E126" s="16"/>
      <c r="F126" s="14" t="s">
        <v>3035</v>
      </c>
      <c r="G126" s="14" t="s">
        <v>3250</v>
      </c>
      <c r="H126" s="14" t="s">
        <v>3036</v>
      </c>
      <c r="I126" s="15">
        <v>2200</v>
      </c>
      <c r="J126" s="77">
        <v>4</v>
      </c>
      <c r="K126" s="92"/>
    </row>
    <row r="127" spans="1:11" ht="12.75" x14ac:dyDescent="0.2">
      <c r="A127" s="14" t="s">
        <v>2997</v>
      </c>
      <c r="B127" s="14"/>
      <c r="C127" s="14"/>
      <c r="D127" s="16"/>
      <c r="E127" s="16"/>
      <c r="F127" s="14"/>
      <c r="G127" s="14"/>
      <c r="H127" s="14"/>
      <c r="I127" s="15"/>
      <c r="J127" s="77"/>
      <c r="K127" s="92"/>
    </row>
    <row r="128" spans="1:11" ht="12.75" x14ac:dyDescent="0.2">
      <c r="A128" s="14" t="s">
        <v>2997</v>
      </c>
      <c r="B128" s="14" t="s">
        <v>3419</v>
      </c>
      <c r="C128" s="14" t="s">
        <v>3024</v>
      </c>
      <c r="D128" s="16">
        <v>45874</v>
      </c>
      <c r="E128" s="16"/>
      <c r="F128" s="14" t="s">
        <v>3008</v>
      </c>
      <c r="G128" s="14"/>
      <c r="H128" s="14" t="s">
        <v>3037</v>
      </c>
      <c r="I128" s="15">
        <v>1236.74</v>
      </c>
      <c r="J128" s="77">
        <v>2</v>
      </c>
      <c r="K128" s="92"/>
    </row>
    <row r="129" spans="1:11" ht="12.75" x14ac:dyDescent="0.2">
      <c r="A129" s="14" t="s">
        <v>2997</v>
      </c>
      <c r="B129" s="14" t="s">
        <v>3300</v>
      </c>
      <c r="C129" s="14" t="s">
        <v>3024</v>
      </c>
      <c r="D129" s="16">
        <v>45874</v>
      </c>
      <c r="E129" s="16"/>
      <c r="F129" s="14" t="s">
        <v>3025</v>
      </c>
      <c r="G129" s="14"/>
      <c r="H129" s="14" t="s">
        <v>3009</v>
      </c>
      <c r="I129" s="15">
        <v>473.04</v>
      </c>
      <c r="J129" s="77">
        <v>3</v>
      </c>
      <c r="K129" s="92"/>
    </row>
    <row r="130" spans="1:11" ht="12.75" x14ac:dyDescent="0.2">
      <c r="A130" s="14" t="s">
        <v>2997</v>
      </c>
      <c r="B130" s="14" t="s">
        <v>3301</v>
      </c>
      <c r="C130" s="14" t="s">
        <v>3011</v>
      </c>
      <c r="D130" s="16">
        <v>45897</v>
      </c>
      <c r="E130" s="16"/>
      <c r="F130" s="14" t="s">
        <v>3012</v>
      </c>
      <c r="G130" s="14" t="s">
        <v>3013</v>
      </c>
      <c r="H130" s="14" t="s">
        <v>3205</v>
      </c>
      <c r="I130" s="15">
        <v>406.06</v>
      </c>
      <c r="J130" s="77">
        <v>4</v>
      </c>
      <c r="K130" s="92"/>
    </row>
    <row r="131" spans="1:11" ht="12.75" x14ac:dyDescent="0.2">
      <c r="A131" s="14" t="s">
        <v>2997</v>
      </c>
      <c r="B131" s="14" t="s">
        <v>3302</v>
      </c>
      <c r="C131" s="14" t="s">
        <v>3040</v>
      </c>
      <c r="D131" s="16">
        <v>45905</v>
      </c>
      <c r="E131" s="16"/>
      <c r="F131" s="14" t="s">
        <v>3041</v>
      </c>
      <c r="G131" s="14"/>
      <c r="H131" s="14" t="s">
        <v>3037</v>
      </c>
      <c r="I131" s="15">
        <v>1229.44</v>
      </c>
      <c r="J131" s="77">
        <v>2</v>
      </c>
      <c r="K131" s="92"/>
    </row>
    <row r="132" spans="1:11" ht="33.75" x14ac:dyDescent="0.2">
      <c r="A132" s="14" t="s">
        <v>2997</v>
      </c>
      <c r="B132" s="14" t="s">
        <v>3303</v>
      </c>
      <c r="C132" s="14" t="s">
        <v>3042</v>
      </c>
      <c r="D132" s="16">
        <v>45911</v>
      </c>
      <c r="E132" s="16"/>
      <c r="F132" s="14" t="s">
        <v>3043</v>
      </c>
      <c r="G132" s="14" t="s">
        <v>3044</v>
      </c>
      <c r="H132" s="14" t="s">
        <v>3045</v>
      </c>
      <c r="I132" s="15">
        <v>210</v>
      </c>
      <c r="J132" s="77">
        <v>1</v>
      </c>
      <c r="K132" s="92"/>
    </row>
    <row r="133" spans="1:11" ht="12.75" x14ac:dyDescent="0.2">
      <c r="A133" s="14" t="s">
        <v>2997</v>
      </c>
      <c r="B133" s="14" t="s">
        <v>3304</v>
      </c>
      <c r="C133" s="14" t="s">
        <v>3026</v>
      </c>
      <c r="D133" s="16">
        <v>45920</v>
      </c>
      <c r="E133" s="16"/>
      <c r="F133" s="14" t="s">
        <v>3041</v>
      </c>
      <c r="G133" s="14"/>
      <c r="H133" s="14" t="s">
        <v>3037</v>
      </c>
      <c r="I133" s="15">
        <v>300</v>
      </c>
      <c r="J133" s="77">
        <v>2</v>
      </c>
      <c r="K133" s="92"/>
    </row>
    <row r="134" spans="1:11" ht="22.5" x14ac:dyDescent="0.2">
      <c r="A134" s="14" t="s">
        <v>2997</v>
      </c>
      <c r="B134" s="14" t="s">
        <v>3305</v>
      </c>
      <c r="C134" s="14" t="s">
        <v>3046</v>
      </c>
      <c r="D134" s="16">
        <v>45925</v>
      </c>
      <c r="E134" s="16"/>
      <c r="F134" s="14" t="s">
        <v>3047</v>
      </c>
      <c r="G134" s="14"/>
      <c r="H134" s="14" t="s">
        <v>3048</v>
      </c>
      <c r="I134" s="15">
        <v>148</v>
      </c>
      <c r="J134" s="77">
        <v>2</v>
      </c>
      <c r="K134" s="92"/>
    </row>
    <row r="135" spans="1:11" ht="12.75" x14ac:dyDescent="0.2">
      <c r="A135" s="14" t="s">
        <v>2997</v>
      </c>
      <c r="B135" s="14" t="s">
        <v>3306</v>
      </c>
      <c r="C135" s="14"/>
      <c r="D135" s="16">
        <v>45930</v>
      </c>
      <c r="E135" s="16"/>
      <c r="F135" s="14" t="s">
        <v>3002</v>
      </c>
      <c r="G135" s="14" t="s">
        <v>3003</v>
      </c>
      <c r="H135" s="14" t="s">
        <v>3004</v>
      </c>
      <c r="I135" s="15">
        <v>8.9</v>
      </c>
      <c r="J135" s="77">
        <v>4</v>
      </c>
      <c r="K135" s="92"/>
    </row>
    <row r="136" spans="1:11" ht="22.5" x14ac:dyDescent="0.2">
      <c r="A136" s="14" t="s">
        <v>2997</v>
      </c>
      <c r="B136" s="14" t="s">
        <v>3307</v>
      </c>
      <c r="C136" s="14"/>
      <c r="D136" s="16">
        <v>45933</v>
      </c>
      <c r="E136" s="16"/>
      <c r="F136" s="14" t="s">
        <v>3428</v>
      </c>
      <c r="G136" s="14"/>
      <c r="H136" s="14" t="s">
        <v>3054</v>
      </c>
      <c r="I136" s="15">
        <v>1400</v>
      </c>
      <c r="J136" s="77">
        <v>3</v>
      </c>
      <c r="K136" s="92"/>
    </row>
    <row r="137" spans="1:11" ht="22.5" x14ac:dyDescent="0.2">
      <c r="A137" s="14" t="s">
        <v>2997</v>
      </c>
      <c r="B137" s="14" t="s">
        <v>3308</v>
      </c>
      <c r="C137" s="14" t="s">
        <v>3096</v>
      </c>
      <c r="D137" s="16">
        <v>45937</v>
      </c>
      <c r="E137" s="16"/>
      <c r="F137" s="14" t="s">
        <v>3406</v>
      </c>
      <c r="G137" s="14"/>
      <c r="H137" s="14" t="s">
        <v>3055</v>
      </c>
      <c r="I137" s="15">
        <v>200</v>
      </c>
      <c r="J137" s="77">
        <v>2</v>
      </c>
      <c r="K137" s="92"/>
    </row>
    <row r="138" spans="1:11" ht="22.5" x14ac:dyDescent="0.2">
      <c r="A138" s="14" t="s">
        <v>2997</v>
      </c>
      <c r="B138" s="14" t="s">
        <v>3309</v>
      </c>
      <c r="C138" s="14" t="s">
        <v>3096</v>
      </c>
      <c r="D138" s="16">
        <v>45937</v>
      </c>
      <c r="E138" s="16"/>
      <c r="F138" s="14" t="s">
        <v>3406</v>
      </c>
      <c r="G138" s="14"/>
      <c r="H138" s="14" t="s">
        <v>3056</v>
      </c>
      <c r="I138" s="15">
        <v>200</v>
      </c>
      <c r="J138" s="77">
        <v>2</v>
      </c>
      <c r="K138" s="92"/>
    </row>
    <row r="139" spans="1:11" ht="22.5" x14ac:dyDescent="0.2">
      <c r="A139" s="14" t="s">
        <v>2997</v>
      </c>
      <c r="B139" s="14" t="s">
        <v>3310</v>
      </c>
      <c r="C139" s="14" t="s">
        <v>3096</v>
      </c>
      <c r="D139" s="16">
        <v>45937</v>
      </c>
      <c r="E139" s="16"/>
      <c r="F139" s="14" t="s">
        <v>3406</v>
      </c>
      <c r="G139" s="14"/>
      <c r="H139" s="14" t="s">
        <v>3057</v>
      </c>
      <c r="I139" s="15">
        <v>200</v>
      </c>
      <c r="J139" s="77">
        <v>2</v>
      </c>
      <c r="K139" s="92"/>
    </row>
    <row r="140" spans="1:11" ht="22.5" x14ac:dyDescent="0.2">
      <c r="A140" s="14" t="s">
        <v>2997</v>
      </c>
      <c r="B140" s="14" t="s">
        <v>3311</v>
      </c>
      <c r="C140" s="14" t="s">
        <v>3096</v>
      </c>
      <c r="D140" s="16">
        <v>45937</v>
      </c>
      <c r="E140" s="16"/>
      <c r="F140" s="14" t="s">
        <v>3406</v>
      </c>
      <c r="G140" s="14"/>
      <c r="H140" s="14" t="s">
        <v>3058</v>
      </c>
      <c r="I140" s="15">
        <v>200</v>
      </c>
      <c r="J140" s="77">
        <v>3</v>
      </c>
      <c r="K140" s="92"/>
    </row>
    <row r="141" spans="1:11" ht="12.75" x14ac:dyDescent="0.2">
      <c r="A141" s="14" t="s">
        <v>2997</v>
      </c>
      <c r="B141" s="14" t="s">
        <v>3312</v>
      </c>
      <c r="C141" s="14" t="s">
        <v>3422</v>
      </c>
      <c r="D141" s="16">
        <v>45937</v>
      </c>
      <c r="E141" s="16"/>
      <c r="F141" s="14" t="s">
        <v>3041</v>
      </c>
      <c r="G141" s="14"/>
      <c r="H141" s="14" t="s">
        <v>3037</v>
      </c>
      <c r="I141" s="15">
        <v>838.44</v>
      </c>
      <c r="J141" s="77">
        <v>2</v>
      </c>
      <c r="K141" s="92"/>
    </row>
    <row r="142" spans="1:11" ht="22.5" x14ac:dyDescent="0.2">
      <c r="A142" s="14" t="s">
        <v>2997</v>
      </c>
      <c r="B142" s="14" t="s">
        <v>3313</v>
      </c>
      <c r="C142" s="14" t="s">
        <v>3423</v>
      </c>
      <c r="D142" s="16">
        <v>45937</v>
      </c>
      <c r="E142" s="16"/>
      <c r="F142" s="14" t="s">
        <v>3059</v>
      </c>
      <c r="G142" s="14" t="s">
        <v>3029</v>
      </c>
      <c r="H142" s="14" t="s">
        <v>3060</v>
      </c>
      <c r="I142" s="15">
        <v>185</v>
      </c>
      <c r="J142" s="77">
        <v>3</v>
      </c>
      <c r="K142" s="92"/>
    </row>
    <row r="143" spans="1:11" ht="12.75" x14ac:dyDescent="0.2">
      <c r="A143" s="14" t="s">
        <v>2997</v>
      </c>
      <c r="B143" s="14" t="s">
        <v>3314</v>
      </c>
      <c r="C143" s="14" t="s">
        <v>3015</v>
      </c>
      <c r="D143" s="16">
        <v>45939</v>
      </c>
      <c r="E143" s="16"/>
      <c r="F143" s="14" t="s">
        <v>3061</v>
      </c>
      <c r="G143" s="14" t="s">
        <v>3016</v>
      </c>
      <c r="H143" s="14" t="s">
        <v>3017</v>
      </c>
      <c r="I143" s="15">
        <v>376.76</v>
      </c>
      <c r="J143" s="77">
        <v>2</v>
      </c>
      <c r="K143" s="92"/>
    </row>
    <row r="144" spans="1:11" ht="12.75" x14ac:dyDescent="0.2">
      <c r="A144" s="14" t="s">
        <v>2997</v>
      </c>
      <c r="B144" s="14" t="s">
        <v>3315</v>
      </c>
      <c r="C144" s="14" t="s">
        <v>595</v>
      </c>
      <c r="D144" s="16">
        <v>45939</v>
      </c>
      <c r="E144" s="16"/>
      <c r="F144" s="14" t="s">
        <v>3061</v>
      </c>
      <c r="G144" s="14" t="s">
        <v>3029</v>
      </c>
      <c r="H144" s="14" t="s">
        <v>3060</v>
      </c>
      <c r="I144" s="15">
        <v>224.27</v>
      </c>
      <c r="J144" s="77">
        <v>2</v>
      </c>
      <c r="K144" s="92"/>
    </row>
    <row r="145" spans="1:11" ht="33.75" x14ac:dyDescent="0.2">
      <c r="A145" s="14" t="s">
        <v>2997</v>
      </c>
      <c r="B145" s="14" t="s">
        <v>3316</v>
      </c>
      <c r="C145" s="14" t="s">
        <v>3062</v>
      </c>
      <c r="D145" s="16">
        <v>45939</v>
      </c>
      <c r="E145" s="16"/>
      <c r="F145" s="14" t="s">
        <v>3407</v>
      </c>
      <c r="G145" s="14" t="s">
        <v>3063</v>
      </c>
      <c r="H145" s="14" t="s">
        <v>3064</v>
      </c>
      <c r="I145" s="15">
        <v>180</v>
      </c>
      <c r="J145" s="77">
        <v>3</v>
      </c>
      <c r="K145" s="92"/>
    </row>
    <row r="146" spans="1:11" ht="22.5" x14ac:dyDescent="0.2">
      <c r="A146" s="14" t="s">
        <v>2997</v>
      </c>
      <c r="B146" s="14" t="s">
        <v>3317</v>
      </c>
      <c r="C146" s="14" t="s">
        <v>3065</v>
      </c>
      <c r="D146" s="16">
        <v>45939</v>
      </c>
      <c r="E146" s="16"/>
      <c r="F146" s="14" t="s">
        <v>3066</v>
      </c>
      <c r="G146" s="14" t="s">
        <v>3038</v>
      </c>
      <c r="H146" s="14" t="s">
        <v>3039</v>
      </c>
      <c r="I146" s="15">
        <v>973.83</v>
      </c>
      <c r="J146" s="77">
        <v>3</v>
      </c>
      <c r="K146" s="92"/>
    </row>
    <row r="147" spans="1:11" ht="45" x14ac:dyDescent="0.2">
      <c r="A147" s="14" t="s">
        <v>2997</v>
      </c>
      <c r="B147" s="14" t="s">
        <v>3318</v>
      </c>
      <c r="C147" s="14" t="s">
        <v>3067</v>
      </c>
      <c r="D147" s="16">
        <v>45939</v>
      </c>
      <c r="E147" s="16"/>
      <c r="F147" s="14" t="s">
        <v>3273</v>
      </c>
      <c r="G147" s="14" t="s">
        <v>3069</v>
      </c>
      <c r="H147" s="14" t="s">
        <v>3068</v>
      </c>
      <c r="I147" s="15">
        <v>762.6</v>
      </c>
      <c r="J147" s="77">
        <v>3</v>
      </c>
      <c r="K147" s="92"/>
    </row>
    <row r="148" spans="1:11" ht="22.5" x14ac:dyDescent="0.2">
      <c r="A148" s="14" t="s">
        <v>2997</v>
      </c>
      <c r="B148" s="14" t="s">
        <v>3319</v>
      </c>
      <c r="C148" s="14" t="s">
        <v>3070</v>
      </c>
      <c r="D148" s="16">
        <v>45939</v>
      </c>
      <c r="E148" s="16"/>
      <c r="F148" s="14" t="s">
        <v>3074</v>
      </c>
      <c r="G148" s="14" t="s">
        <v>3072</v>
      </c>
      <c r="H148" s="14" t="s">
        <v>3071</v>
      </c>
      <c r="I148" s="15">
        <v>2500</v>
      </c>
      <c r="J148" s="77">
        <v>3</v>
      </c>
      <c r="K148" s="92"/>
    </row>
    <row r="149" spans="1:11" ht="22.5" x14ac:dyDescent="0.2">
      <c r="A149" s="14" t="s">
        <v>2997</v>
      </c>
      <c r="B149" s="14" t="s">
        <v>3320</v>
      </c>
      <c r="C149" s="14" t="s">
        <v>3073</v>
      </c>
      <c r="D149" s="16">
        <v>45944</v>
      </c>
      <c r="E149" s="16"/>
      <c r="F149" s="14" t="s">
        <v>3075</v>
      </c>
      <c r="G149" s="14" t="s">
        <v>3077</v>
      </c>
      <c r="H149" s="14" t="s">
        <v>3076</v>
      </c>
      <c r="I149" s="15">
        <v>1400</v>
      </c>
      <c r="J149" s="77">
        <v>1</v>
      </c>
      <c r="K149" s="92"/>
    </row>
    <row r="150" spans="1:11" ht="22.5" x14ac:dyDescent="0.2">
      <c r="A150" s="14" t="s">
        <v>2997</v>
      </c>
      <c r="B150" s="14" t="s">
        <v>3321</v>
      </c>
      <c r="C150" s="14" t="s">
        <v>3078</v>
      </c>
      <c r="D150" s="16">
        <v>45947</v>
      </c>
      <c r="E150" s="16"/>
      <c r="F150" s="14" t="s">
        <v>3102</v>
      </c>
      <c r="G150" s="14" t="s">
        <v>3077</v>
      </c>
      <c r="H150" s="14" t="s">
        <v>3076</v>
      </c>
      <c r="I150" s="15">
        <v>700</v>
      </c>
      <c r="J150" s="77">
        <v>3</v>
      </c>
      <c r="K150" s="92"/>
    </row>
    <row r="151" spans="1:11" ht="12.75" x14ac:dyDescent="0.2">
      <c r="A151" s="14" t="s">
        <v>2997</v>
      </c>
      <c r="B151" s="14" t="s">
        <v>3322</v>
      </c>
      <c r="C151" s="14" t="s">
        <v>3079</v>
      </c>
      <c r="D151" s="16">
        <v>45950</v>
      </c>
      <c r="E151" s="16"/>
      <c r="F151" s="14" t="s">
        <v>3041</v>
      </c>
      <c r="G151" s="14"/>
      <c r="H151" s="14" t="s">
        <v>3037</v>
      </c>
      <c r="I151" s="15">
        <v>500</v>
      </c>
      <c r="J151" s="77">
        <v>2</v>
      </c>
      <c r="K151" s="92"/>
    </row>
    <row r="152" spans="1:11" ht="22.5" x14ac:dyDescent="0.2">
      <c r="A152" s="14" t="s">
        <v>2997</v>
      </c>
      <c r="B152" s="14" t="s">
        <v>3323</v>
      </c>
      <c r="C152" s="14" t="s">
        <v>3096</v>
      </c>
      <c r="D152" s="16">
        <v>45950</v>
      </c>
      <c r="E152" s="16"/>
      <c r="F152" s="14" t="s">
        <v>3408</v>
      </c>
      <c r="G152" s="14"/>
      <c r="H152" s="14" t="s">
        <v>3056</v>
      </c>
      <c r="I152" s="15">
        <v>100</v>
      </c>
      <c r="J152" s="77">
        <v>2</v>
      </c>
      <c r="K152" s="92"/>
    </row>
    <row r="153" spans="1:11" ht="22.5" x14ac:dyDescent="0.2">
      <c r="A153" s="14" t="s">
        <v>2997</v>
      </c>
      <c r="B153" s="14" t="s">
        <v>3324</v>
      </c>
      <c r="C153" s="14" t="s">
        <v>3082</v>
      </c>
      <c r="D153" s="16">
        <v>45951</v>
      </c>
      <c r="E153" s="16"/>
      <c r="F153" s="14" t="s">
        <v>3081</v>
      </c>
      <c r="G153" s="14" t="s">
        <v>3038</v>
      </c>
      <c r="H153" s="14" t="s">
        <v>3039</v>
      </c>
      <c r="I153" s="15">
        <v>351.12</v>
      </c>
      <c r="J153" s="77">
        <v>2</v>
      </c>
      <c r="K153" s="92"/>
    </row>
    <row r="154" spans="1:11" ht="56.25" x14ac:dyDescent="0.2">
      <c r="A154" s="14" t="s">
        <v>2997</v>
      </c>
      <c r="B154" s="14" t="s">
        <v>3325</v>
      </c>
      <c r="C154" s="14" t="s">
        <v>3424</v>
      </c>
      <c r="D154" s="16">
        <v>45951</v>
      </c>
      <c r="E154" s="16"/>
      <c r="F154" s="14" t="s">
        <v>3103</v>
      </c>
      <c r="G154" s="14"/>
      <c r="H154" s="14" t="s">
        <v>3048</v>
      </c>
      <c r="I154" s="15">
        <v>908</v>
      </c>
      <c r="J154" s="77">
        <v>1</v>
      </c>
      <c r="K154" s="92"/>
    </row>
    <row r="155" spans="1:11" ht="22.5" x14ac:dyDescent="0.2">
      <c r="A155" s="14" t="s">
        <v>2997</v>
      </c>
      <c r="B155" s="14" t="s">
        <v>3326</v>
      </c>
      <c r="C155" s="14" t="s">
        <v>3096</v>
      </c>
      <c r="D155" s="16">
        <v>45952</v>
      </c>
      <c r="E155" s="16"/>
      <c r="F155" s="14" t="s">
        <v>3080</v>
      </c>
      <c r="G155" s="14"/>
      <c r="H155" s="14" t="s">
        <v>3055</v>
      </c>
      <c r="I155" s="15">
        <v>100</v>
      </c>
      <c r="J155" s="77">
        <v>2</v>
      </c>
      <c r="K155" s="92"/>
    </row>
    <row r="156" spans="1:11" ht="22.5" x14ac:dyDescent="0.2">
      <c r="A156" s="14" t="s">
        <v>2997</v>
      </c>
      <c r="B156" s="14" t="s">
        <v>3327</v>
      </c>
      <c r="C156" s="14" t="s">
        <v>3084</v>
      </c>
      <c r="D156" s="16">
        <v>45954</v>
      </c>
      <c r="E156" s="16"/>
      <c r="F156" s="14" t="s">
        <v>3083</v>
      </c>
      <c r="G156" s="14" t="s">
        <v>3086</v>
      </c>
      <c r="H156" s="14" t="s">
        <v>3085</v>
      </c>
      <c r="I156" s="15">
        <v>1200</v>
      </c>
      <c r="J156" s="77">
        <v>3</v>
      </c>
      <c r="K156" s="92"/>
    </row>
    <row r="157" spans="1:11" ht="22.5" x14ac:dyDescent="0.2">
      <c r="A157" s="14" t="s">
        <v>2997</v>
      </c>
      <c r="B157" s="14" t="s">
        <v>3328</v>
      </c>
      <c r="C157" s="14"/>
      <c r="D157" s="16">
        <v>45954</v>
      </c>
      <c r="E157" s="16"/>
      <c r="F157" s="14" t="s">
        <v>3409</v>
      </c>
      <c r="G157" s="14"/>
      <c r="H157" s="14" t="s">
        <v>3087</v>
      </c>
      <c r="I157" s="15">
        <v>225.76</v>
      </c>
      <c r="J157" s="77">
        <v>5</v>
      </c>
      <c r="K157" s="92"/>
    </row>
    <row r="158" spans="1:11" ht="12.75" x14ac:dyDescent="0.2">
      <c r="A158" s="14" t="s">
        <v>2997</v>
      </c>
      <c r="B158" s="14" t="s">
        <v>3329</v>
      </c>
      <c r="C158" s="14" t="s">
        <v>3079</v>
      </c>
      <c r="D158" s="16">
        <v>45955</v>
      </c>
      <c r="E158" s="16"/>
      <c r="F158" s="14" t="s">
        <v>3041</v>
      </c>
      <c r="G158" s="14"/>
      <c r="H158" s="14" t="s">
        <v>3037</v>
      </c>
      <c r="I158" s="15">
        <v>150</v>
      </c>
      <c r="J158" s="77">
        <v>2</v>
      </c>
      <c r="K158" s="92"/>
    </row>
    <row r="159" spans="1:11" ht="22.5" x14ac:dyDescent="0.2">
      <c r="A159" s="14" t="s">
        <v>2997</v>
      </c>
      <c r="B159" s="14" t="s">
        <v>3330</v>
      </c>
      <c r="C159" s="14" t="s">
        <v>3088</v>
      </c>
      <c r="D159" s="16">
        <v>45958</v>
      </c>
      <c r="E159" s="16"/>
      <c r="F159" s="14" t="s">
        <v>3432</v>
      </c>
      <c r="G159" s="14" t="s">
        <v>3090</v>
      </c>
      <c r="H159" s="14" t="s">
        <v>3089</v>
      </c>
      <c r="I159" s="15">
        <v>5000</v>
      </c>
      <c r="J159" s="77">
        <v>3</v>
      </c>
      <c r="K159" s="92"/>
    </row>
    <row r="160" spans="1:11" ht="12.75" x14ac:dyDescent="0.2">
      <c r="A160" s="14" t="s">
        <v>2997</v>
      </c>
      <c r="B160" s="14" t="s">
        <v>3331</v>
      </c>
      <c r="C160" s="14" t="s">
        <v>3093</v>
      </c>
      <c r="D160" s="16">
        <v>45958</v>
      </c>
      <c r="E160" s="16"/>
      <c r="F160" s="14" t="s">
        <v>3410</v>
      </c>
      <c r="G160" s="14" t="s">
        <v>3092</v>
      </c>
      <c r="H160" s="14" t="s">
        <v>3091</v>
      </c>
      <c r="I160" s="15">
        <v>329.84</v>
      </c>
      <c r="J160" s="77">
        <v>5</v>
      </c>
      <c r="K160" s="92"/>
    </row>
    <row r="161" spans="1:11" ht="22.5" x14ac:dyDescent="0.2">
      <c r="A161" s="14" t="s">
        <v>2997</v>
      </c>
      <c r="B161" s="14" t="s">
        <v>3332</v>
      </c>
      <c r="C161" s="14" t="s">
        <v>3094</v>
      </c>
      <c r="D161" s="16">
        <v>45958</v>
      </c>
      <c r="E161" s="16"/>
      <c r="F161" s="14" t="s">
        <v>3411</v>
      </c>
      <c r="G161" s="14" t="s">
        <v>3092</v>
      </c>
      <c r="H161" s="14" t="s">
        <v>3091</v>
      </c>
      <c r="I161" s="15">
        <v>282.69</v>
      </c>
      <c r="J161" s="77">
        <v>5</v>
      </c>
      <c r="K161" s="92"/>
    </row>
    <row r="162" spans="1:11" ht="12.75" x14ac:dyDescent="0.2">
      <c r="A162" s="14" t="s">
        <v>2997</v>
      </c>
      <c r="B162" s="14"/>
      <c r="C162" s="14"/>
      <c r="D162" s="16"/>
      <c r="E162" s="16"/>
      <c r="F162" s="14"/>
      <c r="G162" s="14"/>
      <c r="H162" s="14"/>
      <c r="I162" s="15"/>
      <c r="J162" s="77"/>
      <c r="K162" s="92"/>
    </row>
    <row r="163" spans="1:11" ht="22.5" x14ac:dyDescent="0.2">
      <c r="A163" s="14" t="s">
        <v>2997</v>
      </c>
      <c r="B163" s="14" t="s">
        <v>3333</v>
      </c>
      <c r="C163" s="14" t="s">
        <v>3096</v>
      </c>
      <c r="D163" s="16">
        <v>45959</v>
      </c>
      <c r="E163" s="16"/>
      <c r="F163" s="14" t="s">
        <v>3262</v>
      </c>
      <c r="G163" s="14"/>
      <c r="H163" s="14" t="s">
        <v>3095</v>
      </c>
      <c r="I163" s="15">
        <v>251.5</v>
      </c>
      <c r="J163" s="77">
        <v>5</v>
      </c>
      <c r="K163" s="92"/>
    </row>
    <row r="164" spans="1:11" ht="22.5" x14ac:dyDescent="0.2">
      <c r="A164" s="14" t="s">
        <v>2997</v>
      </c>
      <c r="B164" s="14" t="s">
        <v>3334</v>
      </c>
      <c r="C164" s="14" t="s">
        <v>3096</v>
      </c>
      <c r="D164" s="16">
        <v>45959</v>
      </c>
      <c r="E164" s="16"/>
      <c r="F164" s="14" t="s">
        <v>3262</v>
      </c>
      <c r="G164" s="14"/>
      <c r="H164" s="14" t="s">
        <v>3097</v>
      </c>
      <c r="I164" s="15">
        <v>202.5</v>
      </c>
      <c r="J164" s="77">
        <v>5</v>
      </c>
      <c r="K164" s="92"/>
    </row>
    <row r="165" spans="1:11" ht="12.75" x14ac:dyDescent="0.2">
      <c r="A165" s="14" t="s">
        <v>2997</v>
      </c>
      <c r="B165" s="14" t="s">
        <v>3335</v>
      </c>
      <c r="C165" s="14"/>
      <c r="D165" s="16">
        <v>45961</v>
      </c>
      <c r="E165" s="16"/>
      <c r="F165" s="14" t="s">
        <v>3002</v>
      </c>
      <c r="G165" s="14" t="s">
        <v>3003</v>
      </c>
      <c r="H165" s="14" t="s">
        <v>3004</v>
      </c>
      <c r="I165" s="15">
        <v>9.4</v>
      </c>
      <c r="J165" s="77">
        <v>4</v>
      </c>
      <c r="K165" s="92"/>
    </row>
    <row r="166" spans="1:11" ht="12.75" x14ac:dyDescent="0.2">
      <c r="A166" s="14" t="s">
        <v>2997</v>
      </c>
      <c r="B166" s="14" t="s">
        <v>3336</v>
      </c>
      <c r="C166" s="14" t="s">
        <v>3098</v>
      </c>
      <c r="D166" s="16">
        <v>45939</v>
      </c>
      <c r="E166" s="16"/>
      <c r="F166" s="14" t="s">
        <v>3099</v>
      </c>
      <c r="G166" s="14" t="s">
        <v>3100</v>
      </c>
      <c r="H166" s="14" t="s">
        <v>3101</v>
      </c>
      <c r="I166" s="15">
        <v>86.35</v>
      </c>
      <c r="J166" s="77">
        <v>3</v>
      </c>
      <c r="K166" s="92"/>
    </row>
    <row r="167" spans="1:11" ht="22.5" x14ac:dyDescent="0.2">
      <c r="A167" s="14" t="s">
        <v>2997</v>
      </c>
      <c r="B167" s="14" t="s">
        <v>3403</v>
      </c>
      <c r="C167" s="14" t="s">
        <v>3104</v>
      </c>
      <c r="D167" s="16">
        <v>45956</v>
      </c>
      <c r="E167" s="16"/>
      <c r="F167" s="14" t="s">
        <v>3263</v>
      </c>
      <c r="G167" s="14" t="s">
        <v>3105</v>
      </c>
      <c r="H167" s="14" t="s">
        <v>3106</v>
      </c>
      <c r="I167" s="15">
        <v>325</v>
      </c>
      <c r="J167" s="77">
        <v>5</v>
      </c>
      <c r="K167" s="92"/>
    </row>
    <row r="168" spans="1:11" ht="33.75" x14ac:dyDescent="0.2">
      <c r="A168" s="14" t="s">
        <v>2997</v>
      </c>
      <c r="B168" s="14" t="s">
        <v>3404</v>
      </c>
      <c r="C168" s="14" t="s">
        <v>3107</v>
      </c>
      <c r="D168" s="16">
        <v>45956</v>
      </c>
      <c r="E168" s="16"/>
      <c r="F168" s="14" t="s">
        <v>3412</v>
      </c>
      <c r="G168" s="14" t="s">
        <v>3105</v>
      </c>
      <c r="H168" s="14" t="s">
        <v>3106</v>
      </c>
      <c r="I168" s="15">
        <v>350</v>
      </c>
      <c r="J168" s="77">
        <v>5</v>
      </c>
      <c r="K168" s="92"/>
    </row>
    <row r="169" spans="1:11" ht="33.75" x14ac:dyDescent="0.2">
      <c r="A169" s="14" t="s">
        <v>2997</v>
      </c>
      <c r="B169" s="14" t="s">
        <v>3337</v>
      </c>
      <c r="C169" s="14" t="s">
        <v>3108</v>
      </c>
      <c r="D169" s="16">
        <v>45965</v>
      </c>
      <c r="E169" s="16">
        <v>45964</v>
      </c>
      <c r="F169" s="14" t="s">
        <v>3264</v>
      </c>
      <c r="G169" s="14"/>
      <c r="H169" s="14" t="s">
        <v>3109</v>
      </c>
      <c r="I169" s="15">
        <v>231</v>
      </c>
      <c r="J169" s="77">
        <v>3</v>
      </c>
      <c r="K169" s="92"/>
    </row>
    <row r="170" spans="1:11" ht="12.75" x14ac:dyDescent="0.2">
      <c r="A170" s="14" t="s">
        <v>2997</v>
      </c>
      <c r="B170" s="14" t="s">
        <v>3338</v>
      </c>
      <c r="C170" s="14" t="s">
        <v>3079</v>
      </c>
      <c r="D170" s="16">
        <v>45971</v>
      </c>
      <c r="E170" s="16"/>
      <c r="F170" s="14" t="s">
        <v>3041</v>
      </c>
      <c r="G170" s="14"/>
      <c r="H170" s="14" t="s">
        <v>3037</v>
      </c>
      <c r="I170" s="15">
        <v>644.03</v>
      </c>
      <c r="J170" s="77">
        <v>2</v>
      </c>
      <c r="K170" s="92"/>
    </row>
    <row r="171" spans="1:11" ht="12.75" x14ac:dyDescent="0.2">
      <c r="A171" s="14" t="s">
        <v>2997</v>
      </c>
      <c r="B171" s="14" t="s">
        <v>3339</v>
      </c>
      <c r="C171" s="14" t="s">
        <v>3079</v>
      </c>
      <c r="D171" s="16">
        <v>45978</v>
      </c>
      <c r="E171" s="16"/>
      <c r="F171" s="14" t="s">
        <v>3041</v>
      </c>
      <c r="G171" s="14"/>
      <c r="H171" s="14" t="s">
        <v>3037</v>
      </c>
      <c r="I171" s="15">
        <v>50</v>
      </c>
      <c r="J171" s="77">
        <v>2</v>
      </c>
      <c r="K171" s="92"/>
    </row>
    <row r="172" spans="1:11" ht="33.75" x14ac:dyDescent="0.2">
      <c r="A172" s="14" t="s">
        <v>2997</v>
      </c>
      <c r="B172" s="14" t="s">
        <v>3340</v>
      </c>
      <c r="C172" s="14" t="s">
        <v>3110</v>
      </c>
      <c r="D172" s="16">
        <v>45978</v>
      </c>
      <c r="E172" s="16"/>
      <c r="F172" s="14" t="s">
        <v>3413</v>
      </c>
      <c r="G172" s="14"/>
      <c r="H172" s="14" t="s">
        <v>3111</v>
      </c>
      <c r="I172" s="15">
        <v>1036</v>
      </c>
      <c r="J172" s="77">
        <v>3</v>
      </c>
      <c r="K172" s="92"/>
    </row>
    <row r="173" spans="1:11" ht="22.5" x14ac:dyDescent="0.2">
      <c r="A173" s="14" t="s">
        <v>2997</v>
      </c>
      <c r="B173" s="14" t="s">
        <v>3340</v>
      </c>
      <c r="C173" s="14" t="s">
        <v>3110</v>
      </c>
      <c r="D173" s="16">
        <v>45978</v>
      </c>
      <c r="E173" s="16"/>
      <c r="F173" s="14" t="s">
        <v>3112</v>
      </c>
      <c r="G173" s="14"/>
      <c r="H173" s="14" t="s">
        <v>3111</v>
      </c>
      <c r="I173" s="15">
        <v>125.8</v>
      </c>
      <c r="J173" s="77">
        <v>1</v>
      </c>
      <c r="K173" s="92"/>
    </row>
    <row r="174" spans="1:11" ht="12.75" x14ac:dyDescent="0.2">
      <c r="A174" s="14" t="s">
        <v>2997</v>
      </c>
      <c r="B174" s="14" t="s">
        <v>3341</v>
      </c>
      <c r="C174" s="14" t="s">
        <v>3116</v>
      </c>
      <c r="D174" s="16">
        <v>45996</v>
      </c>
      <c r="E174" s="16"/>
      <c r="F174" s="14" t="s">
        <v>3041</v>
      </c>
      <c r="G174" s="14"/>
      <c r="H174" s="14" t="s">
        <v>3037</v>
      </c>
      <c r="I174" s="15">
        <v>1198.29</v>
      </c>
      <c r="J174" s="77">
        <v>2</v>
      </c>
      <c r="K174" s="92"/>
    </row>
    <row r="175" spans="1:11" ht="12.75" x14ac:dyDescent="0.2">
      <c r="A175" s="14" t="s">
        <v>2997</v>
      </c>
      <c r="B175" s="14" t="s">
        <v>3342</v>
      </c>
      <c r="C175" s="14" t="s">
        <v>3117</v>
      </c>
      <c r="D175" s="16">
        <v>46000</v>
      </c>
      <c r="E175" s="16"/>
      <c r="F175" s="14" t="s">
        <v>3414</v>
      </c>
      <c r="G175" s="14" t="s">
        <v>3100</v>
      </c>
      <c r="H175" s="14" t="s">
        <v>3101</v>
      </c>
      <c r="I175" s="15">
        <v>290.58999999999997</v>
      </c>
      <c r="J175" s="77">
        <v>2</v>
      </c>
      <c r="K175" s="92"/>
    </row>
    <row r="176" spans="1:11" ht="22.5" x14ac:dyDescent="0.2">
      <c r="A176" s="14" t="s">
        <v>2997</v>
      </c>
      <c r="B176" s="14" t="s">
        <v>3343</v>
      </c>
      <c r="C176" s="14" t="s">
        <v>3118</v>
      </c>
      <c r="D176" s="16">
        <v>46001</v>
      </c>
      <c r="E176" s="16"/>
      <c r="F176" s="14" t="s">
        <v>3119</v>
      </c>
      <c r="G176" s="14" t="s">
        <v>3038</v>
      </c>
      <c r="H176" s="14" t="s">
        <v>3039</v>
      </c>
      <c r="I176" s="15">
        <v>606.79999999999995</v>
      </c>
      <c r="J176" s="77">
        <v>3</v>
      </c>
      <c r="K176" s="92"/>
    </row>
    <row r="177" spans="1:11" ht="22.5" x14ac:dyDescent="0.2">
      <c r="A177" s="14" t="s">
        <v>2997</v>
      </c>
      <c r="B177" s="14" t="s">
        <v>3344</v>
      </c>
      <c r="C177" s="14" t="s">
        <v>3120</v>
      </c>
      <c r="D177" s="16">
        <v>46001</v>
      </c>
      <c r="E177" s="16"/>
      <c r="F177" s="14" t="s">
        <v>3121</v>
      </c>
      <c r="G177" s="14" t="s">
        <v>3038</v>
      </c>
      <c r="H177" s="14" t="s">
        <v>3039</v>
      </c>
      <c r="I177" s="15">
        <v>1039.02</v>
      </c>
      <c r="J177" s="77">
        <v>3</v>
      </c>
      <c r="K177" s="92"/>
    </row>
    <row r="178" spans="1:11" ht="45" x14ac:dyDescent="0.2">
      <c r="A178" s="14" t="s">
        <v>2997</v>
      </c>
      <c r="B178" s="14" t="s">
        <v>3345</v>
      </c>
      <c r="C178" s="14" t="s">
        <v>3122</v>
      </c>
      <c r="D178" s="16">
        <v>46020</v>
      </c>
      <c r="E178" s="16"/>
      <c r="F178" s="14" t="s">
        <v>3415</v>
      </c>
      <c r="G178" s="14"/>
      <c r="H178" s="14" t="s">
        <v>3123</v>
      </c>
      <c r="I178" s="15">
        <v>1221</v>
      </c>
      <c r="J178" s="77">
        <v>3</v>
      </c>
      <c r="K178" s="92"/>
    </row>
    <row r="179" spans="1:11" ht="22.5" x14ac:dyDescent="0.2">
      <c r="A179" s="14" t="s">
        <v>2997</v>
      </c>
      <c r="B179" s="14" t="s">
        <v>3345</v>
      </c>
      <c r="C179" s="14" t="s">
        <v>3122</v>
      </c>
      <c r="D179" s="16">
        <v>46020</v>
      </c>
      <c r="E179" s="16"/>
      <c r="F179" s="14" t="s">
        <v>3191</v>
      </c>
      <c r="G179" s="14"/>
      <c r="H179" s="14" t="s">
        <v>3123</v>
      </c>
      <c r="I179" s="15">
        <v>296</v>
      </c>
      <c r="J179" s="77">
        <v>1</v>
      </c>
      <c r="K179" s="92"/>
    </row>
    <row r="180" spans="1:11" ht="12.75" x14ac:dyDescent="0.2">
      <c r="A180" s="14" t="s">
        <v>2997</v>
      </c>
      <c r="B180" s="14" t="s">
        <v>3346</v>
      </c>
      <c r="C180" s="14" t="s">
        <v>3127</v>
      </c>
      <c r="D180" s="16">
        <v>46029</v>
      </c>
      <c r="E180" s="16"/>
      <c r="F180" s="14" t="s">
        <v>3133</v>
      </c>
      <c r="G180" s="14" t="s">
        <v>3128</v>
      </c>
      <c r="H180" s="14" t="s">
        <v>3129</v>
      </c>
      <c r="I180" s="15">
        <v>444.08</v>
      </c>
      <c r="J180" s="77">
        <v>2</v>
      </c>
      <c r="K180" s="92"/>
    </row>
    <row r="181" spans="1:11" ht="22.5" x14ac:dyDescent="0.2">
      <c r="A181" s="14" t="s">
        <v>2997</v>
      </c>
      <c r="B181" s="14" t="s">
        <v>3347</v>
      </c>
      <c r="C181" s="14" t="s">
        <v>3130</v>
      </c>
      <c r="D181" s="16">
        <v>46034</v>
      </c>
      <c r="E181" s="16"/>
      <c r="F181" s="14" t="s">
        <v>3134</v>
      </c>
      <c r="G181" s="14" t="s">
        <v>3131</v>
      </c>
      <c r="H181" s="14" t="s">
        <v>3132</v>
      </c>
      <c r="I181" s="15">
        <v>1530.78</v>
      </c>
      <c r="J181" s="77">
        <v>1</v>
      </c>
      <c r="K181" s="92"/>
    </row>
    <row r="182" spans="1:11" ht="12.75" x14ac:dyDescent="0.2">
      <c r="A182" s="14" t="s">
        <v>2997</v>
      </c>
      <c r="B182" s="14" t="s">
        <v>3348</v>
      </c>
      <c r="C182" s="14" t="s">
        <v>3136</v>
      </c>
      <c r="D182" s="16">
        <v>46035</v>
      </c>
      <c r="E182" s="16"/>
      <c r="F182" s="14" t="s">
        <v>3137</v>
      </c>
      <c r="G182" s="14" t="s">
        <v>3038</v>
      </c>
      <c r="H182" s="14" t="s">
        <v>3129</v>
      </c>
      <c r="I182" s="15">
        <v>245.25</v>
      </c>
      <c r="J182" s="77">
        <v>2</v>
      </c>
      <c r="K182" s="92"/>
    </row>
    <row r="183" spans="1:11" ht="12.75" x14ac:dyDescent="0.2">
      <c r="A183" s="14" t="s">
        <v>2997</v>
      </c>
      <c r="B183" s="14" t="s">
        <v>3349</v>
      </c>
      <c r="C183" s="14"/>
      <c r="D183" s="16">
        <v>46022</v>
      </c>
      <c r="E183" s="16"/>
      <c r="F183" s="14" t="s">
        <v>3002</v>
      </c>
      <c r="G183" s="14" t="s">
        <v>3003</v>
      </c>
      <c r="H183" s="14" t="s">
        <v>3004</v>
      </c>
      <c r="I183" s="15">
        <v>8.8699999999999992</v>
      </c>
      <c r="J183" s="77">
        <v>4</v>
      </c>
      <c r="K183" s="92"/>
    </row>
    <row r="184" spans="1:11" ht="22.5" x14ac:dyDescent="0.2">
      <c r="A184" s="14" t="s">
        <v>2997</v>
      </c>
      <c r="B184" s="14" t="s">
        <v>3350</v>
      </c>
      <c r="C184" s="14" t="s">
        <v>3135</v>
      </c>
      <c r="D184" s="16">
        <v>46035</v>
      </c>
      <c r="E184" s="16"/>
      <c r="F184" s="14" t="s">
        <v>3416</v>
      </c>
      <c r="G184" s="14" t="s">
        <v>3038</v>
      </c>
      <c r="H184" s="14" t="s">
        <v>3039</v>
      </c>
      <c r="I184" s="15">
        <v>893.34</v>
      </c>
      <c r="J184" s="77">
        <v>1</v>
      </c>
      <c r="K184" s="92"/>
    </row>
    <row r="185" spans="1:11" ht="22.5" x14ac:dyDescent="0.2">
      <c r="A185" s="14" t="s">
        <v>2997</v>
      </c>
      <c r="B185" s="14" t="s">
        <v>3351</v>
      </c>
      <c r="C185" s="14" t="s">
        <v>3138</v>
      </c>
      <c r="D185" s="16">
        <v>46050</v>
      </c>
      <c r="E185" s="16"/>
      <c r="F185" s="14" t="s">
        <v>3417</v>
      </c>
      <c r="G185" s="14" t="s">
        <v>3038</v>
      </c>
      <c r="H185" s="14" t="s">
        <v>3039</v>
      </c>
      <c r="I185" s="15">
        <v>1368.92</v>
      </c>
      <c r="J185" s="77">
        <v>2</v>
      </c>
      <c r="K185" s="92"/>
    </row>
    <row r="186" spans="1:11" ht="22.5" x14ac:dyDescent="0.2">
      <c r="A186" s="14" t="s">
        <v>2997</v>
      </c>
      <c r="B186" s="14" t="s">
        <v>3352</v>
      </c>
      <c r="C186" s="14" t="s">
        <v>3139</v>
      </c>
      <c r="D186" s="16">
        <v>46051</v>
      </c>
      <c r="E186" s="16"/>
      <c r="F186" s="14" t="s">
        <v>3140</v>
      </c>
      <c r="G186" s="14" t="s">
        <v>3141</v>
      </c>
      <c r="H186" s="14" t="s">
        <v>3142</v>
      </c>
      <c r="I186" s="15">
        <v>300</v>
      </c>
      <c r="J186" s="77">
        <v>1</v>
      </c>
      <c r="K186" s="92"/>
    </row>
    <row r="187" spans="1:11" ht="22.5" x14ac:dyDescent="0.2">
      <c r="A187" s="14" t="s">
        <v>2997</v>
      </c>
      <c r="B187" s="14" t="s">
        <v>3353</v>
      </c>
      <c r="C187" s="14" t="s">
        <v>3143</v>
      </c>
      <c r="D187" s="16">
        <v>46051</v>
      </c>
      <c r="E187" s="16"/>
      <c r="F187" s="14" t="s">
        <v>3144</v>
      </c>
      <c r="G187" s="14" t="s">
        <v>3141</v>
      </c>
      <c r="H187" s="14" t="s">
        <v>3142</v>
      </c>
      <c r="I187" s="15">
        <v>1000</v>
      </c>
      <c r="J187" s="77">
        <v>1</v>
      </c>
      <c r="K187" s="92"/>
    </row>
    <row r="188" spans="1:11" ht="22.5" x14ac:dyDescent="0.2">
      <c r="A188" s="14" t="s">
        <v>2997</v>
      </c>
      <c r="B188" s="14" t="s">
        <v>3354</v>
      </c>
      <c r="C188" s="14" t="s">
        <v>3145</v>
      </c>
      <c r="D188" s="16">
        <v>46051</v>
      </c>
      <c r="E188" s="16"/>
      <c r="F188" s="14" t="s">
        <v>3433</v>
      </c>
      <c r="G188" s="14" t="s">
        <v>3090</v>
      </c>
      <c r="H188" s="14" t="s">
        <v>3089</v>
      </c>
      <c r="I188" s="15">
        <v>1000</v>
      </c>
      <c r="J188" s="77">
        <v>1</v>
      </c>
      <c r="K188" s="92"/>
    </row>
    <row r="189" spans="1:11" ht="22.5" x14ac:dyDescent="0.2">
      <c r="A189" s="14" t="s">
        <v>2997</v>
      </c>
      <c r="B189" s="14" t="s">
        <v>3355</v>
      </c>
      <c r="C189" s="14" t="s">
        <v>3146</v>
      </c>
      <c r="D189" s="16">
        <v>46055</v>
      </c>
      <c r="E189" s="16"/>
      <c r="F189" s="14" t="s">
        <v>3147</v>
      </c>
      <c r="G189" s="14" t="s">
        <v>3141</v>
      </c>
      <c r="H189" s="14" t="s">
        <v>3142</v>
      </c>
      <c r="I189" s="15">
        <v>1000</v>
      </c>
      <c r="J189" s="77">
        <v>1</v>
      </c>
      <c r="K189" s="92"/>
    </row>
    <row r="190" spans="1:11" ht="22.5" x14ac:dyDescent="0.2">
      <c r="A190" s="14" t="s">
        <v>2997</v>
      </c>
      <c r="B190" s="14" t="s">
        <v>3356</v>
      </c>
      <c r="C190" s="14" t="s">
        <v>3148</v>
      </c>
      <c r="D190" s="16">
        <v>46057</v>
      </c>
      <c r="E190" s="16"/>
      <c r="F190" s="14" t="s">
        <v>3265</v>
      </c>
      <c r="G190" s="14" t="s">
        <v>3149</v>
      </c>
      <c r="H190" s="14" t="s">
        <v>3150</v>
      </c>
      <c r="I190" s="15">
        <v>800</v>
      </c>
      <c r="J190" s="77">
        <v>2</v>
      </c>
      <c r="K190" s="92"/>
    </row>
    <row r="191" spans="1:11" ht="33.75" x14ac:dyDescent="0.2">
      <c r="A191" s="14" t="s">
        <v>2997</v>
      </c>
      <c r="B191" s="14" t="s">
        <v>3357</v>
      </c>
      <c r="C191" s="14" t="s">
        <v>3151</v>
      </c>
      <c r="D191" s="16">
        <v>46058</v>
      </c>
      <c r="E191" s="16"/>
      <c r="F191" s="14" t="s">
        <v>3266</v>
      </c>
      <c r="G191" s="14" t="s">
        <v>3152</v>
      </c>
      <c r="H191" s="14" t="s">
        <v>3153</v>
      </c>
      <c r="I191" s="15">
        <v>134.32</v>
      </c>
      <c r="J191" s="77">
        <v>5</v>
      </c>
      <c r="K191" s="92"/>
    </row>
    <row r="192" spans="1:11" ht="22.5" x14ac:dyDescent="0.2">
      <c r="A192" s="14" t="s">
        <v>2997</v>
      </c>
      <c r="B192" s="14" t="s">
        <v>3420</v>
      </c>
      <c r="C192" s="14" t="s">
        <v>3026</v>
      </c>
      <c r="D192" s="16">
        <v>46062</v>
      </c>
      <c r="E192" s="16"/>
      <c r="F192" s="14" t="s">
        <v>3154</v>
      </c>
      <c r="G192" s="14"/>
      <c r="H192" s="14" t="s">
        <v>3155</v>
      </c>
      <c r="I192" s="15">
        <v>2000</v>
      </c>
      <c r="J192" s="77">
        <v>3</v>
      </c>
      <c r="K192" s="92"/>
    </row>
    <row r="193" spans="1:11" ht="33.75" x14ac:dyDescent="0.2">
      <c r="A193" s="14" t="s">
        <v>2997</v>
      </c>
      <c r="B193" s="14" t="s">
        <v>3358</v>
      </c>
      <c r="C193" s="14" t="s">
        <v>3156</v>
      </c>
      <c r="D193" s="16">
        <v>46065</v>
      </c>
      <c r="E193" s="16"/>
      <c r="F193" s="14" t="s">
        <v>3405</v>
      </c>
      <c r="G193" s="14" t="s">
        <v>3152</v>
      </c>
      <c r="H193" s="14" t="s">
        <v>3153</v>
      </c>
      <c r="I193" s="15">
        <v>411.68</v>
      </c>
      <c r="J193" s="77">
        <v>3</v>
      </c>
      <c r="K193" s="92"/>
    </row>
    <row r="194" spans="1:11" ht="33.75" x14ac:dyDescent="0.2">
      <c r="A194" s="14" t="s">
        <v>2997</v>
      </c>
      <c r="B194" s="14" t="s">
        <v>3359</v>
      </c>
      <c r="C194" s="14" t="s">
        <v>3157</v>
      </c>
      <c r="D194" s="16">
        <v>46073</v>
      </c>
      <c r="E194" s="16"/>
      <c r="F194" s="14" t="s">
        <v>3429</v>
      </c>
      <c r="G194" s="14"/>
      <c r="H194" s="14" t="s">
        <v>3048</v>
      </c>
      <c r="I194" s="15">
        <v>962</v>
      </c>
      <c r="J194" s="77">
        <v>1</v>
      </c>
      <c r="K194" s="92"/>
    </row>
    <row r="195" spans="1:11" ht="22.5" x14ac:dyDescent="0.2">
      <c r="A195" s="14" t="s">
        <v>2997</v>
      </c>
      <c r="B195" s="14" t="s">
        <v>3360</v>
      </c>
      <c r="C195" s="14" t="s">
        <v>3158</v>
      </c>
      <c r="D195" s="16">
        <v>46077</v>
      </c>
      <c r="E195" s="16"/>
      <c r="F195" s="14" t="s">
        <v>3167</v>
      </c>
      <c r="G195" s="14" t="s">
        <v>3159</v>
      </c>
      <c r="H195" s="14" t="s">
        <v>3160</v>
      </c>
      <c r="I195" s="15">
        <v>550</v>
      </c>
      <c r="J195" s="77">
        <v>1</v>
      </c>
      <c r="K195" s="92"/>
    </row>
    <row r="196" spans="1:11" ht="33.75" x14ac:dyDescent="0.2">
      <c r="A196" s="14" t="s">
        <v>2997</v>
      </c>
      <c r="B196" s="14" t="s">
        <v>3361</v>
      </c>
      <c r="C196" s="14" t="s">
        <v>3161</v>
      </c>
      <c r="D196" s="16">
        <v>46077</v>
      </c>
      <c r="E196" s="16"/>
      <c r="F196" s="14" t="s">
        <v>3168</v>
      </c>
      <c r="G196" s="14" t="s">
        <v>3159</v>
      </c>
      <c r="H196" s="14" t="s">
        <v>3160</v>
      </c>
      <c r="I196" s="15">
        <v>2250</v>
      </c>
      <c r="J196" s="77">
        <v>2</v>
      </c>
      <c r="K196" s="92"/>
    </row>
    <row r="197" spans="1:11" ht="22.5" x14ac:dyDescent="0.2">
      <c r="A197" s="14" t="s">
        <v>2997</v>
      </c>
      <c r="B197" s="14" t="s">
        <v>3362</v>
      </c>
      <c r="C197" s="14" t="s">
        <v>3162</v>
      </c>
      <c r="D197" s="16">
        <v>46078</v>
      </c>
      <c r="E197" s="16"/>
      <c r="F197" s="14" t="s">
        <v>3163</v>
      </c>
      <c r="G197" s="14"/>
      <c r="H197" s="14" t="s">
        <v>3164</v>
      </c>
      <c r="I197" s="15">
        <v>1000</v>
      </c>
      <c r="J197" s="77">
        <v>1</v>
      </c>
      <c r="K197" s="92"/>
    </row>
    <row r="198" spans="1:11" ht="33.75" x14ac:dyDescent="0.2">
      <c r="A198" s="14" t="s">
        <v>2997</v>
      </c>
      <c r="B198" s="14" t="s">
        <v>3362</v>
      </c>
      <c r="C198" s="14" t="s">
        <v>3162</v>
      </c>
      <c r="D198" s="16">
        <v>46078</v>
      </c>
      <c r="E198" s="16"/>
      <c r="F198" s="14" t="s">
        <v>3165</v>
      </c>
      <c r="G198" s="14"/>
      <c r="H198" s="14" t="s">
        <v>3164</v>
      </c>
      <c r="I198" s="15">
        <v>800</v>
      </c>
      <c r="J198" s="77">
        <v>1</v>
      </c>
      <c r="K198" s="92"/>
    </row>
    <row r="199" spans="1:11" ht="12.75" x14ac:dyDescent="0.2">
      <c r="A199" s="14" t="s">
        <v>2997</v>
      </c>
      <c r="B199" s="14" t="s">
        <v>3363</v>
      </c>
      <c r="C199" s="14" t="s">
        <v>3096</v>
      </c>
      <c r="D199" s="16">
        <v>45882</v>
      </c>
      <c r="E199" s="16" t="s">
        <v>3026</v>
      </c>
      <c r="F199" s="14" t="s">
        <v>3027</v>
      </c>
      <c r="G199" s="14"/>
      <c r="H199" s="14" t="s">
        <v>3056</v>
      </c>
      <c r="I199" s="15">
        <v>500</v>
      </c>
      <c r="J199" s="77">
        <v>3</v>
      </c>
      <c r="K199" s="92"/>
    </row>
    <row r="200" spans="1:11" ht="12.75" x14ac:dyDescent="0.2">
      <c r="A200" s="14" t="s">
        <v>2997</v>
      </c>
      <c r="B200" s="14" t="s">
        <v>3364</v>
      </c>
      <c r="C200" s="14" t="s">
        <v>3096</v>
      </c>
      <c r="D200" s="16">
        <v>45882</v>
      </c>
      <c r="E200" s="16" t="s">
        <v>3026</v>
      </c>
      <c r="F200" s="14" t="s">
        <v>3027</v>
      </c>
      <c r="G200" s="14"/>
      <c r="H200" s="14" t="s">
        <v>3058</v>
      </c>
      <c r="I200" s="15">
        <v>500</v>
      </c>
      <c r="J200" s="77">
        <v>3</v>
      </c>
      <c r="K200" s="92"/>
    </row>
    <row r="201" spans="1:11" ht="22.5" x14ac:dyDescent="0.2">
      <c r="A201" s="14" t="s">
        <v>2997</v>
      </c>
      <c r="B201" s="14" t="s">
        <v>3365</v>
      </c>
      <c r="C201" s="14" t="s">
        <v>3175</v>
      </c>
      <c r="D201" s="16">
        <v>45877</v>
      </c>
      <c r="E201" s="16"/>
      <c r="F201" s="14" t="s">
        <v>3176</v>
      </c>
      <c r="G201" s="14" t="s">
        <v>3038</v>
      </c>
      <c r="H201" s="14" t="s">
        <v>3039</v>
      </c>
      <c r="I201" s="15">
        <v>127.68</v>
      </c>
      <c r="J201" s="77">
        <v>2</v>
      </c>
      <c r="K201" s="92"/>
    </row>
    <row r="202" spans="1:11" ht="12.75" x14ac:dyDescent="0.2">
      <c r="A202" s="14" t="s">
        <v>2997</v>
      </c>
      <c r="B202" s="14" t="s">
        <v>3366</v>
      </c>
      <c r="C202" s="14" t="s">
        <v>595</v>
      </c>
      <c r="D202" s="16">
        <v>45897</v>
      </c>
      <c r="E202" s="16"/>
      <c r="F202" s="14" t="s">
        <v>3180</v>
      </c>
      <c r="G202" s="14" t="s">
        <v>3169</v>
      </c>
      <c r="H202" s="14" t="s">
        <v>3060</v>
      </c>
      <c r="I202" s="15">
        <v>230.08</v>
      </c>
      <c r="J202" s="77">
        <v>2</v>
      </c>
      <c r="K202" s="92"/>
    </row>
    <row r="203" spans="1:11" ht="12.75" x14ac:dyDescent="0.2">
      <c r="A203" s="14" t="s">
        <v>2997</v>
      </c>
      <c r="B203" s="14" t="s">
        <v>3367</v>
      </c>
      <c r="C203" s="14"/>
      <c r="D203" s="16">
        <v>46270</v>
      </c>
      <c r="E203" s="16"/>
      <c r="F203" s="14" t="s">
        <v>3181</v>
      </c>
      <c r="G203" s="14"/>
      <c r="H203" s="14" t="s">
        <v>3020</v>
      </c>
      <c r="I203" s="15">
        <v>1177.1199999999999</v>
      </c>
      <c r="J203" s="77">
        <v>4</v>
      </c>
      <c r="K203" s="92"/>
    </row>
    <row r="204" spans="1:11" ht="12.75" x14ac:dyDescent="0.2">
      <c r="A204" s="14" t="s">
        <v>2997</v>
      </c>
      <c r="B204" s="14" t="s">
        <v>3368</v>
      </c>
      <c r="C204" s="14"/>
      <c r="D204" s="16">
        <v>46270</v>
      </c>
      <c r="E204" s="16"/>
      <c r="F204" s="14" t="s">
        <v>3182</v>
      </c>
      <c r="G204" s="14"/>
      <c r="H204" s="14" t="s">
        <v>3010</v>
      </c>
      <c r="I204" s="15">
        <v>1126.92</v>
      </c>
      <c r="J204" s="77">
        <v>4</v>
      </c>
      <c r="K204" s="92"/>
    </row>
    <row r="205" spans="1:11" ht="22.5" x14ac:dyDescent="0.2">
      <c r="A205" s="14" t="s">
        <v>2997</v>
      </c>
      <c r="B205" s="14" t="s">
        <v>3369</v>
      </c>
      <c r="C205" s="14" t="s">
        <v>3179</v>
      </c>
      <c r="D205" s="16">
        <v>45882</v>
      </c>
      <c r="E205" s="16"/>
      <c r="F205" s="14" t="s">
        <v>3275</v>
      </c>
      <c r="G205" s="14" t="s">
        <v>3131</v>
      </c>
      <c r="H205" s="14" t="s">
        <v>3132</v>
      </c>
      <c r="I205" s="15">
        <v>254.11</v>
      </c>
      <c r="J205" s="77">
        <v>1</v>
      </c>
      <c r="K205" s="92"/>
    </row>
    <row r="206" spans="1:11" ht="33.75" x14ac:dyDescent="0.2">
      <c r="A206" s="14" t="s">
        <v>2997</v>
      </c>
      <c r="B206" s="14" t="s">
        <v>3299</v>
      </c>
      <c r="C206" s="14" t="s">
        <v>3177</v>
      </c>
      <c r="D206" s="16">
        <v>45881</v>
      </c>
      <c r="E206" s="16"/>
      <c r="F206" s="14" t="s">
        <v>3276</v>
      </c>
      <c r="G206" s="14" t="s">
        <v>3178</v>
      </c>
      <c r="H206" s="14" t="s">
        <v>3166</v>
      </c>
      <c r="I206" s="15">
        <v>2400</v>
      </c>
      <c r="J206" s="77">
        <v>1</v>
      </c>
      <c r="K206" s="92"/>
    </row>
    <row r="207" spans="1:11" ht="22.5" x14ac:dyDescent="0.2">
      <c r="A207" s="14" t="s">
        <v>2997</v>
      </c>
      <c r="B207" s="14" t="s">
        <v>3370</v>
      </c>
      <c r="C207" s="14" t="s">
        <v>3183</v>
      </c>
      <c r="D207" s="16">
        <v>46106</v>
      </c>
      <c r="E207" s="16"/>
      <c r="F207" s="14" t="s">
        <v>3267</v>
      </c>
      <c r="G207" s="14" t="s">
        <v>3184</v>
      </c>
      <c r="H207" s="14" t="s">
        <v>3185</v>
      </c>
      <c r="I207" s="15">
        <v>875.5</v>
      </c>
      <c r="J207" s="77">
        <v>3</v>
      </c>
      <c r="K207" s="92"/>
    </row>
    <row r="208" spans="1:11" ht="22.5" x14ac:dyDescent="0.2">
      <c r="A208" s="14" t="s">
        <v>2997</v>
      </c>
      <c r="B208" s="14" t="s">
        <v>3371</v>
      </c>
      <c r="C208" s="14" t="s">
        <v>3187</v>
      </c>
      <c r="D208" s="16">
        <v>46105</v>
      </c>
      <c r="E208" s="16"/>
      <c r="F208" s="14" t="s">
        <v>3278</v>
      </c>
      <c r="G208" s="14"/>
      <c r="H208" s="14" t="s">
        <v>3164</v>
      </c>
      <c r="I208" s="15">
        <v>100</v>
      </c>
      <c r="J208" s="77">
        <v>2</v>
      </c>
      <c r="K208" s="92"/>
    </row>
    <row r="209" spans="1:11" ht="12.75" x14ac:dyDescent="0.2">
      <c r="A209" s="14" t="s">
        <v>2997</v>
      </c>
      <c r="B209" s="14" t="s">
        <v>3371</v>
      </c>
      <c r="C209" s="14" t="s">
        <v>3187</v>
      </c>
      <c r="D209" s="16">
        <v>46105</v>
      </c>
      <c r="E209" s="16"/>
      <c r="F209" s="14" t="s">
        <v>3188</v>
      </c>
      <c r="G209" s="14"/>
      <c r="H209" s="14" t="s">
        <v>3164</v>
      </c>
      <c r="I209" s="15">
        <v>300</v>
      </c>
      <c r="J209" s="77">
        <v>2</v>
      </c>
      <c r="K209" s="92"/>
    </row>
    <row r="210" spans="1:11" ht="22.5" x14ac:dyDescent="0.2">
      <c r="A210" s="14" t="s">
        <v>2997</v>
      </c>
      <c r="B210" s="14" t="s">
        <v>3372</v>
      </c>
      <c r="C210" s="14" t="s">
        <v>3186</v>
      </c>
      <c r="D210" s="16">
        <v>46105</v>
      </c>
      <c r="E210" s="16"/>
      <c r="F210" s="14" t="s">
        <v>3277</v>
      </c>
      <c r="G210" s="14"/>
      <c r="H210" s="14" t="s">
        <v>3048</v>
      </c>
      <c r="I210" s="15">
        <v>450</v>
      </c>
      <c r="J210" s="77">
        <v>3</v>
      </c>
      <c r="K210" s="92"/>
    </row>
    <row r="211" spans="1:11" ht="12.75" x14ac:dyDescent="0.2">
      <c r="A211" s="14" t="s">
        <v>2997</v>
      </c>
      <c r="B211" s="14" t="s">
        <v>3373</v>
      </c>
      <c r="C211" s="14" t="s">
        <v>3189</v>
      </c>
      <c r="D211" s="16">
        <v>46087</v>
      </c>
      <c r="E211" s="16"/>
      <c r="F211" s="14" t="s">
        <v>3190</v>
      </c>
      <c r="G211" s="14"/>
      <c r="H211" s="14" t="s">
        <v>3164</v>
      </c>
      <c r="I211" s="15">
        <v>790</v>
      </c>
      <c r="J211" s="77">
        <v>2</v>
      </c>
      <c r="K211" s="92"/>
    </row>
    <row r="212" spans="1:11" ht="33.75" x14ac:dyDescent="0.2">
      <c r="A212" s="14" t="s">
        <v>2997</v>
      </c>
      <c r="B212" s="14" t="s">
        <v>3198</v>
      </c>
      <c r="C212" s="14" t="s">
        <v>3177</v>
      </c>
      <c r="D212" s="16">
        <v>46095</v>
      </c>
      <c r="E212" s="16"/>
      <c r="F212" s="14" t="s">
        <v>3279</v>
      </c>
      <c r="G212" s="14"/>
      <c r="H212" s="14" t="s">
        <v>3197</v>
      </c>
      <c r="I212" s="15">
        <v>1000</v>
      </c>
      <c r="J212" s="77">
        <v>1</v>
      </c>
      <c r="K212" s="92"/>
    </row>
    <row r="213" spans="1:11" ht="33.75" x14ac:dyDescent="0.2">
      <c r="A213" s="14" t="s">
        <v>2997</v>
      </c>
      <c r="B213" s="14" t="s">
        <v>3421</v>
      </c>
      <c r="C213" s="14" t="s">
        <v>3194</v>
      </c>
      <c r="D213" s="16">
        <v>46002</v>
      </c>
      <c r="E213" s="16"/>
      <c r="F213" s="14" t="s">
        <v>3268</v>
      </c>
      <c r="G213" s="14" t="s">
        <v>3196</v>
      </c>
      <c r="H213" s="14" t="s">
        <v>3195</v>
      </c>
      <c r="I213" s="15">
        <v>1290</v>
      </c>
      <c r="J213" s="77">
        <v>1</v>
      </c>
      <c r="K213" s="92"/>
    </row>
    <row r="214" spans="1:11" ht="33.75" x14ac:dyDescent="0.2">
      <c r="A214" s="14" t="s">
        <v>2997</v>
      </c>
      <c r="B214" s="14" t="s">
        <v>3192</v>
      </c>
      <c r="C214" s="14" t="s">
        <v>3026</v>
      </c>
      <c r="D214" s="16">
        <v>46084</v>
      </c>
      <c r="E214" s="16"/>
      <c r="F214" s="14" t="s">
        <v>3203</v>
      </c>
      <c r="G214" s="14"/>
      <c r="H214" s="14" t="s">
        <v>3193</v>
      </c>
      <c r="I214" s="15">
        <v>1000</v>
      </c>
      <c r="J214" s="77">
        <v>1</v>
      </c>
      <c r="K214" s="92"/>
    </row>
    <row r="215" spans="1:11" ht="12.75" x14ac:dyDescent="0.2">
      <c r="A215" s="14" t="s">
        <v>2997</v>
      </c>
      <c r="B215" s="14" t="s">
        <v>3374</v>
      </c>
      <c r="C215" s="14" t="s">
        <v>3212</v>
      </c>
      <c r="D215" s="16">
        <v>45831</v>
      </c>
      <c r="E215" s="16"/>
      <c r="F215" s="14" t="s">
        <v>3008</v>
      </c>
      <c r="G215" s="14"/>
      <c r="H215" s="14" t="s">
        <v>3037</v>
      </c>
      <c r="I215" s="15">
        <v>400</v>
      </c>
      <c r="J215" s="77">
        <v>2</v>
      </c>
      <c r="K215" s="92"/>
    </row>
    <row r="216" spans="1:11" ht="12.75" x14ac:dyDescent="0.2">
      <c r="A216" s="14" t="s">
        <v>2997</v>
      </c>
      <c r="B216" s="14" t="s">
        <v>3375</v>
      </c>
      <c r="C216" s="14"/>
      <c r="D216" s="16">
        <v>45838</v>
      </c>
      <c r="E216" s="16"/>
      <c r="F216" s="14" t="s">
        <v>3002</v>
      </c>
      <c r="G216" s="14" t="s">
        <v>3003</v>
      </c>
      <c r="H216" s="14" t="s">
        <v>3004</v>
      </c>
      <c r="I216" s="15">
        <v>8.65</v>
      </c>
      <c r="J216" s="77">
        <v>4</v>
      </c>
      <c r="K216" s="92"/>
    </row>
    <row r="217" spans="1:11" ht="22.5" x14ac:dyDescent="0.2">
      <c r="A217" s="14" t="s">
        <v>2997</v>
      </c>
      <c r="B217" s="14" t="s">
        <v>3376</v>
      </c>
      <c r="C217" s="14"/>
      <c r="D217" s="16">
        <v>45848</v>
      </c>
      <c r="E217" s="16"/>
      <c r="F217" s="14" t="s">
        <v>3274</v>
      </c>
      <c r="G217" s="14"/>
      <c r="H217" s="14" t="s">
        <v>3213</v>
      </c>
      <c r="I217" s="15">
        <v>800</v>
      </c>
      <c r="J217" s="77">
        <v>5</v>
      </c>
      <c r="K217" s="92"/>
    </row>
    <row r="218" spans="1:11" ht="12.75" x14ac:dyDescent="0.2">
      <c r="A218" s="14" t="s">
        <v>2997</v>
      </c>
      <c r="B218" s="14" t="s">
        <v>3377</v>
      </c>
      <c r="C218" s="14" t="s">
        <v>595</v>
      </c>
      <c r="D218" s="16">
        <v>45848</v>
      </c>
      <c r="E218" s="16"/>
      <c r="F218" s="14" t="s">
        <v>3012</v>
      </c>
      <c r="G218" s="14" t="s">
        <v>3029</v>
      </c>
      <c r="H218" s="14" t="s">
        <v>3030</v>
      </c>
      <c r="I218" s="15">
        <v>225.76</v>
      </c>
      <c r="J218" s="77">
        <v>2</v>
      </c>
      <c r="K218" s="92"/>
    </row>
    <row r="219" spans="1:11" ht="12.75" x14ac:dyDescent="0.2">
      <c r="A219" s="14" t="s">
        <v>2997</v>
      </c>
      <c r="B219" s="14" t="s">
        <v>3378</v>
      </c>
      <c r="C219" s="14" t="s">
        <v>3007</v>
      </c>
      <c r="D219" s="16">
        <v>45853</v>
      </c>
      <c r="E219" s="16"/>
      <c r="F219" s="14" t="s">
        <v>3214</v>
      </c>
      <c r="G219" s="14"/>
      <c r="H219" s="14" t="s">
        <v>3037</v>
      </c>
      <c r="I219" s="15">
        <v>1240.25</v>
      </c>
      <c r="J219" s="77">
        <v>2</v>
      </c>
      <c r="K219" s="92"/>
    </row>
    <row r="220" spans="1:11" ht="12.75" x14ac:dyDescent="0.2">
      <c r="A220" s="14" t="s">
        <v>2997</v>
      </c>
      <c r="B220" s="14"/>
      <c r="C220" s="14"/>
      <c r="D220" s="16"/>
      <c r="E220" s="16"/>
      <c r="F220" s="14"/>
      <c r="G220" s="14"/>
      <c r="H220" s="14"/>
      <c r="I220" s="15"/>
      <c r="J220" s="77"/>
      <c r="K220" s="92"/>
    </row>
    <row r="221" spans="1:11" ht="22.5" x14ac:dyDescent="0.2">
      <c r="A221" s="14" t="s">
        <v>2997</v>
      </c>
      <c r="B221" s="14" t="s">
        <v>3379</v>
      </c>
      <c r="C221" s="14" t="s">
        <v>3215</v>
      </c>
      <c r="D221" s="16">
        <v>45854</v>
      </c>
      <c r="E221" s="16"/>
      <c r="F221" s="14" t="s">
        <v>3216</v>
      </c>
      <c r="G221" s="14" t="s">
        <v>3038</v>
      </c>
      <c r="H221" s="14" t="s">
        <v>3039</v>
      </c>
      <c r="I221" s="15">
        <v>863.1</v>
      </c>
      <c r="J221" s="77">
        <v>3</v>
      </c>
      <c r="K221" s="92"/>
    </row>
    <row r="222" spans="1:11" ht="22.5" x14ac:dyDescent="0.2">
      <c r="A222" s="14" t="s">
        <v>2997</v>
      </c>
      <c r="B222" s="14" t="s">
        <v>3380</v>
      </c>
      <c r="C222" s="14" t="s">
        <v>3217</v>
      </c>
      <c r="D222" s="16">
        <v>45854</v>
      </c>
      <c r="E222" s="16"/>
      <c r="F222" s="14" t="s">
        <v>3218</v>
      </c>
      <c r="G222" s="14" t="s">
        <v>3100</v>
      </c>
      <c r="H222" s="14" t="s">
        <v>3219</v>
      </c>
      <c r="I222" s="15">
        <v>91.33</v>
      </c>
      <c r="J222" s="77">
        <v>3</v>
      </c>
      <c r="K222" s="92"/>
    </row>
    <row r="223" spans="1:11" ht="22.5" x14ac:dyDescent="0.2">
      <c r="A223" s="14" t="s">
        <v>2997</v>
      </c>
      <c r="B223" s="14" t="s">
        <v>3381</v>
      </c>
      <c r="C223" s="14" t="s">
        <v>3220</v>
      </c>
      <c r="D223" s="16">
        <v>45854</v>
      </c>
      <c r="E223" s="16"/>
      <c r="F223" s="14" t="s">
        <v>3221</v>
      </c>
      <c r="G223" s="14" t="s">
        <v>3222</v>
      </c>
      <c r="H223" s="14" t="s">
        <v>3223</v>
      </c>
      <c r="I223" s="15">
        <v>30.01</v>
      </c>
      <c r="J223" s="77">
        <v>3</v>
      </c>
      <c r="K223" s="92"/>
    </row>
    <row r="224" spans="1:11" ht="22.5" x14ac:dyDescent="0.2">
      <c r="A224" s="14" t="s">
        <v>2997</v>
      </c>
      <c r="B224" s="14" t="s">
        <v>3382</v>
      </c>
      <c r="C224" s="14" t="s">
        <v>3220</v>
      </c>
      <c r="D224" s="16">
        <v>45854</v>
      </c>
      <c r="E224" s="16"/>
      <c r="F224" s="14" t="s">
        <v>3224</v>
      </c>
      <c r="G224" s="14" t="s">
        <v>3222</v>
      </c>
      <c r="H224" s="14" t="s">
        <v>3223</v>
      </c>
      <c r="I224" s="15">
        <v>30.75</v>
      </c>
      <c r="J224" s="77">
        <v>3</v>
      </c>
      <c r="K224" s="92"/>
    </row>
    <row r="225" spans="1:11" ht="22.5" x14ac:dyDescent="0.2">
      <c r="A225" s="14" t="s">
        <v>2997</v>
      </c>
      <c r="B225" s="14" t="s">
        <v>3383</v>
      </c>
      <c r="C225" s="14" t="s">
        <v>3225</v>
      </c>
      <c r="D225" s="16">
        <v>45854</v>
      </c>
      <c r="E225" s="16"/>
      <c r="F225" s="14" t="s">
        <v>3226</v>
      </c>
      <c r="G225" s="14" t="s">
        <v>3038</v>
      </c>
      <c r="H225" s="14" t="s">
        <v>3039</v>
      </c>
      <c r="I225" s="15">
        <v>264.72000000000003</v>
      </c>
      <c r="J225" s="77">
        <v>3</v>
      </c>
      <c r="K225" s="92"/>
    </row>
    <row r="226" spans="1:11" ht="22.5" x14ac:dyDescent="0.2">
      <c r="A226" s="14" t="s">
        <v>2997</v>
      </c>
      <c r="B226" s="14" t="s">
        <v>3384</v>
      </c>
      <c r="C226" s="14" t="s">
        <v>3227</v>
      </c>
      <c r="D226" s="16">
        <v>45854</v>
      </c>
      <c r="E226" s="16"/>
      <c r="F226" s="14" t="s">
        <v>3228</v>
      </c>
      <c r="G226" s="14" t="s">
        <v>3077</v>
      </c>
      <c r="H226" s="14" t="s">
        <v>3229</v>
      </c>
      <c r="I226" s="15">
        <v>700</v>
      </c>
      <c r="J226" s="77">
        <v>3</v>
      </c>
      <c r="K226" s="92"/>
    </row>
    <row r="227" spans="1:11" ht="22.5" x14ac:dyDescent="0.2">
      <c r="A227" s="14" t="s">
        <v>2997</v>
      </c>
      <c r="B227" s="14" t="s">
        <v>3385</v>
      </c>
      <c r="C227" s="14" t="s">
        <v>3230</v>
      </c>
      <c r="D227" s="16">
        <v>45855</v>
      </c>
      <c r="E227" s="16"/>
      <c r="F227" s="14" t="s">
        <v>3231</v>
      </c>
      <c r="G227" s="14" t="s">
        <v>3086</v>
      </c>
      <c r="H227" s="14" t="s">
        <v>3085</v>
      </c>
      <c r="I227" s="15">
        <v>1200</v>
      </c>
      <c r="J227" s="77">
        <v>3</v>
      </c>
      <c r="K227" s="92"/>
    </row>
    <row r="228" spans="1:11" ht="33.75" x14ac:dyDescent="0.2">
      <c r="A228" s="14" t="s">
        <v>2997</v>
      </c>
      <c r="B228" s="14" t="s">
        <v>3386</v>
      </c>
      <c r="C228" s="14" t="s">
        <v>3026</v>
      </c>
      <c r="D228" s="16">
        <v>45855</v>
      </c>
      <c r="E228" s="16">
        <v>45865</v>
      </c>
      <c r="F228" s="14" t="s">
        <v>3232</v>
      </c>
      <c r="G228" s="14"/>
      <c r="H228" s="14" t="s">
        <v>3233</v>
      </c>
      <c r="I228" s="15">
        <v>330</v>
      </c>
      <c r="J228" s="77">
        <v>2</v>
      </c>
      <c r="K228" s="92"/>
    </row>
    <row r="229" spans="1:11" ht="33.75" x14ac:dyDescent="0.2">
      <c r="A229" s="14" t="s">
        <v>2997</v>
      </c>
      <c r="B229" s="14" t="s">
        <v>3387</v>
      </c>
      <c r="C229" s="14" t="s">
        <v>3026</v>
      </c>
      <c r="D229" s="16">
        <v>45855</v>
      </c>
      <c r="E229" s="16">
        <v>45865</v>
      </c>
      <c r="F229" s="14" t="s">
        <v>3232</v>
      </c>
      <c r="G229" s="14"/>
      <c r="H229" s="14" t="s">
        <v>3234</v>
      </c>
      <c r="I229" s="15">
        <v>330</v>
      </c>
      <c r="J229" s="77">
        <v>2</v>
      </c>
      <c r="K229" s="92"/>
    </row>
    <row r="230" spans="1:11" ht="45" x14ac:dyDescent="0.2">
      <c r="A230" s="14" t="s">
        <v>2997</v>
      </c>
      <c r="B230" s="14" t="s">
        <v>3388</v>
      </c>
      <c r="C230" s="14" t="s">
        <v>3235</v>
      </c>
      <c r="D230" s="16">
        <v>45861</v>
      </c>
      <c r="E230" s="16"/>
      <c r="F230" s="14" t="s">
        <v>3418</v>
      </c>
      <c r="G230" s="14"/>
      <c r="H230" s="14" t="s">
        <v>3048</v>
      </c>
      <c r="I230" s="15">
        <v>962</v>
      </c>
      <c r="J230" s="77">
        <v>3</v>
      </c>
      <c r="K230" s="92"/>
    </row>
    <row r="231" spans="1:11" ht="33.75" x14ac:dyDescent="0.2">
      <c r="A231" s="14" t="s">
        <v>2997</v>
      </c>
      <c r="B231" s="14" t="s">
        <v>3389</v>
      </c>
      <c r="C231" s="14" t="s">
        <v>3236</v>
      </c>
      <c r="D231" s="16">
        <v>45862</v>
      </c>
      <c r="E231" s="16"/>
      <c r="F231" s="14" t="s">
        <v>3271</v>
      </c>
      <c r="G231" s="14"/>
      <c r="H231" s="14" t="s">
        <v>3164</v>
      </c>
      <c r="I231" s="15">
        <v>100</v>
      </c>
      <c r="J231" s="77">
        <v>2</v>
      </c>
      <c r="K231" s="92"/>
    </row>
    <row r="232" spans="1:11" ht="22.5" x14ac:dyDescent="0.2">
      <c r="A232" s="14" t="s">
        <v>2997</v>
      </c>
      <c r="B232" s="14" t="s">
        <v>3390</v>
      </c>
      <c r="C232" s="14" t="s">
        <v>3073</v>
      </c>
      <c r="D232" s="16">
        <v>45863</v>
      </c>
      <c r="E232" s="16"/>
      <c r="F232" s="14" t="s">
        <v>3237</v>
      </c>
      <c r="G232" s="14" t="s">
        <v>3238</v>
      </c>
      <c r="H232" s="14" t="s">
        <v>3239</v>
      </c>
      <c r="I232" s="15">
        <v>1300</v>
      </c>
      <c r="J232" s="77">
        <v>2</v>
      </c>
      <c r="K232" s="92"/>
    </row>
    <row r="233" spans="1:11" ht="33.75" x14ac:dyDescent="0.2">
      <c r="A233" s="14" t="s">
        <v>2997</v>
      </c>
      <c r="B233" s="14" t="s">
        <v>3391</v>
      </c>
      <c r="C233" s="14" t="s">
        <v>3240</v>
      </c>
      <c r="D233" s="16">
        <v>45866</v>
      </c>
      <c r="E233" s="16"/>
      <c r="F233" s="14" t="s">
        <v>3272</v>
      </c>
      <c r="G233" s="14" t="s">
        <v>3038</v>
      </c>
      <c r="H233" s="14" t="s">
        <v>3039</v>
      </c>
      <c r="I233" s="15">
        <v>280.44</v>
      </c>
      <c r="J233" s="77">
        <v>2</v>
      </c>
      <c r="K233" s="92"/>
    </row>
    <row r="234" spans="1:11" ht="22.5" x14ac:dyDescent="0.2">
      <c r="A234" s="14" t="s">
        <v>2997</v>
      </c>
      <c r="B234" s="14" t="s">
        <v>3282</v>
      </c>
      <c r="C234" s="14" t="s">
        <v>3206</v>
      </c>
      <c r="D234" s="16">
        <v>45895</v>
      </c>
      <c r="E234" s="16"/>
      <c r="F234" s="14" t="s">
        <v>3241</v>
      </c>
      <c r="G234" s="14"/>
      <c r="H234" s="14" t="s">
        <v>3207</v>
      </c>
      <c r="I234" s="15">
        <v>2738</v>
      </c>
      <c r="J234" s="77">
        <v>3</v>
      </c>
      <c r="K234" s="92"/>
    </row>
    <row r="235" spans="1:11" ht="22.5" x14ac:dyDescent="0.2">
      <c r="A235" s="14" t="s">
        <v>2997</v>
      </c>
      <c r="B235" s="14" t="s">
        <v>3392</v>
      </c>
      <c r="C235" s="14" t="s">
        <v>3242</v>
      </c>
      <c r="D235" s="16">
        <v>45827</v>
      </c>
      <c r="E235" s="16"/>
      <c r="F235" s="14" t="s">
        <v>3243</v>
      </c>
      <c r="G235" s="14" t="s">
        <v>3244</v>
      </c>
      <c r="H235" s="14" t="s">
        <v>3245</v>
      </c>
      <c r="I235" s="15">
        <v>516.6</v>
      </c>
      <c r="J235" s="77">
        <v>4</v>
      </c>
      <c r="K235" s="92"/>
    </row>
    <row r="236" spans="1:11" ht="12.75" x14ac:dyDescent="0.2">
      <c r="A236" s="14" t="s">
        <v>2997</v>
      </c>
      <c r="B236" s="14" t="s">
        <v>3280</v>
      </c>
      <c r="C236" s="14" t="s">
        <v>2998</v>
      </c>
      <c r="D236" s="16">
        <v>45869</v>
      </c>
      <c r="E236" s="16"/>
      <c r="F236" s="14" t="s">
        <v>2999</v>
      </c>
      <c r="G236" s="14" t="s">
        <v>3000</v>
      </c>
      <c r="H236" s="14" t="s">
        <v>3001</v>
      </c>
      <c r="I236" s="15">
        <v>597.77</v>
      </c>
      <c r="J236" s="77">
        <v>4</v>
      </c>
      <c r="K236" s="92"/>
    </row>
    <row r="237" spans="1:11" ht="12.75" x14ac:dyDescent="0.2">
      <c r="A237" s="14" t="s">
        <v>2997</v>
      </c>
      <c r="B237" s="14" t="s">
        <v>3393</v>
      </c>
      <c r="C237" s="14" t="s">
        <v>3011</v>
      </c>
      <c r="D237" s="16">
        <v>45868</v>
      </c>
      <c r="E237" s="16"/>
      <c r="F237" s="14" t="s">
        <v>3012</v>
      </c>
      <c r="G237" s="14" t="s">
        <v>3013</v>
      </c>
      <c r="H237" s="14" t="s">
        <v>3014</v>
      </c>
      <c r="I237" s="15">
        <v>421.09</v>
      </c>
      <c r="J237" s="77">
        <v>4</v>
      </c>
      <c r="K237" s="92"/>
    </row>
    <row r="238" spans="1:11" ht="12.75" x14ac:dyDescent="0.2">
      <c r="A238" s="14" t="s">
        <v>2997</v>
      </c>
      <c r="B238" s="14" t="s">
        <v>3394</v>
      </c>
      <c r="C238" s="14"/>
      <c r="D238" s="16">
        <v>45991</v>
      </c>
      <c r="E238" s="16"/>
      <c r="F238" s="14" t="s">
        <v>3002</v>
      </c>
      <c r="G238" s="14" t="s">
        <v>3003</v>
      </c>
      <c r="H238" s="14" t="s">
        <v>3004</v>
      </c>
      <c r="I238" s="15">
        <v>8.02</v>
      </c>
      <c r="J238" s="77">
        <v>4</v>
      </c>
      <c r="K238" s="92"/>
    </row>
    <row r="239" spans="1:11" ht="12.75" x14ac:dyDescent="0.2">
      <c r="A239" s="14" t="s">
        <v>2997</v>
      </c>
      <c r="B239" s="14"/>
      <c r="C239" s="14"/>
      <c r="D239" s="16"/>
      <c r="E239" s="16"/>
      <c r="F239" s="14"/>
      <c r="G239" s="14"/>
      <c r="H239" s="14"/>
      <c r="I239" s="15"/>
      <c r="J239" s="77"/>
      <c r="K239" s="92"/>
    </row>
    <row r="240" spans="1:11" ht="22.5" x14ac:dyDescent="0.2">
      <c r="A240" s="14" t="s">
        <v>3051</v>
      </c>
      <c r="B240" s="14" t="s">
        <v>3402</v>
      </c>
      <c r="C240" s="14" t="s">
        <v>3026</v>
      </c>
      <c r="D240" s="16">
        <v>45812</v>
      </c>
      <c r="E240" s="16"/>
      <c r="F240" s="14" t="s">
        <v>3113</v>
      </c>
      <c r="G240" s="14"/>
      <c r="H240" s="14" t="s">
        <v>3053</v>
      </c>
      <c r="I240" s="15">
        <v>5000</v>
      </c>
      <c r="J240" s="77"/>
      <c r="K240" s="92"/>
    </row>
    <row r="241" spans="1:11" ht="45" x14ac:dyDescent="0.2">
      <c r="A241" s="14" t="s">
        <v>3051</v>
      </c>
      <c r="B241" s="14" t="s">
        <v>3401</v>
      </c>
      <c r="C241" s="14" t="s">
        <v>3026</v>
      </c>
      <c r="D241" s="16">
        <v>45869</v>
      </c>
      <c r="E241" s="16"/>
      <c r="F241" s="14" t="s">
        <v>3114</v>
      </c>
      <c r="G241" s="14"/>
      <c r="H241" s="14" t="s">
        <v>3053</v>
      </c>
      <c r="I241" s="15">
        <v>10000</v>
      </c>
      <c r="J241" s="77"/>
      <c r="K241" s="92"/>
    </row>
    <row r="242" spans="1:11" ht="33.75" x14ac:dyDescent="0.2">
      <c r="A242" s="14" t="s">
        <v>3051</v>
      </c>
      <c r="B242" s="14" t="s">
        <v>3026</v>
      </c>
      <c r="C242" s="14" t="s">
        <v>3026</v>
      </c>
      <c r="D242" s="16">
        <v>45917</v>
      </c>
      <c r="E242" s="16"/>
      <c r="F242" s="14" t="s">
        <v>3430</v>
      </c>
      <c r="G242" s="14"/>
      <c r="H242" s="14" t="s">
        <v>3053</v>
      </c>
      <c r="I242" s="15">
        <v>5000</v>
      </c>
      <c r="J242" s="77"/>
      <c r="K242" s="92"/>
    </row>
    <row r="243" spans="1:11" ht="33.75" x14ac:dyDescent="0.2">
      <c r="A243" s="14" t="s">
        <v>3051</v>
      </c>
      <c r="B243" s="14" t="s">
        <v>3400</v>
      </c>
      <c r="C243" s="14" t="s">
        <v>3026</v>
      </c>
      <c r="D243" s="16">
        <v>45940</v>
      </c>
      <c r="E243" s="16"/>
      <c r="F243" s="14" t="s">
        <v>3115</v>
      </c>
      <c r="G243" s="14"/>
      <c r="H243" s="14" t="s">
        <v>3053</v>
      </c>
      <c r="I243" s="15">
        <v>5000</v>
      </c>
      <c r="J243" s="77"/>
      <c r="K243" s="92"/>
    </row>
    <row r="244" spans="1:11" ht="33.75" x14ac:dyDescent="0.2">
      <c r="A244" s="14" t="s">
        <v>3051</v>
      </c>
      <c r="B244" s="14" t="s">
        <v>3399</v>
      </c>
      <c r="C244" s="14" t="s">
        <v>3026</v>
      </c>
      <c r="D244" s="16">
        <v>45979</v>
      </c>
      <c r="E244" s="16"/>
      <c r="F244" s="14" t="s">
        <v>3202</v>
      </c>
      <c r="G244" s="14"/>
      <c r="H244" s="14" t="s">
        <v>3053</v>
      </c>
      <c r="I244" s="15">
        <v>5000</v>
      </c>
      <c r="J244" s="77"/>
      <c r="K244" s="92"/>
    </row>
    <row r="245" spans="1:11" ht="22.5" x14ac:dyDescent="0.2">
      <c r="A245" s="14" t="s">
        <v>3051</v>
      </c>
      <c r="B245" s="14" t="s">
        <v>3398</v>
      </c>
      <c r="C245" s="14" t="s">
        <v>3026</v>
      </c>
      <c r="D245" s="16">
        <v>46007</v>
      </c>
      <c r="E245" s="16"/>
      <c r="F245" s="14" t="s">
        <v>3126</v>
      </c>
      <c r="G245" s="14"/>
      <c r="H245" s="14" t="s">
        <v>3053</v>
      </c>
      <c r="I245" s="15">
        <v>3000</v>
      </c>
      <c r="J245" s="77"/>
      <c r="K245" s="92"/>
    </row>
    <row r="246" spans="1:11" ht="22.5" x14ac:dyDescent="0.2">
      <c r="A246" s="14" t="s">
        <v>3051</v>
      </c>
      <c r="B246" s="14" t="s">
        <v>3397</v>
      </c>
      <c r="C246" s="14" t="s">
        <v>3026</v>
      </c>
      <c r="D246" s="16">
        <v>46021</v>
      </c>
      <c r="E246" s="16"/>
      <c r="F246" s="14" t="s">
        <v>3125</v>
      </c>
      <c r="G246" s="14"/>
      <c r="H246" s="14" t="s">
        <v>3053</v>
      </c>
      <c r="I246" s="15">
        <v>1000</v>
      </c>
      <c r="J246" s="77"/>
      <c r="K246" s="92"/>
    </row>
    <row r="247" spans="1:11" ht="22.5" x14ac:dyDescent="0.2">
      <c r="A247" s="14" t="s">
        <v>3051</v>
      </c>
      <c r="B247" s="14" t="s">
        <v>3425</v>
      </c>
      <c r="C247" s="14" t="s">
        <v>3026</v>
      </c>
      <c r="D247" s="16">
        <v>46021</v>
      </c>
      <c r="E247" s="16"/>
      <c r="F247" s="14" t="s">
        <v>3124</v>
      </c>
      <c r="G247" s="14"/>
      <c r="H247" s="14" t="s">
        <v>3053</v>
      </c>
      <c r="I247" s="15">
        <v>1000</v>
      </c>
      <c r="J247" s="77"/>
      <c r="K247" s="92"/>
    </row>
    <row r="248" spans="1:11" ht="12.75" x14ac:dyDescent="0.2">
      <c r="A248" s="14" t="s">
        <v>3049</v>
      </c>
      <c r="B248" s="14"/>
      <c r="C248" s="14"/>
      <c r="D248" s="16"/>
      <c r="E248" s="16"/>
      <c r="F248" s="14"/>
      <c r="G248" s="14"/>
      <c r="H248" s="14"/>
      <c r="I248" s="15"/>
      <c r="J248" s="77"/>
      <c r="K248" s="92"/>
    </row>
    <row r="249" spans="1:11" ht="22.5" x14ac:dyDescent="0.2">
      <c r="A249" s="14" t="s">
        <v>3049</v>
      </c>
      <c r="B249" s="14" t="s">
        <v>3427</v>
      </c>
      <c r="C249" s="14" t="s">
        <v>3026</v>
      </c>
      <c r="D249" s="16">
        <v>45881</v>
      </c>
      <c r="E249" s="16"/>
      <c r="F249" s="14" t="s">
        <v>3199</v>
      </c>
      <c r="G249" s="14"/>
      <c r="H249" s="14" t="s">
        <v>3050</v>
      </c>
      <c r="I249" s="15">
        <v>5000</v>
      </c>
      <c r="J249" s="77"/>
      <c r="K249" s="92"/>
    </row>
    <row r="250" spans="1:11" ht="33.75" x14ac:dyDescent="0.2">
      <c r="A250" s="14" t="s">
        <v>3049</v>
      </c>
      <c r="B250" s="14" t="s">
        <v>3395</v>
      </c>
      <c r="C250" s="14" t="s">
        <v>3026</v>
      </c>
      <c r="D250" s="16">
        <v>45967</v>
      </c>
      <c r="E250" s="16"/>
      <c r="F250" s="14" t="s">
        <v>3200</v>
      </c>
      <c r="G250" s="14"/>
      <c r="H250" s="14" t="s">
        <v>3050</v>
      </c>
      <c r="I250" s="15">
        <v>5000</v>
      </c>
      <c r="J250" s="77"/>
      <c r="K250" s="92"/>
    </row>
    <row r="251" spans="1:11" ht="67.5" x14ac:dyDescent="0.2">
      <c r="A251" s="14" t="s">
        <v>3049</v>
      </c>
      <c r="B251" s="14" t="s">
        <v>3396</v>
      </c>
      <c r="C251" s="14" t="s">
        <v>3026</v>
      </c>
      <c r="D251" s="16">
        <v>45993</v>
      </c>
      <c r="E251" s="16"/>
      <c r="F251" s="14" t="s">
        <v>3431</v>
      </c>
      <c r="G251" s="14"/>
      <c r="H251" s="14" t="s">
        <v>3050</v>
      </c>
      <c r="I251" s="15">
        <v>5000</v>
      </c>
      <c r="J251" s="77"/>
      <c r="K251" s="92"/>
    </row>
    <row r="252" spans="1:11" ht="33.75" x14ac:dyDescent="0.2">
      <c r="A252" s="14" t="s">
        <v>3049</v>
      </c>
      <c r="B252" s="14" t="s">
        <v>3426</v>
      </c>
      <c r="C252" s="14" t="s">
        <v>3026</v>
      </c>
      <c r="D252" s="16">
        <v>46006</v>
      </c>
      <c r="E252" s="16"/>
      <c r="F252" s="14" t="s">
        <v>3201</v>
      </c>
      <c r="G252" s="14"/>
      <c r="H252" s="14" t="s">
        <v>3050</v>
      </c>
      <c r="I252" s="15">
        <v>5000</v>
      </c>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7:A117 A118:J121 A122:A124 A128:A133">
    <cfRule type="expression" dxfId="109" priority="114" stopIfTrue="1">
      <formula>$A107&lt;&gt;""</formula>
    </cfRule>
  </conditionalFormatting>
  <conditionalFormatting sqref="A1055:H1066">
    <cfRule type="expression" dxfId="108" priority="150" stopIfTrue="1">
      <formula>$A1055&lt;&gt;""</formula>
    </cfRule>
  </conditionalFormatting>
  <conditionalFormatting sqref="A1112:H1113">
    <cfRule type="expression" dxfId="107" priority="161" stopIfTrue="1">
      <formula>$A1112&lt;&gt;""</formula>
    </cfRule>
  </conditionalFormatting>
  <conditionalFormatting sqref="A125:J127">
    <cfRule type="expression" dxfId="106" priority="9" stopIfTrue="1">
      <formula>$A125&lt;&gt;""</formula>
    </cfRule>
  </conditionalFormatting>
  <conditionalFormatting sqref="A134:J5000">
    <cfRule type="expression" dxfId="105" priority="1" stopIfTrue="1">
      <formula>$A134&lt;&gt;""</formula>
    </cfRule>
  </conditionalFormatting>
  <conditionalFormatting sqref="B472:E477">
    <cfRule type="expression" dxfId="104" priority="252" stopIfTrue="1">
      <formula>$A472&lt;&gt;""</formula>
    </cfRule>
  </conditionalFormatting>
  <conditionalFormatting sqref="B484:E488">
    <cfRule type="expression" dxfId="103" priority="287" stopIfTrue="1">
      <formula>$A484&lt;&gt;""</formula>
    </cfRule>
  </conditionalFormatting>
  <conditionalFormatting sqref="B689:E689">
    <cfRule type="expression" dxfId="102" priority="179" stopIfTrue="1">
      <formula>$A689&lt;&gt;""</formula>
    </cfRule>
  </conditionalFormatting>
  <conditionalFormatting sqref="B691:E691 H691:I691 B692:I693 B694:E699 H694:I699">
    <cfRule type="expression" dxfId="101" priority="139" stopIfTrue="1">
      <formula>$A691&lt;&gt;""</formula>
    </cfRule>
  </conditionalFormatting>
  <conditionalFormatting sqref="B701:E701 H701:I701">
    <cfRule type="expression" dxfId="100" priority="130" stopIfTrue="1">
      <formula>$A701&lt;&gt;""</formula>
    </cfRule>
  </conditionalFormatting>
  <conditionalFormatting sqref="B819:E819">
    <cfRule type="expression" dxfId="99" priority="202" stopIfTrue="1">
      <formula>$A819&lt;&gt;""</formula>
    </cfRule>
  </conditionalFormatting>
  <conditionalFormatting sqref="B1110:E1110">
    <cfRule type="expression" dxfId="98" priority="248" stopIfTrue="1">
      <formula>$A1110&lt;&gt;""</formula>
    </cfRule>
  </conditionalFormatting>
  <conditionalFormatting sqref="B1114:E1114">
    <cfRule type="expression" dxfId="97" priority="304" stopIfTrue="1">
      <formula>$A1114&lt;&gt;""</formula>
    </cfRule>
  </conditionalFormatting>
  <conditionalFormatting sqref="B1131:E1136">
    <cfRule type="expression" dxfId="96" priority="294" stopIfTrue="1">
      <formula>$A1131&lt;&gt;""</formula>
    </cfRule>
  </conditionalFormatting>
  <conditionalFormatting sqref="B1138:E1148">
    <cfRule type="expression" dxfId="95" priority="162" stopIfTrue="1">
      <formula>$A1138&lt;&gt;""</formula>
    </cfRule>
  </conditionalFormatting>
  <conditionalFormatting sqref="B1152:E1152">
    <cfRule type="expression" dxfId="94" priority="188" stopIfTrue="1">
      <formula>$A1152&lt;&gt;""</formula>
    </cfRule>
  </conditionalFormatting>
  <conditionalFormatting sqref="B1253:E1260 I1253:J1270">
    <cfRule type="expression" dxfId="93" priority="238" stopIfTrue="1">
      <formula>$A1253&lt;&gt;""</formula>
    </cfRule>
  </conditionalFormatting>
  <conditionalFormatting sqref="B1293:E1301">
    <cfRule type="expression" dxfId="92" priority="273" stopIfTrue="1">
      <formula>$A1293&lt;&gt;""</formula>
    </cfRule>
  </conditionalFormatting>
  <conditionalFormatting sqref="B1303:E1326">
    <cfRule type="expression" dxfId="91" priority="152" stopIfTrue="1">
      <formula>$A1303&lt;&gt;""</formula>
    </cfRule>
  </conditionalFormatting>
  <conditionalFormatting sqref="B1360:E1363">
    <cfRule type="expression" dxfId="90" priority="169" stopIfTrue="1">
      <formula>$A1360&lt;&gt;""</formula>
    </cfRule>
  </conditionalFormatting>
  <conditionalFormatting sqref="B1365:E1367">
    <cfRule type="expression" dxfId="89" priority="374" stopIfTrue="1">
      <formula>$A1365&lt;&gt;""</formula>
    </cfRule>
  </conditionalFormatting>
  <conditionalFormatting sqref="B1369:E1379">
    <cfRule type="expression" dxfId="88" priority="193" stopIfTrue="1">
      <formula>$A1369&lt;&gt;""</formula>
    </cfRule>
  </conditionalFormatting>
  <conditionalFormatting sqref="B1393:E1404">
    <cfRule type="expression" dxfId="87" priority="231" stopIfTrue="1">
      <formula>$A1393&lt;&gt;""</formula>
    </cfRule>
  </conditionalFormatting>
  <conditionalFormatting sqref="B1412:E1450">
    <cfRule type="expression" dxfId="86" priority="268" stopIfTrue="1">
      <formula>$A1412&lt;&gt;""</formula>
    </cfRule>
  </conditionalFormatting>
  <conditionalFormatting sqref="B1453:E1458">
    <cfRule type="expression" dxfId="85" priority="338" stopIfTrue="1">
      <formula>$A1453&lt;&gt;""</formula>
    </cfRule>
  </conditionalFormatting>
  <conditionalFormatting sqref="B489:G489">
    <cfRule type="expression" dxfId="84" priority="288" stopIfTrue="1">
      <formula>$A489&lt;&gt;""</formula>
    </cfRule>
  </conditionalFormatting>
  <conditionalFormatting sqref="B107:H108">
    <cfRule type="expression" dxfId="83" priority="101" stopIfTrue="1">
      <formula>$A107&lt;&gt;""</formula>
    </cfRule>
  </conditionalFormatting>
  <conditionalFormatting sqref="B478:H483">
    <cfRule type="expression" dxfId="82" priority="308" stopIfTrue="1">
      <formula>$A478&lt;&gt;""</formula>
    </cfRule>
  </conditionalFormatting>
  <conditionalFormatting sqref="B490:H496">
    <cfRule type="expression" dxfId="81" priority="264" stopIfTrue="1">
      <formula>$A490&lt;&gt;""</formula>
    </cfRule>
  </conditionalFormatting>
  <conditionalFormatting sqref="B1067:H1082">
    <cfRule type="expression" dxfId="80" priority="334" stopIfTrue="1">
      <formula>$A1067&lt;&gt;""</formula>
    </cfRule>
  </conditionalFormatting>
  <conditionalFormatting sqref="B1272:H1274 B1275:E1288 H1275:H1288">
    <cfRule type="expression" dxfId="79" priority="263" stopIfTrue="1">
      <formula>$A1272&lt;&gt;""</formula>
    </cfRule>
  </conditionalFormatting>
  <conditionalFormatting sqref="B1290:H1292">
    <cfRule type="expression" dxfId="78" priority="158" stopIfTrue="1">
      <formula>$A1290&lt;&gt;""</formula>
    </cfRule>
  </conditionalFormatting>
  <conditionalFormatting sqref="B1364:H1364">
    <cfRule type="expression" dxfId="77" priority="404" stopIfTrue="1">
      <formula>$A1364&lt;&gt;""</formula>
    </cfRule>
  </conditionalFormatting>
  <conditionalFormatting sqref="B1380:H1385">
    <cfRule type="expression" dxfId="76" priority="132" stopIfTrue="1">
      <formula>$A1380&lt;&gt;""</formula>
    </cfRule>
  </conditionalFormatting>
  <conditionalFormatting sqref="B1410:H1411">
    <cfRule type="expression" dxfId="75" priority="311" stopIfTrue="1">
      <formula>$A1410&lt;&gt;""</formula>
    </cfRule>
  </conditionalFormatting>
  <conditionalFormatting sqref="B123:I124 C124">
    <cfRule type="expression" dxfId="74" priority="13" stopIfTrue="1">
      <formula>$A123&lt;&gt;""</formula>
    </cfRule>
  </conditionalFormatting>
  <conditionalFormatting sqref="B131:I131">
    <cfRule type="expression" dxfId="73" priority="49" stopIfTrue="1">
      <formula>$A131&lt;&gt;""</formula>
    </cfRule>
  </conditionalFormatting>
  <conditionalFormatting sqref="B175:I189 I190:I227 B190:E241">
    <cfRule type="expression" dxfId="72" priority="361" stopIfTrue="1">
      <formula>$A175&lt;&gt;""</formula>
    </cfRule>
  </conditionalFormatting>
  <conditionalFormatting sqref="B242:I242 B243:E275">
    <cfRule type="expression" dxfId="71" priority="375" stopIfTrue="1">
      <formula>$A242&lt;&gt;""</formula>
    </cfRule>
  </conditionalFormatting>
  <conditionalFormatting sqref="B276:I320">
    <cfRule type="expression" dxfId="70" priority="208" stopIfTrue="1">
      <formula>$A276&lt;&gt;""</formula>
    </cfRule>
  </conditionalFormatting>
  <conditionalFormatting sqref="B497:I499">
    <cfRule type="expression" dxfId="69" priority="210" stopIfTrue="1">
      <formula>$A497&lt;&gt;""</formula>
    </cfRule>
  </conditionalFormatting>
  <conditionalFormatting sqref="B645:I688">
    <cfRule type="expression" dxfId="68" priority="371" stopIfTrue="1">
      <formula>$A645&lt;&gt;""</formula>
    </cfRule>
  </conditionalFormatting>
  <conditionalFormatting sqref="B690:I690">
    <cfRule type="expression" dxfId="67" priority="137" stopIfTrue="1">
      <formula>$A690&lt;&gt;""</formula>
    </cfRule>
  </conditionalFormatting>
  <conditionalFormatting sqref="B1137:I1137">
    <cfRule type="expression" dxfId="66" priority="262" stopIfTrue="1">
      <formula>$A1137&lt;&gt;""</formula>
    </cfRule>
  </conditionalFormatting>
  <conditionalFormatting sqref="B1149:I1151">
    <cfRule type="expression" dxfId="65" priority="131" stopIfTrue="1">
      <formula>$A1149&lt;&gt;""</formula>
    </cfRule>
  </conditionalFormatting>
  <conditionalFormatting sqref="B1153:I1157">
    <cfRule type="expression" dxfId="64" priority="133" stopIfTrue="1">
      <formula>$A1153&lt;&gt;""</formula>
    </cfRule>
  </conditionalFormatting>
  <conditionalFormatting sqref="B1271:I1271 I1272:I1288">
    <cfRule type="expression" dxfId="63" priority="266" stopIfTrue="1">
      <formula>$A1271&lt;&gt;""</formula>
    </cfRule>
  </conditionalFormatting>
  <conditionalFormatting sqref="B1368:I1368">
    <cfRule type="expression" dxfId="62" priority="261" stopIfTrue="1">
      <formula>$A1368&lt;&gt;""</formula>
    </cfRule>
  </conditionalFormatting>
  <conditionalFormatting sqref="B107:J118">
    <cfRule type="expression" dxfId="61" priority="27" stopIfTrue="1">
      <formula>$A107&lt;&gt;""</formula>
    </cfRule>
  </conditionalFormatting>
  <conditionalFormatting sqref="B122:J122">
    <cfRule type="expression" dxfId="60" priority="23" stopIfTrue="1">
      <formula>$A122&lt;&gt;""</formula>
    </cfRule>
  </conditionalFormatting>
  <conditionalFormatting sqref="B128:J130">
    <cfRule type="expression" dxfId="59" priority="5" stopIfTrue="1">
      <formula>$A128&lt;&gt;""</formula>
    </cfRule>
  </conditionalFormatting>
  <conditionalFormatting sqref="B132:J133">
    <cfRule type="expression" dxfId="58" priority="40" stopIfTrue="1">
      <formula>$A132&lt;&gt;""</formula>
    </cfRule>
  </conditionalFormatting>
  <conditionalFormatting sqref="B136:J163">
    <cfRule type="expression" dxfId="57" priority="115" stopIfTrue="1">
      <formula>$A136&lt;&gt;""</formula>
    </cfRule>
  </conditionalFormatting>
  <conditionalFormatting sqref="B360:J420">
    <cfRule type="expression" dxfId="56" priority="376" stopIfTrue="1">
      <formula>$A360&lt;&gt;""</formula>
    </cfRule>
  </conditionalFormatting>
  <conditionalFormatting sqref="B457:J458">
    <cfRule type="expression" dxfId="55" priority="337" stopIfTrue="1">
      <formula>$A457&lt;&gt;""</formula>
    </cfRule>
  </conditionalFormatting>
  <conditionalFormatting sqref="B599:J625">
    <cfRule type="expression" dxfId="54" priority="117" stopIfTrue="1">
      <formula>$A599&lt;&gt;""</formula>
    </cfRule>
  </conditionalFormatting>
  <conditionalFormatting sqref="B1053:J1054">
    <cfRule type="expression" dxfId="53" priority="332" stopIfTrue="1">
      <formula>$A1053&lt;&gt;""</formula>
    </cfRule>
  </conditionalFormatting>
  <conditionalFormatting sqref="B1127:J1130">
    <cfRule type="expression" dxfId="52" priority="122" stopIfTrue="1">
      <formula>$A1127&lt;&gt;""</formula>
    </cfRule>
  </conditionalFormatting>
  <conditionalFormatting sqref="B1158:J1252">
    <cfRule type="expression" dxfId="51" priority="148" stopIfTrue="1">
      <formula>$A1158&lt;&gt;""</formula>
    </cfRule>
  </conditionalFormatting>
  <conditionalFormatting sqref="B1406:J1406">
    <cfRule type="expression" dxfId="50" priority="313" stopIfTrue="1">
      <formula>$A1406&lt;&gt;""</formula>
    </cfRule>
  </conditionalFormatting>
  <conditionalFormatting sqref="B1461:J4374">
    <cfRule type="expression" dxfId="49" priority="157" stopIfTrue="1">
      <formula>$A1461&lt;&gt;""</formula>
    </cfRule>
  </conditionalFormatting>
  <conditionalFormatting sqref="C113:H113">
    <cfRule type="expression" dxfId="48" priority="86" stopIfTrue="1">
      <formula>$A113&lt;&gt;""</formula>
    </cfRule>
  </conditionalFormatting>
  <conditionalFormatting sqref="E128:F128">
    <cfRule type="expression" dxfId="47" priority="57" stopIfTrue="1">
      <formula>$A128&lt;&gt;""</formula>
    </cfRule>
  </conditionalFormatting>
  <conditionalFormatting sqref="F110:F111">
    <cfRule type="expression" dxfId="46" priority="92" stopIfTrue="1">
      <formula>$A110&lt;&gt;""</formula>
    </cfRule>
  </conditionalFormatting>
  <conditionalFormatting sqref="F117">
    <cfRule type="expression" dxfId="45" priority="78" stopIfTrue="1">
      <formula>$A117&lt;&gt;""</formula>
    </cfRule>
  </conditionalFormatting>
  <conditionalFormatting sqref="F110:H112 F113:F114">
    <cfRule type="expression" dxfId="44" priority="87" stopIfTrue="1">
      <formula>$A110&lt;&gt;""</formula>
    </cfRule>
  </conditionalFormatting>
  <conditionalFormatting sqref="F114:H118">
    <cfRule type="expression" dxfId="43" priority="26" stopIfTrue="1">
      <formula>$A114&lt;&gt;""</formula>
    </cfRule>
  </conditionalFormatting>
  <conditionalFormatting sqref="F191:H195">
    <cfRule type="expression" dxfId="42" priority="239" stopIfTrue="1">
      <formula>$A191&lt;&gt;""</formula>
    </cfRule>
  </conditionalFormatting>
  <conditionalFormatting sqref="F198:H199">
    <cfRule type="expression" dxfId="41" priority="233" stopIfTrue="1">
      <formula>$A198&lt;&gt;""</formula>
    </cfRule>
  </conditionalFormatting>
  <conditionalFormatting sqref="F472:H473">
    <cfRule type="expression" dxfId="40" priority="254" stopIfTrue="1">
      <formula>$A472&lt;&gt;""</formula>
    </cfRule>
  </conditionalFormatting>
  <conditionalFormatting sqref="F476:H477">
    <cfRule type="expression" dxfId="39" priority="344" stopIfTrue="1">
      <formula>$A476&lt;&gt;""</formula>
    </cfRule>
  </conditionalFormatting>
  <conditionalFormatting sqref="F484:H486 H487:H489">
    <cfRule type="expression" dxfId="38" priority="286" stopIfTrue="1">
      <formula>$A484&lt;&gt;""</formula>
    </cfRule>
  </conditionalFormatting>
  <conditionalFormatting sqref="F1131:H1131">
    <cfRule type="expression" dxfId="37" priority="395" stopIfTrue="1">
      <formula>$A1131&lt;&gt;""</formula>
    </cfRule>
  </conditionalFormatting>
  <conditionalFormatting sqref="F1255:H1260">
    <cfRule type="expression" dxfId="36" priority="237" stopIfTrue="1">
      <formula>$A1255&lt;&gt;""</formula>
    </cfRule>
  </conditionalFormatting>
  <conditionalFormatting sqref="F170:I172">
    <cfRule type="expression" dxfId="35" priority="365" stopIfTrue="1">
      <formula>$A170&lt;&gt;""</formula>
    </cfRule>
  </conditionalFormatting>
  <conditionalFormatting sqref="F247:I247">
    <cfRule type="expression" dxfId="34" priority="265"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3" priority="405" stopIfTrue="1">
      <formula>$A164&lt;&gt;""</formula>
    </cfRule>
  </conditionalFormatting>
  <conditionalFormatting sqref="H107:H109">
    <cfRule type="expression" dxfId="32" priority="98" stopIfTrue="1">
      <formula>$A107&lt;&gt;""</formula>
    </cfRule>
  </conditionalFormatting>
  <conditionalFormatting sqref="H112:H118">
    <cfRule type="expression" dxfId="31" priority="28" stopIfTrue="1">
      <formula>$A112&lt;&gt;""</formula>
    </cfRule>
  </conditionalFormatting>
  <conditionalFormatting sqref="H128:H132">
    <cfRule type="expression" dxfId="30" priority="4" stopIfTrue="1">
      <formula>$A128&lt;&gt;""</formula>
    </cfRule>
  </conditionalFormatting>
  <conditionalFormatting sqref="H190">
    <cfRule type="expression" dxfId="29" priority="245" stopIfTrue="1">
      <formula>$A190&lt;&gt;""</formula>
    </cfRule>
  </conditionalFormatting>
  <conditionalFormatting sqref="H196:H197">
    <cfRule type="expression" dxfId="28" priority="234" stopIfTrue="1">
      <formula>$A196&lt;&gt;""</formula>
    </cfRule>
  </conditionalFormatting>
  <conditionalFormatting sqref="H200:H228">
    <cfRule type="expression" dxfId="27" priority="124" stopIfTrue="1">
      <formula>$A200&lt;&gt;""</formula>
    </cfRule>
  </conditionalFormatting>
  <conditionalFormatting sqref="H474:H475">
    <cfRule type="expression" dxfId="26" priority="258" stopIfTrue="1">
      <formula>$A474&lt;&gt;""</formula>
    </cfRule>
  </conditionalFormatting>
  <conditionalFormatting sqref="H1132:H1136">
    <cfRule type="expression" dxfId="25" priority="296" stopIfTrue="1">
      <formula>$A1132&lt;&gt;""</formula>
    </cfRule>
  </conditionalFormatting>
  <conditionalFormatting sqref="H1254">
    <cfRule type="expression" dxfId="24" priority="307" stopIfTrue="1">
      <formula>$A1254&lt;&gt;""</formula>
    </cfRule>
  </conditionalFormatting>
  <conditionalFormatting sqref="H1293:H1301">
    <cfRule type="expression" dxfId="23" priority="275" stopIfTrue="1">
      <formula>$A1293&lt;&gt;""</formula>
    </cfRule>
  </conditionalFormatting>
  <conditionalFormatting sqref="H1303:H1326">
    <cfRule type="expression" dxfId="22" priority="154" stopIfTrue="1">
      <formula>$A1303&lt;&gt;""</formula>
    </cfRule>
  </conditionalFormatting>
  <conditionalFormatting sqref="H1365:H1367">
    <cfRule type="expression" dxfId="21" priority="373" stopIfTrue="1">
      <formula>$A1365&lt;&gt;""</formula>
    </cfRule>
  </conditionalFormatting>
  <conditionalFormatting sqref="H1369:H1379">
    <cfRule type="expression" dxfId="20" priority="134" stopIfTrue="1">
      <formula>$A1369&lt;&gt;""</formula>
    </cfRule>
  </conditionalFormatting>
  <conditionalFormatting sqref="H1412">
    <cfRule type="expression" dxfId="19" priority="270" stopIfTrue="1">
      <formula>$A1412&lt;&gt;""</formula>
    </cfRule>
  </conditionalFormatting>
  <conditionalFormatting sqref="H1453:H1458">
    <cfRule type="expression" dxfId="18" priority="340" stopIfTrue="1">
      <formula>$A1453&lt;&gt;""</formula>
    </cfRule>
  </conditionalFormatting>
  <conditionalFormatting sqref="H173:I174">
    <cfRule type="expression" dxfId="17" priority="362" stopIfTrue="1">
      <formula>$A173&lt;&gt;""</formula>
    </cfRule>
  </conditionalFormatting>
  <conditionalFormatting sqref="H243:I246">
    <cfRule type="expression" dxfId="16" priority="364" stopIfTrue="1">
      <formula>$A243&lt;&gt;""</formula>
    </cfRule>
  </conditionalFormatting>
  <conditionalFormatting sqref="H248:I248">
    <cfRule type="expression" dxfId="15" priority="240" stopIfTrue="1">
      <formula>$A248&lt;&gt;""</formula>
    </cfRule>
  </conditionalFormatting>
  <conditionalFormatting sqref="H689:I689">
    <cfRule type="expression" dxfId="14" priority="181" stopIfTrue="1">
      <formula>$A689&lt;&gt;""</formula>
    </cfRule>
  </conditionalFormatting>
  <conditionalFormatting sqref="H1138:I1148">
    <cfRule type="expression" dxfId="13" priority="165" stopIfTrue="1">
      <formula>$A1138&lt;&gt;""</formula>
    </cfRule>
  </conditionalFormatting>
  <conditionalFormatting sqref="H1152:I1152">
    <cfRule type="expression" dxfId="12" priority="191" stopIfTrue="1">
      <formula>$A1152&lt;&gt;""</formula>
    </cfRule>
  </conditionalFormatting>
  <conditionalFormatting sqref="H1110:J1110">
    <cfRule type="expression" dxfId="11" priority="247" stopIfTrue="1">
      <formula>$A1110&lt;&gt;""</formula>
    </cfRule>
  </conditionalFormatting>
  <conditionalFormatting sqref="H1360:J1363">
    <cfRule type="expression" dxfId="10" priority="170" stopIfTrue="1">
      <formula>$A1360&lt;&gt;""</formula>
    </cfRule>
  </conditionalFormatting>
  <conditionalFormatting sqref="H1393:J1404">
    <cfRule type="expression" dxfId="9" priority="129" stopIfTrue="1">
      <formula>$A1393&lt;&gt;""</formula>
    </cfRule>
  </conditionalFormatting>
  <conditionalFormatting sqref="I472:I496">
    <cfRule type="expression" dxfId="8" priority="255" stopIfTrue="1">
      <formula>$A472&lt;&gt;""</formula>
    </cfRule>
  </conditionalFormatting>
  <conditionalFormatting sqref="I1369:I1385">
    <cfRule type="expression" dxfId="7" priority="197" stopIfTrue="1">
      <formula>$A1369&lt;&gt;""</formula>
    </cfRule>
  </conditionalFormatting>
  <conditionalFormatting sqref="I114:J114">
    <cfRule type="expression" dxfId="6" priority="83" stopIfTrue="1">
      <formula>$A114&lt;&gt;""</formula>
    </cfRule>
  </conditionalFormatting>
  <conditionalFormatting sqref="I130:J133">
    <cfRule type="expression" dxfId="5" priority="7" stopIfTrue="1">
      <formula>$A130&lt;&gt;""</formula>
    </cfRule>
  </conditionalFormatting>
  <conditionalFormatting sqref="I1290:J1359">
    <cfRule type="expression" dxfId="4" priority="277" stopIfTrue="1">
      <formula>$A1290&lt;&gt;""</formula>
    </cfRule>
  </conditionalFormatting>
  <conditionalFormatting sqref="I1410:J1447">
    <cfRule type="expression" dxfId="3" priority="272" stopIfTrue="1">
      <formula>$A1410&lt;&gt;""</formula>
    </cfRule>
  </conditionalFormatting>
  <conditionalFormatting sqref="I1451:J1458">
    <cfRule type="expression" dxfId="2" priority="370" stopIfTrue="1">
      <formula>$A1451&lt;&gt;""</formula>
    </cfRule>
  </conditionalFormatting>
  <conditionalFormatting sqref="J122:J124">
    <cfRule type="expression" dxfId="1" priority="22" stopIfTrue="1">
      <formula>$A122&lt;&gt;""</formula>
    </cfRule>
  </conditionalFormatting>
  <conditionalFormatting sqref="J1137:J1157">
    <cfRule type="expression" dxfId="0" priority="397"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motocyklová federácia, Športovcov 340, Považská Bystrica, 017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30813883</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purl.org/dc/dcmitype/"/>
    <ds:schemaRef ds:uri="http://www.w3.org/XML/1998/namespace"/>
    <ds:schemaRef ds:uri="6bdf28ae-65c4-4f6e-bc50-9bbd2c60ae30"/>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1761cb37-c33f-42c7-9eeb-6f00cca254d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2026-04-14T06:55:16Z</cp:lastPrinted>
  <dcterms:created xsi:type="dcterms:W3CDTF">2017-02-20T06:20:12Z</dcterms:created>
  <dcterms:modified xsi:type="dcterms:W3CDTF">2026-04-14T06:56:08Z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