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ento_zošit" defaultThemeVersion="124226"/>
  <mc:AlternateContent xmlns:mc="http://schemas.openxmlformats.org/markup-compatibility/2006">
    <mc:Choice Requires="x15">
      <x15ac:absPath xmlns:x15ac="http://schemas.microsoft.com/office/spreadsheetml/2010/11/ac" url="https://d.docs.live.net/e18f0c0609c0f4ac/Documents/SBF/SBF/Ministerstvo/Priebežné čerpanie a vyúčtovanie 2025/"/>
    </mc:Choice>
  </mc:AlternateContent>
  <xr:revisionPtr revIDLastSave="943" documentId="8_{2A33A6FE-1ACE-4949-8A74-026DA7AC130C}" xr6:coauthVersionLast="47" xr6:coauthVersionMax="47" xr10:uidLastSave="{AB38D978-BF5A-7440-ACA4-FBBD94B10055}"/>
  <bookViews>
    <workbookView xWindow="0" yWindow="680" windowWidth="29400" windowHeight="16840" activeTab="4" xr2:uid="{EC8A2856-8220-4009-B1AF-87C99018A1F0}"/>
  </bookViews>
  <sheets>
    <sheet name="Usmernenie" sheetId="5" r:id="rId1"/>
    <sheet name="Príklady" sheetId="7" r:id="rId2"/>
    <sheet name="Príjmy" sheetId="6" r:id="rId3"/>
    <sheet name="Spolu" sheetId="9" r:id="rId4"/>
    <sheet name="Doklady" sheetId="4" r:id="rId5"/>
    <sheet name="Adr" sheetId="2"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Doklady!$A$100:$J$302</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N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B89" i="1"/>
  <c r="M89" i="1" s="1"/>
  <c r="B87" i="1"/>
  <c r="M87" i="1" s="1"/>
  <c r="B80" i="1"/>
  <c r="M80" i="1" s="1"/>
  <c r="B76" i="1"/>
  <c r="M76" i="1" s="1"/>
  <c r="B72" i="1"/>
  <c r="M72" i="1" s="1"/>
  <c r="B69" i="1"/>
  <c r="M69" i="1" s="1"/>
  <c r="B70" i="1"/>
  <c r="M70" i="1" s="1"/>
  <c r="B60" i="1"/>
  <c r="M60" i="1" s="1"/>
  <c r="B52" i="1"/>
  <c r="M52" i="1" s="1"/>
  <c r="B51" i="1"/>
  <c r="M51"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4" i="1"/>
  <c r="N94" i="1" s="1"/>
  <c r="J94"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B21" i="1" l="1"/>
  <c r="M21" i="1" s="1"/>
  <c r="B23" i="1"/>
  <c r="M23" i="1" s="1"/>
  <c r="B24" i="1"/>
  <c r="M24" i="1" s="1"/>
  <c r="B28" i="1"/>
  <c r="M28" i="1" s="1"/>
  <c r="B29" i="1"/>
  <c r="M29" i="1" s="1"/>
  <c r="B31" i="1"/>
  <c r="M31" i="1" s="1"/>
  <c r="B35" i="1"/>
  <c r="M35" i="1" s="1"/>
  <c r="B36" i="1"/>
  <c r="M36" i="1" s="1"/>
  <c r="B40" i="1"/>
  <c r="M40" i="1" s="1"/>
  <c r="B41" i="1"/>
  <c r="M41" i="1" s="1"/>
  <c r="B92" i="1"/>
  <c r="M92" i="1" s="1"/>
  <c r="B96" i="1"/>
  <c r="M96" i="1" s="1"/>
  <c r="B114" i="1"/>
  <c r="M114" i="1" s="1"/>
  <c r="B115" i="1"/>
  <c r="M115" i="1" s="1"/>
  <c r="B116" i="1"/>
  <c r="M116" i="1" s="1"/>
  <c r="B121" i="1"/>
  <c r="M121" i="1" s="1"/>
  <c r="B122" i="1"/>
  <c r="M122" i="1" s="1"/>
  <c r="B134" i="1"/>
  <c r="M134" i="1" s="1"/>
  <c r="B135" i="1"/>
  <c r="M135" i="1" s="1"/>
  <c r="B136" i="1"/>
  <c r="M136" i="1" s="1"/>
  <c r="B137" i="1"/>
  <c r="M137" i="1" s="1"/>
  <c r="B139" i="1"/>
  <c r="M139" i="1" s="1"/>
  <c r="B141" i="1"/>
  <c r="M141" i="1" s="1"/>
  <c r="B146" i="1"/>
  <c r="M146" i="1" s="1"/>
  <c r="B148" i="1"/>
  <c r="M148" i="1" s="1"/>
  <c r="B150" i="1"/>
  <c r="M150" i="1" s="1"/>
  <c r="B189" i="1"/>
  <c r="M189" i="1" s="1"/>
  <c r="B191" i="1"/>
  <c r="M191" i="1" s="1"/>
  <c r="B202" i="1"/>
  <c r="M202" i="1" s="1"/>
  <c r="B203" i="1"/>
  <c r="M203" i="1" s="1"/>
  <c r="B218" i="1"/>
  <c r="M218" i="1" s="1"/>
  <c r="B226" i="1"/>
  <c r="M226" i="1" s="1"/>
  <c r="B227" i="1"/>
  <c r="M227" i="1" s="1"/>
  <c r="B240" i="1"/>
  <c r="M240" i="1" s="1"/>
  <c r="B243" i="1"/>
  <c r="M243" i="1" s="1"/>
  <c r="B245" i="1"/>
  <c r="M245" i="1" s="1"/>
  <c r="B254" i="1"/>
  <c r="M254" i="1" s="1"/>
  <c r="B261" i="1"/>
  <c r="M261" i="1" s="1"/>
  <c r="B263" i="1"/>
  <c r="M263" i="1" s="1"/>
  <c r="B267" i="1"/>
  <c r="M267" i="1" s="1"/>
  <c r="B273" i="1"/>
  <c r="M273" i="1" s="1"/>
  <c r="B295" i="1"/>
  <c r="M295" i="1" s="1"/>
  <c r="B297" i="1"/>
  <c r="M297" i="1" s="1"/>
  <c r="B300" i="1"/>
  <c r="M300" i="1" s="1"/>
  <c r="B302" i="1"/>
  <c r="M302" i="1" s="1"/>
  <c r="B303" i="1"/>
  <c r="M303" i="1" s="1"/>
  <c r="B308" i="1"/>
  <c r="M308" i="1" s="1"/>
  <c r="B151" i="1"/>
  <c r="M151" i="1" s="1"/>
  <c r="B157" i="1"/>
  <c r="M157" i="1" s="1"/>
  <c r="B2" i="1"/>
  <c r="M2" i="1" s="1"/>
  <c r="B274" i="1"/>
  <c r="M274" i="1" s="1"/>
  <c r="B167" i="1"/>
  <c r="M167" i="1" s="1"/>
  <c r="A14" i="10"/>
  <c r="A13" i="11"/>
  <c r="P2" i="11"/>
  <c r="P3" i="11"/>
  <c r="P4" i="11"/>
  <c r="P5" i="11"/>
  <c r="P6" i="11"/>
  <c r="P7" i="11"/>
  <c r="P8" i="11"/>
  <c r="P9" i="11"/>
  <c r="P10" i="11"/>
  <c r="P11" i="11"/>
  <c r="P12" i="11"/>
  <c r="N12" i="11"/>
  <c r="P13" i="11"/>
  <c r="N13" i="11"/>
  <c r="P1" i="11"/>
  <c r="J506" i="1"/>
  <c r="J504" i="1"/>
  <c r="J505" i="1"/>
  <c r="J507" i="1"/>
  <c r="N4" i="1"/>
  <c r="N5" i="1"/>
  <c r="N6" i="1"/>
  <c r="N7" i="1"/>
  <c r="N8" i="1"/>
  <c r="N9" i="1"/>
  <c r="N10" i="1"/>
  <c r="N11" i="1"/>
  <c r="N12" i="1"/>
  <c r="N14" i="1"/>
  <c r="N15" i="1"/>
  <c r="N16" i="1"/>
  <c r="N210" i="1"/>
  <c r="N211" i="1"/>
  <c r="N212" i="1"/>
  <c r="N230" i="1"/>
  <c r="N231" i="1"/>
  <c r="N232" i="1"/>
  <c r="N234" i="1"/>
  <c r="N233" i="1"/>
  <c r="N236" i="1"/>
  <c r="N237" i="1"/>
  <c r="N244" i="1"/>
  <c r="N249" i="1"/>
  <c r="N252" i="1"/>
  <c r="N256" i="1"/>
  <c r="N258" i="1"/>
  <c r="N259" i="1"/>
  <c r="N275" i="1"/>
  <c r="N276" i="1"/>
  <c r="N282" i="1"/>
  <c r="N283" i="1"/>
  <c r="N284" i="1"/>
  <c r="N285" i="1"/>
  <c r="N286" i="1"/>
  <c r="N287" i="1"/>
  <c r="N288" i="1"/>
  <c r="N289" i="1"/>
  <c r="N290" i="1"/>
  <c r="N292" i="1"/>
  <c r="N291" i="1"/>
  <c r="N293" i="1"/>
  <c r="N296" i="1"/>
  <c r="N304" i="1"/>
  <c r="N306" i="1"/>
  <c r="N310" i="1"/>
  <c r="N311" i="1"/>
  <c r="N313" i="1"/>
  <c r="N314" i="1"/>
  <c r="N315" i="1"/>
  <c r="N312" i="1"/>
  <c r="N239" i="1"/>
  <c r="N316" i="1"/>
  <c r="N317" i="1"/>
  <c r="N320" i="1"/>
  <c r="N321" i="1"/>
  <c r="N323" i="1"/>
  <c r="N324" i="1"/>
  <c r="N325" i="1"/>
  <c r="N326" i="1"/>
  <c r="N327" i="1"/>
  <c r="N333" i="1"/>
  <c r="N336" i="1"/>
  <c r="N337" i="1"/>
  <c r="N338" i="1"/>
  <c r="N340" i="1"/>
  <c r="N341" i="1"/>
  <c r="N342" i="1"/>
  <c r="N343" i="1"/>
  <c r="N344" i="1"/>
  <c r="N351" i="1"/>
  <c r="N352" i="1"/>
  <c r="N353" i="1"/>
  <c r="N354" i="1"/>
  <c r="N355" i="1"/>
  <c r="N356" i="1"/>
  <c r="N357" i="1"/>
  <c r="N358" i="1"/>
  <c r="N366" i="1"/>
  <c r="N367" i="1"/>
  <c r="N368" i="1"/>
  <c r="N369" i="1"/>
  <c r="N370" i="1"/>
  <c r="N372" i="1"/>
  <c r="N373" i="1"/>
  <c r="N375" i="1"/>
  <c r="N376" i="1"/>
  <c r="N377" i="1"/>
  <c r="N378" i="1"/>
  <c r="N371" i="1"/>
  <c r="N393" i="1"/>
  <c r="N397" i="1"/>
  <c r="N398" i="1"/>
  <c r="N399" i="1"/>
  <c r="N400" i="1"/>
  <c r="N401" i="1"/>
  <c r="N402" i="1"/>
  <c r="N408" i="1"/>
  <c r="N409" i="1"/>
  <c r="N412" i="1"/>
  <c r="N413" i="1"/>
  <c r="N445" i="1"/>
  <c r="N446" i="1"/>
  <c r="N447" i="1"/>
  <c r="N448" i="1"/>
  <c r="N449" i="1"/>
  <c r="N450" i="1"/>
  <c r="N452" i="1"/>
  <c r="N453" i="1"/>
  <c r="N454" i="1"/>
  <c r="N455" i="1"/>
  <c r="N457" i="1"/>
  <c r="N458" i="1"/>
  <c r="N466" i="1"/>
  <c r="N467" i="1"/>
  <c r="N468" i="1"/>
  <c r="N469" i="1"/>
  <c r="N494" i="1"/>
  <c r="N499" i="1"/>
  <c r="N500" i="1"/>
  <c r="N501" i="1"/>
  <c r="N502" i="1"/>
  <c r="N503" i="1"/>
  <c r="I504" i="1"/>
  <c r="N504" i="1" s="1"/>
  <c r="I505" i="1"/>
  <c r="N505" i="1" s="1"/>
  <c r="N295" i="1"/>
  <c r="N297" i="1"/>
  <c r="N302" i="1"/>
  <c r="N419" i="1"/>
  <c r="N439" i="1"/>
  <c r="N261" i="1"/>
  <c r="N260" i="1"/>
  <c r="N279" i="1"/>
  <c r="N348" i="1"/>
  <c r="N386" i="1"/>
  <c r="N385" i="1"/>
  <c r="N391" i="1"/>
  <c r="N443" i="1"/>
  <c r="N225" i="1"/>
  <c r="N222" i="1"/>
  <c r="N328" i="1"/>
  <c r="N379" i="1"/>
  <c r="N394" i="1"/>
  <c r="N403" i="1"/>
  <c r="N441" i="1"/>
  <c r="N308" i="1"/>
  <c r="N216" i="1"/>
  <c r="N277" i="1"/>
  <c r="N389" i="1"/>
  <c r="N484" i="1"/>
  <c r="N489" i="1"/>
  <c r="N218" i="1"/>
  <c r="N226" i="1"/>
  <c r="N241" i="1"/>
  <c r="N253" i="1"/>
  <c r="N257" i="1"/>
  <c r="N294" i="1"/>
  <c r="N301" i="1"/>
  <c r="N2" i="1"/>
  <c r="N207" i="1"/>
  <c r="N213" i="1"/>
  <c r="N215" i="1"/>
  <c r="N248" i="1"/>
  <c r="N278" i="1"/>
  <c r="N18" i="1"/>
  <c r="N17" i="1"/>
  <c r="N318" i="1"/>
  <c r="N329" i="1"/>
  <c r="N334" i="1"/>
  <c r="N345" i="1"/>
  <c r="N347" i="1"/>
  <c r="N359" i="1"/>
  <c r="N362" i="1"/>
  <c r="N380" i="1"/>
  <c r="N382" i="1"/>
  <c r="N384" i="1"/>
  <c r="N390" i="1"/>
  <c r="N395" i="1"/>
  <c r="N410" i="1"/>
  <c r="N414" i="1"/>
  <c r="N426" i="1"/>
  <c r="N428" i="1"/>
  <c r="N430" i="1"/>
  <c r="N433" i="1"/>
  <c r="N436" i="1"/>
  <c r="N438" i="1"/>
  <c r="N461" i="1"/>
  <c r="N463" i="1"/>
  <c r="N470" i="1"/>
  <c r="N492" i="1"/>
  <c r="I506" i="1"/>
  <c r="N506" i="1" s="1"/>
  <c r="N19" i="1"/>
  <c r="N298" i="1"/>
  <c r="N415" i="1"/>
  <c r="N459" i="1"/>
  <c r="N471" i="1"/>
  <c r="N472" i="1"/>
  <c r="N475" i="1"/>
  <c r="N476" i="1"/>
  <c r="N477" i="1"/>
  <c r="N485" i="1"/>
  <c r="N486" i="1"/>
  <c r="N487" i="1"/>
  <c r="N220" i="1"/>
  <c r="I507" i="1"/>
  <c r="I508" i="1"/>
  <c r="N508" i="1" s="1"/>
  <c r="I509" i="1"/>
  <c r="N509" i="1" s="1"/>
  <c r="I510" i="1"/>
  <c r="N510" i="1" s="1"/>
  <c r="I511" i="1"/>
  <c r="N511" i="1" s="1"/>
  <c r="I512" i="1"/>
  <c r="I513" i="1"/>
  <c r="I514" i="1"/>
  <c r="N514" i="1" s="1"/>
  <c r="I515" i="1"/>
  <c r="N515" i="1" s="1"/>
  <c r="I516" i="1"/>
  <c r="N516" i="1" s="1"/>
  <c r="I517" i="1"/>
  <c r="N517" i="1" s="1"/>
  <c r="I518" i="1"/>
  <c r="N518" i="1" s="1"/>
  <c r="I519" i="1"/>
  <c r="I520" i="1"/>
  <c r="N520" i="1" s="1"/>
  <c r="I521" i="1"/>
  <c r="N521" i="1" s="1"/>
  <c r="I522" i="1"/>
  <c r="N522" i="1" s="1"/>
  <c r="I523" i="1"/>
  <c r="I524" i="1"/>
  <c r="I525" i="1"/>
  <c r="I526" i="1"/>
  <c r="I527" i="1"/>
  <c r="N527" i="1" s="1"/>
  <c r="I528" i="1"/>
  <c r="N528" i="1" s="1"/>
  <c r="I529" i="1"/>
  <c r="I530" i="1"/>
  <c r="N530" i="1" s="1"/>
  <c r="I531" i="1"/>
  <c r="I532" i="1"/>
  <c r="N532" i="1" s="1"/>
  <c r="I533" i="1"/>
  <c r="N533" i="1" s="1"/>
  <c r="I534" i="1"/>
  <c r="N534" i="1" s="1"/>
  <c r="I535" i="1"/>
  <c r="I536" i="1"/>
  <c r="I537" i="1"/>
  <c r="I538" i="1"/>
  <c r="I539" i="1"/>
  <c r="N539" i="1" s="1"/>
  <c r="I540" i="1"/>
  <c r="N540" i="1" s="1"/>
  <c r="I541" i="1"/>
  <c r="N541" i="1" s="1"/>
  <c r="I542" i="1"/>
  <c r="N542" i="1" s="1"/>
  <c r="I543" i="1"/>
  <c r="I544" i="1"/>
  <c r="N544" i="1" s="1"/>
  <c r="I545" i="1"/>
  <c r="N545" i="1" s="1"/>
  <c r="I546" i="1"/>
  <c r="N546" i="1" s="1"/>
  <c r="I547" i="1"/>
  <c r="I548" i="1"/>
  <c r="I549" i="1"/>
  <c r="I550" i="1"/>
  <c r="I551" i="1"/>
  <c r="N551" i="1" s="1"/>
  <c r="I552" i="1"/>
  <c r="N552" i="1" s="1"/>
  <c r="I553" i="1"/>
  <c r="N553" i="1" s="1"/>
  <c r="I554" i="1"/>
  <c r="N554" i="1" s="1"/>
  <c r="I555" i="1"/>
  <c r="N555" i="1" s="1"/>
  <c r="I556" i="1"/>
  <c r="N556" i="1" s="1"/>
  <c r="I557" i="1"/>
  <c r="N557" i="1" s="1"/>
  <c r="I558" i="1"/>
  <c r="I559" i="1"/>
  <c r="I560" i="1"/>
  <c r="I561" i="1"/>
  <c r="I562" i="1"/>
  <c r="I563" i="1"/>
  <c r="N563" i="1" s="1"/>
  <c r="I564" i="1"/>
  <c r="N564" i="1" s="1"/>
  <c r="I565" i="1"/>
  <c r="N565" i="1" s="1"/>
  <c r="I566" i="1"/>
  <c r="N566" i="1" s="1"/>
  <c r="I567" i="1"/>
  <c r="N567" i="1" s="1"/>
  <c r="I568" i="1"/>
  <c r="N568" i="1" s="1"/>
  <c r="I569" i="1"/>
  <c r="I570" i="1"/>
  <c r="I571" i="1"/>
  <c r="I572" i="1"/>
  <c r="I573" i="1"/>
  <c r="I574" i="1"/>
  <c r="I575" i="1"/>
  <c r="N575" i="1" s="1"/>
  <c r="I576" i="1"/>
  <c r="N576" i="1" s="1"/>
  <c r="I577" i="1"/>
  <c r="I578" i="1"/>
  <c r="N578" i="1" s="1"/>
  <c r="I579" i="1"/>
  <c r="N579" i="1" s="1"/>
  <c r="I580" i="1"/>
  <c r="N580" i="1" s="1"/>
  <c r="I581" i="1"/>
  <c r="I582" i="1"/>
  <c r="I583" i="1"/>
  <c r="I584" i="1"/>
  <c r="I585" i="1"/>
  <c r="I586" i="1"/>
  <c r="N586" i="1" s="1"/>
  <c r="I587" i="1"/>
  <c r="N587" i="1" s="1"/>
  <c r="I588" i="1"/>
  <c r="N588" i="1" s="1"/>
  <c r="I589" i="1"/>
  <c r="N589" i="1" s="1"/>
  <c r="I590" i="1"/>
  <c r="N590" i="1" s="1"/>
  <c r="I591" i="1"/>
  <c r="N591" i="1" s="1"/>
  <c r="I592" i="1"/>
  <c r="I593" i="1"/>
  <c r="I594" i="1"/>
  <c r="I595" i="1"/>
  <c r="I596" i="1"/>
  <c r="I597" i="1"/>
  <c r="I598" i="1"/>
  <c r="I599" i="1"/>
  <c r="N599" i="1" s="1"/>
  <c r="I600" i="1"/>
  <c r="N600" i="1" s="1"/>
  <c r="I601" i="1"/>
  <c r="N601" i="1" s="1"/>
  <c r="I602" i="1"/>
  <c r="N602" i="1" s="1"/>
  <c r="I603" i="1"/>
  <c r="N603" i="1" s="1"/>
  <c r="I604" i="1"/>
  <c r="I605" i="1"/>
  <c r="I606" i="1"/>
  <c r="I607" i="1"/>
  <c r="I608" i="1"/>
  <c r="I609" i="1"/>
  <c r="I610" i="1"/>
  <c r="N610" i="1" s="1"/>
  <c r="I611" i="1"/>
  <c r="N611" i="1" s="1"/>
  <c r="I612" i="1"/>
  <c r="N612" i="1" s="1"/>
  <c r="I613" i="1"/>
  <c r="N613"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8" i="1"/>
  <c r="N219" i="1"/>
  <c r="N263" i="1"/>
  <c r="N300" i="1"/>
  <c r="N387" i="1"/>
  <c r="N388" i="1"/>
  <c r="N392" i="1"/>
  <c r="N396" i="1"/>
  <c r="N405" i="1"/>
  <c r="N303" i="1"/>
  <c r="N274" i="1"/>
  <c r="N406" i="1"/>
  <c r="N411" i="1"/>
  <c r="N281" i="1"/>
  <c r="N417" i="1"/>
  <c r="N420" i="1"/>
  <c r="N209" i="1"/>
  <c r="N422" i="1"/>
  <c r="N214" i="1"/>
  <c r="N424" i="1"/>
  <c r="N425" i="1"/>
  <c r="N491" i="1"/>
  <c r="N427" i="1"/>
  <c r="N431" i="1"/>
  <c r="N305" i="1"/>
  <c r="N250" i="1"/>
  <c r="N435" i="1"/>
  <c r="N437" i="1"/>
  <c r="N280" i="1"/>
  <c r="N251" i="1"/>
  <c r="N238" i="1"/>
  <c r="N332" i="1"/>
  <c r="N440" i="1"/>
  <c r="N460" i="1"/>
  <c r="N240" i="1"/>
  <c r="N462" i="1"/>
  <c r="N464" i="1"/>
  <c r="N227" i="1"/>
  <c r="N465" i="1"/>
  <c r="N481" i="1"/>
  <c r="N319" i="1"/>
  <c r="N482" i="1"/>
  <c r="N330" i="1"/>
  <c r="N331" i="1"/>
  <c r="N335" i="1"/>
  <c r="N346" i="1"/>
  <c r="N349" i="1"/>
  <c r="N360" i="1"/>
  <c r="N473" i="1"/>
  <c r="N247" i="1"/>
  <c r="N493" i="1"/>
  <c r="N245" i="1"/>
  <c r="N496" i="1"/>
  <c r="N444" i="1"/>
  <c r="N434" i="1"/>
  <c r="N363" i="1"/>
  <c r="N364" i="1"/>
  <c r="N221" i="1"/>
  <c r="N229" i="1"/>
  <c r="N20" i="1"/>
  <c r="N254" i="1"/>
  <c r="N350" i="1"/>
  <c r="N381" i="1"/>
  <c r="N416" i="1"/>
  <c r="N429" i="1"/>
  <c r="N365" i="1"/>
  <c r="N262" i="1"/>
  <c r="N497" i="1"/>
  <c r="N488" i="1"/>
  <c r="N243" i="1"/>
  <c r="N383" i="1"/>
  <c r="N407" i="1"/>
  <c r="N498" i="1"/>
  <c r="N246" i="1"/>
  <c r="N242" i="1"/>
  <c r="N223" i="1"/>
  <c r="N224" i="1"/>
  <c r="N21" i="1"/>
  <c r="N264" i="1"/>
  <c r="N265" i="1"/>
  <c r="N266" i="1"/>
  <c r="N267" i="1"/>
  <c r="N268" i="1"/>
  <c r="N269" i="1"/>
  <c r="N271" i="1"/>
  <c r="N272" i="1"/>
  <c r="N273" i="1"/>
  <c r="N307" i="1"/>
  <c r="N270" i="1"/>
  <c r="N299" i="1"/>
  <c r="N217" i="1"/>
  <c r="N228" i="1"/>
  <c r="N255" i="1"/>
  <c r="N309" i="1"/>
  <c r="H3" i="7"/>
  <c r="I4" i="9"/>
  <c r="L129" i="9"/>
  <c r="J129" i="9"/>
  <c r="H130" i="9"/>
  <c r="N14" i="11"/>
  <c r="N15" i="11"/>
  <c r="N16" i="11"/>
  <c r="N17" i="11"/>
  <c r="N18" i="11"/>
  <c r="N19" i="11"/>
  <c r="N456" i="1"/>
  <c r="N235" i="1"/>
  <c r="N339" i="1"/>
  <c r="N3" i="1"/>
  <c r="L455" i="1"/>
  <c r="B455" i="1"/>
  <c r="M455" i="1" s="1"/>
  <c r="L254" i="1"/>
  <c r="L213" i="1"/>
  <c r="B213" i="1"/>
  <c r="M213" i="1" s="1"/>
  <c r="L489" i="1"/>
  <c r="B489" i="1"/>
  <c r="M489" i="1" s="1"/>
  <c r="L279" i="1"/>
  <c r="B279" i="1"/>
  <c r="M279" i="1" s="1"/>
  <c r="L331" i="1"/>
  <c r="B331" i="1"/>
  <c r="M331" i="1" s="1"/>
  <c r="L451" i="1"/>
  <c r="L249" i="1"/>
  <c r="L252" i="1"/>
  <c r="L256" i="1"/>
  <c r="L258" i="1"/>
  <c r="L259" i="1"/>
  <c r="L275" i="1"/>
  <c r="L276" i="1"/>
  <c r="L282" i="1"/>
  <c r="B236" i="1"/>
  <c r="M236" i="1" s="1"/>
  <c r="B154" i="1"/>
  <c r="M154" i="1" s="1"/>
  <c r="B215" i="1"/>
  <c r="M215" i="1" s="1"/>
  <c r="B230" i="1"/>
  <c r="M230" i="1" s="1"/>
  <c r="B237" i="1"/>
  <c r="M237" i="1" s="1"/>
  <c r="B244" i="1"/>
  <c r="M244" i="1" s="1"/>
  <c r="B314" i="1"/>
  <c r="M314" i="1" s="1"/>
  <c r="B229" i="1"/>
  <c r="M229" i="1" s="1"/>
  <c r="B156" i="1"/>
  <c r="M156" i="1" s="1"/>
  <c r="B503" i="1"/>
  <c r="M503" i="1" s="1"/>
  <c r="B500" i="1"/>
  <c r="M500" i="1" s="1"/>
  <c r="B502" i="1"/>
  <c r="M502" i="1" s="1"/>
  <c r="B283" i="1"/>
  <c r="M283" i="1" s="1"/>
  <c r="B310" i="1"/>
  <c r="M310" i="1" s="1"/>
  <c r="B324" i="1"/>
  <c r="M324" i="1" s="1"/>
  <c r="B119" i="1"/>
  <c r="M119" i="1" s="1"/>
  <c r="B293" i="1"/>
  <c r="M293" i="1" s="1"/>
  <c r="B312" i="1"/>
  <c r="M312" i="1" s="1"/>
  <c r="B352" i="1"/>
  <c r="M352" i="1" s="1"/>
  <c r="B440" i="1"/>
  <c r="M440" i="1" s="1"/>
  <c r="B286" i="1"/>
  <c r="M286" i="1" s="1"/>
  <c r="B326" i="1"/>
  <c r="M326" i="1" s="1"/>
  <c r="B494" i="1"/>
  <c r="M494" i="1" s="1"/>
  <c r="B499" i="1"/>
  <c r="M499" i="1" s="1"/>
  <c r="B376" i="1"/>
  <c r="M376" i="1" s="1"/>
  <c r="B180" i="1"/>
  <c r="M180" i="1" s="1"/>
  <c r="B26" i="1"/>
  <c r="M26" i="1" s="1"/>
  <c r="B27" i="1"/>
  <c r="M27" i="1" s="1"/>
  <c r="B392" i="1"/>
  <c r="M392" i="1" s="1"/>
  <c r="B78" i="1"/>
  <c r="M78" i="1" s="1"/>
  <c r="B79" i="1"/>
  <c r="M79" i="1" s="1"/>
  <c r="B377" i="1"/>
  <c r="M377" i="1" s="1"/>
  <c r="B488" i="1"/>
  <c r="M488" i="1" s="1"/>
  <c r="B224" i="1"/>
  <c r="M224" i="1" s="1"/>
  <c r="B47" i="1"/>
  <c r="M47" i="1" s="1"/>
  <c r="B462" i="1"/>
  <c r="M462" i="1" s="1"/>
  <c r="B464" i="1"/>
  <c r="M464" i="1" s="1"/>
  <c r="B221" i="1"/>
  <c r="M221" i="1" s="1"/>
  <c r="B217" i="1"/>
  <c r="M217" i="1" s="1"/>
  <c r="B152" i="1"/>
  <c r="M152" i="1" s="1"/>
  <c r="B3" i="1"/>
  <c r="M3" i="1" s="1"/>
  <c r="B132" i="1"/>
  <c r="M132" i="1" s="1"/>
  <c r="B147" i="1"/>
  <c r="M147" i="1" s="1"/>
  <c r="B149" i="1"/>
  <c r="M149" i="1" s="1"/>
  <c r="B187" i="1"/>
  <c r="M187" i="1" s="1"/>
  <c r="B188" i="1"/>
  <c r="M188" i="1" s="1"/>
  <c r="B212" i="1"/>
  <c r="M212" i="1" s="1"/>
  <c r="B198" i="1"/>
  <c r="M198" i="1" s="1"/>
  <c r="B104" i="1"/>
  <c r="M104" i="1" s="1"/>
  <c r="B111" i="1"/>
  <c r="M111" i="1" s="1"/>
  <c r="B126" i="1"/>
  <c r="M126" i="1" s="1"/>
  <c r="B127" i="1"/>
  <c r="M127" i="1" s="1"/>
  <c r="B165" i="1"/>
  <c r="M165" i="1" s="1"/>
  <c r="B349" i="1"/>
  <c r="M349" i="1" s="1"/>
  <c r="B364" i="1"/>
  <c r="M364" i="1" s="1"/>
  <c r="B133" i="1"/>
  <c r="M133" i="1" s="1"/>
  <c r="B497" i="1"/>
  <c r="M497" i="1" s="1"/>
  <c r="B355" i="1"/>
  <c r="M355" i="1" s="1"/>
  <c r="B398" i="1"/>
  <c r="M398" i="1" s="1"/>
  <c r="B469" i="1"/>
  <c r="M469" i="1" s="1"/>
  <c r="B385" i="1"/>
  <c r="M385" i="1" s="1"/>
  <c r="B63" i="1"/>
  <c r="M63" i="1" s="1"/>
  <c r="B277" i="1"/>
  <c r="M277" i="1" s="1"/>
  <c r="B389" i="1"/>
  <c r="M389" i="1" s="1"/>
  <c r="B55" i="1"/>
  <c r="M55" i="1" s="1"/>
  <c r="B64" i="1"/>
  <c r="M64" i="1" s="1"/>
  <c r="B108" i="1"/>
  <c r="M108" i="1" s="1"/>
  <c r="B163" i="1"/>
  <c r="M163" i="1" s="1"/>
  <c r="B482" i="1"/>
  <c r="M482" i="1" s="1"/>
  <c r="B204" i="1"/>
  <c r="M204" i="1" s="1"/>
  <c r="B280" i="1"/>
  <c r="M280" i="1" s="1"/>
  <c r="B319" i="1"/>
  <c r="M319" i="1" s="1"/>
  <c r="B171" i="1"/>
  <c r="M171" i="1" s="1"/>
  <c r="B118" i="1"/>
  <c r="M118" i="1" s="1"/>
  <c r="B93" i="1"/>
  <c r="M93" i="1" s="1"/>
  <c r="B103" i="1"/>
  <c r="M103" i="1" s="1"/>
  <c r="B363" i="1"/>
  <c r="M363" i="1" s="1"/>
  <c r="B281" i="1"/>
  <c r="M281" i="1" s="1"/>
  <c r="B350" i="1"/>
  <c r="M350" i="1" s="1"/>
  <c r="B33" i="1"/>
  <c r="M33" i="1" s="1"/>
  <c r="B330" i="1"/>
  <c r="M330" i="1" s="1"/>
  <c r="B467" i="1"/>
  <c r="M467" i="1" s="1"/>
  <c r="B56" i="1"/>
  <c r="M56" i="1" s="1"/>
  <c r="B91" i="1"/>
  <c r="M91" i="1" s="1"/>
  <c r="B75" i="1"/>
  <c r="M75" i="1" s="1"/>
  <c r="B107" i="1"/>
  <c r="M107" i="1" s="1"/>
  <c r="B128" i="1"/>
  <c r="M128" i="1" s="1"/>
  <c r="B311" i="1"/>
  <c r="M311" i="1" s="1"/>
  <c r="B371" i="1"/>
  <c r="M371" i="1" s="1"/>
  <c r="B393" i="1"/>
  <c r="M393" i="1" s="1"/>
  <c r="B451" i="1"/>
  <c r="M451" i="1" s="1"/>
  <c r="B249" i="1"/>
  <c r="M249" i="1" s="1"/>
  <c r="B252" i="1"/>
  <c r="M252" i="1" s="1"/>
  <c r="B256" i="1"/>
  <c r="M256" i="1" s="1"/>
  <c r="B258" i="1"/>
  <c r="M258" i="1" s="1"/>
  <c r="B259" i="1"/>
  <c r="M259" i="1" s="1"/>
  <c r="B275" i="1"/>
  <c r="M275" i="1" s="1"/>
  <c r="B276" i="1"/>
  <c r="M276" i="1" s="1"/>
  <c r="B282" i="1"/>
  <c r="M282" i="1" s="1"/>
  <c r="B131" i="1"/>
  <c r="M131" i="1" s="1"/>
  <c r="B251" i="1"/>
  <c r="M251" i="1" s="1"/>
  <c r="B234" i="1"/>
  <c r="M234" i="1" s="1"/>
  <c r="B231" i="1"/>
  <c r="M231" i="1" s="1"/>
  <c r="B232" i="1"/>
  <c r="M232" i="1" s="1"/>
  <c r="B296" i="1"/>
  <c r="M296" i="1" s="1"/>
  <c r="B177" i="1"/>
  <c r="M177" i="1" s="1"/>
  <c r="B71" i="1"/>
  <c r="M71" i="1" s="1"/>
  <c r="B427" i="1"/>
  <c r="M427" i="1" s="1"/>
  <c r="B431" i="1"/>
  <c r="M431" i="1" s="1"/>
  <c r="B437" i="1"/>
  <c r="M437" i="1" s="1"/>
  <c r="B496" i="1"/>
  <c r="M496"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8" i="1"/>
  <c r="M228" i="1" s="1"/>
  <c r="L228" i="1"/>
  <c r="L236" i="1"/>
  <c r="L215" i="1"/>
  <c r="L230" i="1"/>
  <c r="L237" i="1"/>
  <c r="L244" i="1"/>
  <c r="B155" i="1"/>
  <c r="M155" i="1" s="1"/>
  <c r="L308" i="1"/>
  <c r="B439" i="1"/>
  <c r="M439" i="1" s="1"/>
  <c r="L439" i="1"/>
  <c r="B182" i="1"/>
  <c r="M182" i="1" s="1"/>
  <c r="L262" i="1"/>
  <c r="L243" i="1"/>
  <c r="B381" i="1"/>
  <c r="M381" i="1" s="1"/>
  <c r="L381" i="1"/>
  <c r="B416" i="1"/>
  <c r="M416" i="1" s="1"/>
  <c r="L416" i="1"/>
  <c r="B407" i="1"/>
  <c r="M407" i="1" s="1"/>
  <c r="L407" i="1"/>
  <c r="B498" i="1"/>
  <c r="M498" i="1" s="1"/>
  <c r="L498" i="1"/>
  <c r="B153" i="1"/>
  <c r="M153" i="1" s="1"/>
  <c r="B291" i="1"/>
  <c r="M291" i="1" s="1"/>
  <c r="L291" i="1"/>
  <c r="B239" i="1"/>
  <c r="M239" i="1" s="1"/>
  <c r="L239" i="1"/>
  <c r="B168" i="1"/>
  <c r="M168" i="1" s="1"/>
  <c r="B59" i="1"/>
  <c r="M59" i="1" s="1"/>
  <c r="B353" i="1"/>
  <c r="M353" i="1" s="1"/>
  <c r="L353" i="1"/>
  <c r="L314" i="1"/>
  <c r="L229" i="1"/>
  <c r="B173" i="1"/>
  <c r="M173" i="1" s="1"/>
  <c r="B181" i="1"/>
  <c r="M181" i="1" s="1"/>
  <c r="B374" i="1"/>
  <c r="M374" i="1" s="1"/>
  <c r="N374" i="1"/>
  <c r="L374" i="1"/>
  <c r="B250" i="1"/>
  <c r="M250" i="1" s="1"/>
  <c r="L250" i="1"/>
  <c r="B397" i="1"/>
  <c r="M397" i="1" s="1"/>
  <c r="L397" i="1"/>
  <c r="L503" i="1"/>
  <c r="B45" i="1"/>
  <c r="M45" i="1" s="1"/>
  <c r="L297" i="1"/>
  <c r="L500" i="1"/>
  <c r="B346" i="1"/>
  <c r="M346" i="1" s="1"/>
  <c r="L346" i="1"/>
  <c r="B313" i="1"/>
  <c r="M313" i="1" s="1"/>
  <c r="L313" i="1"/>
  <c r="L502" i="1"/>
  <c r="L283" i="1"/>
  <c r="L310" i="1"/>
  <c r="L324" i="1"/>
  <c r="L216" i="1"/>
  <c r="L293" i="1"/>
  <c r="L312" i="1"/>
  <c r="L352" i="1"/>
  <c r="L440" i="1"/>
  <c r="L286" i="1"/>
  <c r="L326" i="1"/>
  <c r="L494" i="1"/>
  <c r="L499" i="1"/>
  <c r="L376" i="1"/>
  <c r="L295" i="1"/>
  <c r="L302" i="1"/>
  <c r="L392" i="1"/>
  <c r="L377" i="1"/>
  <c r="L488" i="1"/>
  <c r="L224" i="1"/>
  <c r="L462" i="1"/>
  <c r="L464" i="1"/>
  <c r="L221" i="1"/>
  <c r="L217" i="1"/>
  <c r="L3" i="1"/>
  <c r="L212" i="1"/>
  <c r="B247" i="1"/>
  <c r="M247" i="1" s="1"/>
  <c r="L247" i="1"/>
  <c r="B383" i="1"/>
  <c r="M383" i="1" s="1"/>
  <c r="L383" i="1"/>
  <c r="B255" i="1"/>
  <c r="M255" i="1" s="1"/>
  <c r="L255" i="1"/>
  <c r="B441" i="1"/>
  <c r="M441" i="1" s="1"/>
  <c r="L441" i="1"/>
  <c r="B387" i="1"/>
  <c r="M387" i="1" s="1"/>
  <c r="L387" i="1"/>
  <c r="B325" i="1"/>
  <c r="M325" i="1" s="1"/>
  <c r="L325" i="1"/>
  <c r="B102" i="1"/>
  <c r="M102" i="1" s="1"/>
  <c r="B460" i="1"/>
  <c r="M460" i="1" s="1"/>
  <c r="L460" i="1"/>
  <c r="B101" i="1"/>
  <c r="M101" i="1" s="1"/>
  <c r="B361" i="1"/>
  <c r="M361" i="1" s="1"/>
  <c r="L361" i="1"/>
  <c r="L349" i="1"/>
  <c r="B360" i="1"/>
  <c r="M360" i="1" s="1"/>
  <c r="L360" i="1"/>
  <c r="B378" i="1"/>
  <c r="M378" i="1" s="1"/>
  <c r="L378" i="1"/>
  <c r="B335" i="1"/>
  <c r="M335" i="1" s="1"/>
  <c r="L335" i="1"/>
  <c r="L364" i="1"/>
  <c r="B185" i="1"/>
  <c r="M185" i="1" s="1"/>
  <c r="B465" i="1"/>
  <c r="M465" i="1" s="1"/>
  <c r="L465" i="1"/>
  <c r="B481" i="1"/>
  <c r="M481" i="1" s="1"/>
  <c r="L481" i="1"/>
  <c r="B186" i="1"/>
  <c r="M186" i="1" s="1"/>
  <c r="L497" i="1"/>
  <c r="L355" i="1"/>
  <c r="L398" i="1"/>
  <c r="L469" i="1"/>
  <c r="B444" i="1"/>
  <c r="M444" i="1" s="1"/>
  <c r="L444" i="1"/>
  <c r="B434" i="1"/>
  <c r="M434" i="1" s="1"/>
  <c r="L434" i="1"/>
  <c r="B205" i="1"/>
  <c r="M205" i="1" s="1"/>
  <c r="B209" i="1"/>
  <c r="M209" i="1" s="1"/>
  <c r="L209" i="1"/>
  <c r="B14" i="1"/>
  <c r="M14" i="1" s="1"/>
  <c r="L14" i="1"/>
  <c r="B15" i="1"/>
  <c r="M15" i="1" s="1"/>
  <c r="L15" i="1"/>
  <c r="B473" i="1"/>
  <c r="M473" i="1" s="1"/>
  <c r="L473" i="1"/>
  <c r="B66" i="1"/>
  <c r="M66" i="1" s="1"/>
  <c r="B129" i="1"/>
  <c r="M129" i="1" s="1"/>
  <c r="L240" i="1"/>
  <c r="B429" i="1"/>
  <c r="M429" i="1" s="1"/>
  <c r="L429" i="1"/>
  <c r="B130" i="1"/>
  <c r="M130" i="1" s="1"/>
  <c r="B452" i="1"/>
  <c r="M452" i="1" s="1"/>
  <c r="L452" i="1"/>
  <c r="L385" i="1"/>
  <c r="B365" i="1"/>
  <c r="M365" i="1" s="1"/>
  <c r="L365" i="1"/>
  <c r="B284" i="1"/>
  <c r="M284" i="1" s="1"/>
  <c r="L284" i="1"/>
  <c r="L277" i="1"/>
  <c r="L389" i="1"/>
  <c r="B285" i="1"/>
  <c r="M285" i="1" s="1"/>
  <c r="L285" i="1"/>
  <c r="L261" i="1"/>
  <c r="B246" i="1"/>
  <c r="M246" i="1" s="1"/>
  <c r="L246" i="1"/>
  <c r="B242" i="1"/>
  <c r="M242" i="1" s="1"/>
  <c r="L242" i="1"/>
  <c r="B58" i="1"/>
  <c r="M58" i="1" s="1"/>
  <c r="B201" i="1"/>
  <c r="M201" i="1" s="1"/>
  <c r="B419" i="1"/>
  <c r="M419" i="1" s="1"/>
  <c r="L419" i="1"/>
  <c r="B164" i="1"/>
  <c r="M164" i="1" s="1"/>
  <c r="B183" i="1"/>
  <c r="M183" i="1" s="1"/>
  <c r="B68" i="1"/>
  <c r="M68" i="1" s="1"/>
  <c r="L218" i="1"/>
  <c r="L226" i="1"/>
  <c r="L482" i="1"/>
  <c r="B456" i="1"/>
  <c r="M456" i="1" s="1"/>
  <c r="L456" i="1"/>
  <c r="B457" i="1"/>
  <c r="M457" i="1" s="1"/>
  <c r="L457" i="1"/>
  <c r="B504" i="1"/>
  <c r="M504" i="1" s="1"/>
  <c r="L504" i="1"/>
  <c r="B391" i="1"/>
  <c r="M391" i="1" s="1"/>
  <c r="L391" i="1"/>
  <c r="B53" i="1"/>
  <c r="M53" i="1" s="1"/>
  <c r="B402" i="1"/>
  <c r="M402" i="1" s="1"/>
  <c r="L402" i="1"/>
  <c r="B9" i="1"/>
  <c r="M9" i="1" s="1"/>
  <c r="L9" i="1"/>
  <c r="B409" i="1"/>
  <c r="M409" i="1" s="1"/>
  <c r="L409" i="1"/>
  <c r="B366" i="1"/>
  <c r="M366" i="1" s="1"/>
  <c r="L366" i="1"/>
  <c r="B368" i="1"/>
  <c r="M368" i="1" s="1"/>
  <c r="L368" i="1"/>
  <c r="B11" i="1"/>
  <c r="M11" i="1" s="1"/>
  <c r="L11" i="1"/>
  <c r="B85" i="1"/>
  <c r="M85" i="1" s="1"/>
  <c r="B159" i="1"/>
  <c r="M159" i="1" s="1"/>
  <c r="B90" i="1"/>
  <c r="M90" i="1" s="1"/>
  <c r="B370" i="1"/>
  <c r="M370" i="1" s="1"/>
  <c r="L370" i="1"/>
  <c r="B373" i="1"/>
  <c r="M373" i="1" s="1"/>
  <c r="L373" i="1"/>
  <c r="B400" i="1"/>
  <c r="M400" i="1" s="1"/>
  <c r="L400" i="1"/>
  <c r="B317" i="1"/>
  <c r="M317" i="1" s="1"/>
  <c r="L317" i="1"/>
  <c r="B357" i="1"/>
  <c r="M357" i="1" s="1"/>
  <c r="L357" i="1"/>
  <c r="B97" i="1"/>
  <c r="M97" i="1" s="1"/>
  <c r="B208" i="1"/>
  <c r="M208" i="1" s="1"/>
  <c r="L208" i="1"/>
  <c r="B219" i="1"/>
  <c r="M219" i="1" s="1"/>
  <c r="L219" i="1"/>
  <c r="B223" i="1"/>
  <c r="M223" i="1" s="1"/>
  <c r="L223" i="1"/>
  <c r="B112" i="1"/>
  <c r="M112" i="1" s="1"/>
  <c r="B388" i="1"/>
  <c r="M388" i="1" s="1"/>
  <c r="L388" i="1"/>
  <c r="B396" i="1"/>
  <c r="M396" i="1" s="1"/>
  <c r="L396" i="1"/>
  <c r="B405" i="1"/>
  <c r="M405" i="1" s="1"/>
  <c r="L405" i="1"/>
  <c r="L21" i="1"/>
  <c r="B264" i="1"/>
  <c r="M264" i="1" s="1"/>
  <c r="L264" i="1"/>
  <c r="B265" i="1"/>
  <c r="M265" i="1" s="1"/>
  <c r="L265" i="1"/>
  <c r="B61" i="1"/>
  <c r="M61" i="1" s="1"/>
  <c r="B77" i="1"/>
  <c r="M77" i="1" s="1"/>
  <c r="L280" i="1"/>
  <c r="B81" i="1"/>
  <c r="M81" i="1" s="1"/>
  <c r="B266" i="1"/>
  <c r="M266" i="1" s="1"/>
  <c r="L266" i="1"/>
  <c r="L267" i="1"/>
  <c r="B82" i="1"/>
  <c r="M82" i="1" s="1"/>
  <c r="B83" i="1"/>
  <c r="M83" i="1" s="1"/>
  <c r="L273" i="1"/>
  <c r="L319" i="1"/>
  <c r="L274" i="1"/>
  <c r="B88" i="1"/>
  <c r="M88" i="1" s="1"/>
  <c r="B192" i="1"/>
  <c r="M192" i="1" s="1"/>
  <c r="B210" i="1"/>
  <c r="M210" i="1" s="1"/>
  <c r="L210" i="1"/>
  <c r="L363" i="1"/>
  <c r="L281" i="1"/>
  <c r="B211" i="1"/>
  <c r="M211" i="1" s="1"/>
  <c r="L211" i="1"/>
  <c r="B287" i="1"/>
  <c r="M287" i="1" s="1"/>
  <c r="L287" i="1"/>
  <c r="B268" i="1"/>
  <c r="M268" i="1" s="1"/>
  <c r="L268" i="1"/>
  <c r="B288" i="1"/>
  <c r="M288" i="1" s="1"/>
  <c r="L288" i="1"/>
  <c r="B289" i="1"/>
  <c r="M289" i="1" s="1"/>
  <c r="L289" i="1"/>
  <c r="L350" i="1"/>
  <c r="B290" i="1"/>
  <c r="M290" i="1" s="1"/>
  <c r="L290" i="1"/>
  <c r="L330" i="1"/>
  <c r="L305" i="1"/>
  <c r="L467" i="1"/>
  <c r="B315" i="1"/>
  <c r="M315" i="1" s="1"/>
  <c r="L315" i="1"/>
  <c r="B316" i="1"/>
  <c r="M316" i="1" s="1"/>
  <c r="L316" i="1"/>
  <c r="B320" i="1"/>
  <c r="M320" i="1" s="1"/>
  <c r="L320" i="1"/>
  <c r="B321" i="1"/>
  <c r="M321" i="1" s="1"/>
  <c r="L321" i="1"/>
  <c r="B269" i="1"/>
  <c r="M269" i="1" s="1"/>
  <c r="L269" i="1"/>
  <c r="B327" i="1"/>
  <c r="M327" i="1" s="1"/>
  <c r="L327" i="1"/>
  <c r="B333" i="1"/>
  <c r="M333" i="1" s="1"/>
  <c r="L333" i="1"/>
  <c r="B458" i="1"/>
  <c r="M458" i="1" s="1"/>
  <c r="L458" i="1"/>
  <c r="B466" i="1"/>
  <c r="M466" i="1" s="1"/>
  <c r="L466" i="1"/>
  <c r="B271" i="1"/>
  <c r="M271" i="1" s="1"/>
  <c r="L271" i="1"/>
  <c r="B505" i="1"/>
  <c r="M505" i="1" s="1"/>
  <c r="L505" i="1"/>
  <c r="B272" i="1"/>
  <c r="M272" i="1" s="1"/>
  <c r="L272" i="1"/>
  <c r="B34" i="1"/>
  <c r="M34" i="1" s="1"/>
  <c r="L311" i="1"/>
  <c r="L371" i="1"/>
  <c r="L393" i="1"/>
  <c r="L300" i="1"/>
  <c r="L263" i="1"/>
  <c r="L251" i="1"/>
  <c r="L234" i="1"/>
  <c r="L231" i="1"/>
  <c r="L232" i="1"/>
  <c r="L296" i="1"/>
  <c r="L245" i="1"/>
  <c r="L303" i="1"/>
  <c r="L427" i="1"/>
  <c r="L431" i="1"/>
  <c r="L437" i="1"/>
  <c r="B435" i="1"/>
  <c r="M435" i="1" s="1"/>
  <c r="L435" i="1"/>
  <c r="L496" i="1"/>
  <c r="B354" i="1"/>
  <c r="M354" i="1" s="1"/>
  <c r="L354" i="1"/>
  <c r="B4" i="1"/>
  <c r="M4" i="1" s="1"/>
  <c r="L4" i="1"/>
  <c r="B5" i="1"/>
  <c r="M5" i="1" s="1"/>
  <c r="L5" i="1"/>
  <c r="B6" i="1"/>
  <c r="M6" i="1" s="1"/>
  <c r="L6" i="1"/>
  <c r="B7" i="1"/>
  <c r="M7" i="1" s="1"/>
  <c r="L7" i="1"/>
  <c r="B8" i="1"/>
  <c r="M8" i="1" s="1"/>
  <c r="L8" i="1"/>
  <c r="B195" i="1"/>
  <c r="M195" i="1" s="1"/>
  <c r="B408" i="1"/>
  <c r="M408" i="1" s="1"/>
  <c r="L408" i="1"/>
  <c r="B10" i="1"/>
  <c r="M10" i="1" s="1"/>
  <c r="L10" i="1"/>
  <c r="B453" i="1"/>
  <c r="M453" i="1" s="1"/>
  <c r="L453" i="1"/>
  <c r="B367" i="1"/>
  <c r="M367" i="1" s="1"/>
  <c r="L367" i="1"/>
  <c r="B369" i="1"/>
  <c r="M369" i="1" s="1"/>
  <c r="L369" i="1"/>
  <c r="B84" i="1"/>
  <c r="M84" i="1" s="1"/>
  <c r="B86" i="1"/>
  <c r="M86" i="1" s="1"/>
  <c r="B158" i="1"/>
  <c r="M158" i="1" s="1"/>
  <c r="B372" i="1"/>
  <c r="M372" i="1" s="1"/>
  <c r="L372" i="1"/>
  <c r="B399" i="1"/>
  <c r="M399" i="1" s="1"/>
  <c r="L399" i="1"/>
  <c r="B401" i="1"/>
  <c r="M401" i="1" s="1"/>
  <c r="L401" i="1"/>
  <c r="B336" i="1"/>
  <c r="M336" i="1" s="1"/>
  <c r="L336" i="1"/>
  <c r="B358" i="1"/>
  <c r="M358" i="1" s="1"/>
  <c r="L358" i="1"/>
  <c r="B206" i="1"/>
  <c r="M206" i="1" s="1"/>
  <c r="B54" i="1"/>
  <c r="M54" i="1" s="1"/>
  <c r="B62" i="1"/>
  <c r="M62" i="1" s="1"/>
  <c r="B196" i="1"/>
  <c r="M196" i="1" s="1"/>
  <c r="B197" i="1"/>
  <c r="M197" i="1" s="1"/>
  <c r="B241" i="1"/>
  <c r="M241" i="1" s="1"/>
  <c r="L241" i="1"/>
  <c r="B253" i="1"/>
  <c r="M253" i="1" s="1"/>
  <c r="L253" i="1"/>
  <c r="B257" i="1"/>
  <c r="M257" i="1" s="1"/>
  <c r="L257" i="1"/>
  <c r="B294" i="1"/>
  <c r="M294" i="1" s="1"/>
  <c r="L294" i="1"/>
  <c r="B301" i="1"/>
  <c r="M301" i="1" s="1"/>
  <c r="L301" i="1"/>
  <c r="L2" i="1"/>
  <c r="B57" i="1"/>
  <c r="M57" i="1" s="1"/>
  <c r="B166" i="1"/>
  <c r="M166" i="1" s="1"/>
  <c r="B172" i="1"/>
  <c r="M172" i="1" s="1"/>
  <c r="B199" i="1"/>
  <c r="M199" i="1" s="1"/>
  <c r="B207" i="1"/>
  <c r="M207" i="1" s="1"/>
  <c r="L207" i="1"/>
  <c r="B248" i="1"/>
  <c r="M248" i="1" s="1"/>
  <c r="L248" i="1"/>
  <c r="B278" i="1"/>
  <c r="M278" i="1" s="1"/>
  <c r="L278" i="1"/>
  <c r="B18" i="1"/>
  <c r="M18" i="1" s="1"/>
  <c r="L18" i="1"/>
  <c r="B17" i="1"/>
  <c r="M17" i="1" s="1"/>
  <c r="L17" i="1"/>
  <c r="B318" i="1"/>
  <c r="M318" i="1" s="1"/>
  <c r="L318" i="1"/>
  <c r="B329" i="1"/>
  <c r="M329" i="1" s="1"/>
  <c r="L329" i="1"/>
  <c r="B334" i="1"/>
  <c r="M334" i="1" s="1"/>
  <c r="L334" i="1"/>
  <c r="B345" i="1"/>
  <c r="M345" i="1" s="1"/>
  <c r="L345" i="1"/>
  <c r="B347" i="1"/>
  <c r="M347" i="1" s="1"/>
  <c r="L347" i="1"/>
  <c r="B359" i="1"/>
  <c r="M359" i="1" s="1"/>
  <c r="L359" i="1"/>
  <c r="B160" i="1"/>
  <c r="M160" i="1" s="1"/>
  <c r="B484" i="1"/>
  <c r="M484" i="1" s="1"/>
  <c r="L484" i="1"/>
  <c r="B362" i="1"/>
  <c r="M362" i="1" s="1"/>
  <c r="L362" i="1"/>
  <c r="B425" i="1"/>
  <c r="M425" i="1" s="1"/>
  <c r="L425" i="1"/>
  <c r="B12" i="1"/>
  <c r="M12" i="1" s="1"/>
  <c r="L12" i="1"/>
  <c r="L227" i="1"/>
  <c r="B235" i="1"/>
  <c r="M235" i="1" s="1"/>
  <c r="L235" i="1"/>
  <c r="B233" i="1"/>
  <c r="M233" i="1" s="1"/>
  <c r="L233" i="1"/>
  <c r="B65" i="1"/>
  <c r="M65" i="1" s="1"/>
  <c r="B138" i="1"/>
  <c r="M138" i="1" s="1"/>
  <c r="B178" i="1"/>
  <c r="M178" i="1" s="1"/>
  <c r="B403" i="1"/>
  <c r="M403" i="1" s="1"/>
  <c r="L403" i="1"/>
  <c r="B100" i="1"/>
  <c r="M100" i="1" s="1"/>
  <c r="B214" i="1"/>
  <c r="M214" i="1" s="1"/>
  <c r="L214" i="1"/>
  <c r="L20" i="1"/>
  <c r="B125" i="1"/>
  <c r="M125" i="1" s="1"/>
  <c r="B328" i="1"/>
  <c r="M328" i="1" s="1"/>
  <c r="L328" i="1"/>
  <c r="B120" i="1"/>
  <c r="M120" i="1" s="1"/>
  <c r="B124" i="1"/>
  <c r="M124" i="1" s="1"/>
  <c r="B225" i="1"/>
  <c r="M225" i="1" s="1"/>
  <c r="L225" i="1"/>
  <c r="B184" i="1"/>
  <c r="M184" i="1" s="1"/>
  <c r="B260" i="1"/>
  <c r="M260" i="1" s="1"/>
  <c r="L260" i="1"/>
  <c r="B491" i="1"/>
  <c r="M491" i="1" s="1"/>
  <c r="L491" i="1"/>
  <c r="B73" i="1"/>
  <c r="M73" i="1" s="1"/>
  <c r="B106" i="1"/>
  <c r="M106" i="1" s="1"/>
  <c r="B501" i="1"/>
  <c r="M501" i="1" s="1"/>
  <c r="L501" i="1"/>
  <c r="B493" i="1"/>
  <c r="M493" i="1" s="1"/>
  <c r="L493" i="1"/>
  <c r="B145" i="1"/>
  <c r="M145" i="1" s="1"/>
  <c r="B323" i="1"/>
  <c r="M323" i="1" s="1"/>
  <c r="L323" i="1"/>
  <c r="B74" i="1"/>
  <c r="M74" i="1" s="1"/>
  <c r="B144" i="1"/>
  <c r="M144" i="1" s="1"/>
  <c r="B109" i="1"/>
  <c r="M109" i="1" s="1"/>
  <c r="B238" i="1"/>
  <c r="M238" i="1" s="1"/>
  <c r="L238" i="1"/>
  <c r="B332" i="1"/>
  <c r="M332" i="1" s="1"/>
  <c r="L332" i="1"/>
  <c r="B309" i="1"/>
  <c r="M309" i="1" s="1"/>
  <c r="L309" i="1"/>
  <c r="L307" i="1"/>
  <c r="B16" i="1"/>
  <c r="M16" i="1" s="1"/>
  <c r="L16" i="1"/>
  <c r="B292" i="1"/>
  <c r="M292" i="1" s="1"/>
  <c r="L292" i="1"/>
  <c r="B351" i="1"/>
  <c r="M351" i="1" s="1"/>
  <c r="L351" i="1"/>
  <c r="B341" i="1"/>
  <c r="M341" i="1" s="1"/>
  <c r="L341" i="1"/>
  <c r="B337" i="1"/>
  <c r="M337" i="1" s="1"/>
  <c r="L337" i="1"/>
  <c r="B343" i="1"/>
  <c r="M343" i="1" s="1"/>
  <c r="L343" i="1"/>
  <c r="B338" i="1"/>
  <c r="M338" i="1" s="1"/>
  <c r="L338" i="1"/>
  <c r="B342" i="1"/>
  <c r="M342" i="1" s="1"/>
  <c r="L342" i="1"/>
  <c r="B339" i="1"/>
  <c r="M339" i="1" s="1"/>
  <c r="L339" i="1"/>
  <c r="B340" i="1"/>
  <c r="M340" i="1" s="1"/>
  <c r="L340" i="1"/>
  <c r="B344" i="1"/>
  <c r="M344" i="1" s="1"/>
  <c r="L344" i="1"/>
  <c r="B356" i="1"/>
  <c r="M356" i="1" s="1"/>
  <c r="L356" i="1"/>
  <c r="B468" i="1"/>
  <c r="M468" i="1" s="1"/>
  <c r="L468" i="1"/>
  <c r="B348" i="1"/>
  <c r="M348" i="1" s="1"/>
  <c r="L348" i="1"/>
  <c r="B386" i="1"/>
  <c r="M386" i="1" s="1"/>
  <c r="L386" i="1"/>
  <c r="B379" i="1"/>
  <c r="M379" i="1" s="1"/>
  <c r="L379" i="1"/>
  <c r="B394" i="1"/>
  <c r="M394" i="1" s="1"/>
  <c r="L394" i="1"/>
  <c r="B67" i="1"/>
  <c r="M67" i="1" s="1"/>
  <c r="B424" i="1"/>
  <c r="M424" i="1" s="1"/>
  <c r="L424" i="1"/>
  <c r="B411" i="1"/>
  <c r="M411" i="1" s="1"/>
  <c r="L411" i="1"/>
  <c r="B417" i="1"/>
  <c r="M417" i="1" s="1"/>
  <c r="L417" i="1"/>
  <c r="B422" i="1"/>
  <c r="M422" i="1" s="1"/>
  <c r="L422" i="1"/>
  <c r="B420" i="1"/>
  <c r="M420" i="1" s="1"/>
  <c r="L420" i="1"/>
  <c r="B406" i="1"/>
  <c r="M406" i="1" s="1"/>
  <c r="L406" i="1"/>
  <c r="B170" i="1"/>
  <c r="M170" i="1" s="1"/>
  <c r="B299" i="1"/>
  <c r="M299" i="1" s="1"/>
  <c r="L299" i="1"/>
  <c r="B174" i="1"/>
  <c r="M174" i="1" s="1"/>
  <c r="B143" i="1"/>
  <c r="M143" i="1" s="1"/>
  <c r="B175" i="1"/>
  <c r="M175" i="1" s="1"/>
  <c r="B46" i="1"/>
  <c r="M46" i="1" s="1"/>
  <c r="B190" i="1"/>
  <c r="M190" i="1" s="1"/>
  <c r="B169" i="1"/>
  <c r="M169" i="1" s="1"/>
  <c r="B117" i="1"/>
  <c r="M117" i="1" s="1"/>
  <c r="B270" i="1"/>
  <c r="M270" i="1" s="1"/>
  <c r="L270" i="1"/>
  <c r="B37" i="1"/>
  <c r="M37" i="1" s="1"/>
  <c r="B38" i="1"/>
  <c r="M38" i="1" s="1"/>
  <c r="B98" i="1"/>
  <c r="M98" i="1" s="1"/>
  <c r="B105" i="1"/>
  <c r="M105" i="1" s="1"/>
  <c r="B306" i="1"/>
  <c r="M306" i="1" s="1"/>
  <c r="L306" i="1"/>
  <c r="B304" i="1"/>
  <c r="M304" i="1" s="1"/>
  <c r="L304" i="1"/>
  <c r="B322" i="1"/>
  <c r="M322" i="1" s="1"/>
  <c r="L322" i="1"/>
  <c r="N322" i="1"/>
  <c r="B375" i="1"/>
  <c r="M375" i="1" s="1"/>
  <c r="L375" i="1"/>
  <c r="B450" i="1"/>
  <c r="M450" i="1" s="1"/>
  <c r="L450" i="1"/>
  <c r="B446" i="1"/>
  <c r="M446" i="1" s="1"/>
  <c r="L446" i="1"/>
  <c r="B412" i="1"/>
  <c r="M412" i="1" s="1"/>
  <c r="L412" i="1"/>
  <c r="B448" i="1"/>
  <c r="M448" i="1" s="1"/>
  <c r="L448" i="1"/>
  <c r="B413" i="1"/>
  <c r="M413" i="1" s="1"/>
  <c r="L413" i="1"/>
  <c r="B447" i="1"/>
  <c r="M447" i="1" s="1"/>
  <c r="L447" i="1"/>
  <c r="B432" i="1"/>
  <c r="M432" i="1" s="1"/>
  <c r="L432" i="1"/>
  <c r="N432" i="1"/>
  <c r="B445" i="1"/>
  <c r="M445" i="1" s="1"/>
  <c r="L445" i="1"/>
  <c r="B449" i="1"/>
  <c r="M449" i="1" s="1"/>
  <c r="L449" i="1"/>
  <c r="B454" i="1"/>
  <c r="M454" i="1" s="1"/>
  <c r="L454" i="1"/>
  <c r="B443" i="1"/>
  <c r="M443" i="1" s="1"/>
  <c r="L443" i="1"/>
  <c r="B49" i="1"/>
  <c r="M49" i="1" s="1"/>
  <c r="B222" i="1"/>
  <c r="M222" i="1" s="1"/>
  <c r="L222" i="1"/>
  <c r="B113" i="1"/>
  <c r="M113" i="1" s="1"/>
  <c r="B200" i="1"/>
  <c r="M200" i="1" s="1"/>
  <c r="B162" i="1"/>
  <c r="M162" i="1" s="1"/>
  <c r="B161" i="1"/>
  <c r="M161" i="1" s="1"/>
  <c r="B110" i="1"/>
  <c r="M110" i="1" s="1"/>
  <c r="B176" i="1"/>
  <c r="M176" i="1" s="1"/>
  <c r="B99" i="1"/>
  <c r="M99" i="1" s="1"/>
  <c r="B380" i="1"/>
  <c r="M380" i="1" s="1"/>
  <c r="L380" i="1"/>
  <c r="B382" i="1"/>
  <c r="M382" i="1" s="1"/>
  <c r="L382" i="1"/>
  <c r="B384" i="1"/>
  <c r="M384" i="1" s="1"/>
  <c r="L384" i="1"/>
  <c r="B390" i="1"/>
  <c r="M390" i="1" s="1"/>
  <c r="L390" i="1"/>
  <c r="B395" i="1"/>
  <c r="M395" i="1" s="1"/>
  <c r="L395" i="1"/>
  <c r="B404" i="1"/>
  <c r="M404" i="1" s="1"/>
  <c r="L404" i="1"/>
  <c r="N404" i="1"/>
  <c r="B410" i="1"/>
  <c r="M410" i="1" s="1"/>
  <c r="L410" i="1"/>
  <c r="B414" i="1"/>
  <c r="M414" i="1" s="1"/>
  <c r="L414" i="1"/>
  <c r="B418" i="1"/>
  <c r="M418" i="1" s="1"/>
  <c r="L418" i="1"/>
  <c r="N418" i="1"/>
  <c r="B421" i="1"/>
  <c r="M421" i="1" s="1"/>
  <c r="L421" i="1"/>
  <c r="N421" i="1"/>
  <c r="B423" i="1"/>
  <c r="M423" i="1" s="1"/>
  <c r="L423" i="1"/>
  <c r="N423" i="1"/>
  <c r="B426" i="1"/>
  <c r="M426" i="1" s="1"/>
  <c r="L426" i="1"/>
  <c r="B428" i="1"/>
  <c r="M428" i="1" s="1"/>
  <c r="L428" i="1"/>
  <c r="B430" i="1"/>
  <c r="M430" i="1" s="1"/>
  <c r="L430" i="1"/>
  <c r="B433" i="1"/>
  <c r="M433" i="1" s="1"/>
  <c r="L433" i="1"/>
  <c r="B436" i="1"/>
  <c r="M436" i="1" s="1"/>
  <c r="L436" i="1"/>
  <c r="B438" i="1"/>
  <c r="M438" i="1" s="1"/>
  <c r="L438" i="1"/>
  <c r="B442" i="1"/>
  <c r="M442" i="1" s="1"/>
  <c r="L442" i="1"/>
  <c r="N442" i="1"/>
  <c r="B461" i="1"/>
  <c r="M461" i="1" s="1"/>
  <c r="L461" i="1"/>
  <c r="B463" i="1"/>
  <c r="M463" i="1" s="1"/>
  <c r="L463" i="1"/>
  <c r="B470" i="1"/>
  <c r="M470" i="1" s="1"/>
  <c r="L470" i="1"/>
  <c r="B483" i="1"/>
  <c r="M483" i="1" s="1"/>
  <c r="L483" i="1"/>
  <c r="N483" i="1"/>
  <c r="B490" i="1"/>
  <c r="M490" i="1" s="1"/>
  <c r="L490" i="1"/>
  <c r="N490" i="1"/>
  <c r="B492" i="1"/>
  <c r="M492" i="1" s="1"/>
  <c r="L492" i="1"/>
  <c r="B495" i="1"/>
  <c r="M495" i="1" s="1"/>
  <c r="L495" i="1"/>
  <c r="N495" i="1"/>
  <c r="B506" i="1"/>
  <c r="M506" i="1" s="1"/>
  <c r="L506" i="1"/>
  <c r="B179" i="1"/>
  <c r="M179" i="1" s="1"/>
  <c r="B19" i="1"/>
  <c r="M19" i="1" s="1"/>
  <c r="L19" i="1"/>
  <c r="B42" i="1"/>
  <c r="M42" i="1" s="1"/>
  <c r="B48" i="1"/>
  <c r="M48" i="1" s="1"/>
  <c r="B50" i="1"/>
  <c r="M50" i="1" s="1"/>
  <c r="B298" i="1"/>
  <c r="M298" i="1" s="1"/>
  <c r="L298" i="1"/>
  <c r="B94" i="1"/>
  <c r="M94" i="1" s="1"/>
  <c r="B415" i="1"/>
  <c r="M415" i="1" s="1"/>
  <c r="L415" i="1"/>
  <c r="B459" i="1"/>
  <c r="M459" i="1" s="1"/>
  <c r="L459" i="1"/>
  <c r="B471" i="1"/>
  <c r="M471" i="1" s="1"/>
  <c r="L471" i="1"/>
  <c r="B472" i="1"/>
  <c r="M472" i="1" s="1"/>
  <c r="L472" i="1"/>
  <c r="B474" i="1"/>
  <c r="M474" i="1" s="1"/>
  <c r="L474" i="1"/>
  <c r="N474" i="1"/>
  <c r="B475" i="1"/>
  <c r="M475" i="1" s="1"/>
  <c r="L475" i="1"/>
  <c r="B476" i="1"/>
  <c r="M476" i="1" s="1"/>
  <c r="L476" i="1"/>
  <c r="B477" i="1"/>
  <c r="M477" i="1" s="1"/>
  <c r="L477" i="1"/>
  <c r="B478" i="1"/>
  <c r="M478" i="1" s="1"/>
  <c r="L478" i="1"/>
  <c r="N478" i="1"/>
  <c r="B479" i="1"/>
  <c r="M479" i="1" s="1"/>
  <c r="L479" i="1"/>
  <c r="N479" i="1"/>
  <c r="B480" i="1"/>
  <c r="M480" i="1" s="1"/>
  <c r="L480" i="1"/>
  <c r="N480" i="1"/>
  <c r="B485" i="1"/>
  <c r="M485" i="1" s="1"/>
  <c r="L485" i="1"/>
  <c r="B486" i="1"/>
  <c r="M486" i="1" s="1"/>
  <c r="L486" i="1"/>
  <c r="B487" i="1"/>
  <c r="M487" i="1" s="1"/>
  <c r="L487" i="1"/>
  <c r="B220" i="1"/>
  <c r="M220" i="1" s="1"/>
  <c r="L220" i="1"/>
  <c r="B507" i="1"/>
  <c r="M507" i="1" s="1"/>
  <c r="L507" i="1"/>
  <c r="N507" i="1"/>
  <c r="B508" i="1"/>
  <c r="M508" i="1" s="1"/>
  <c r="L508" i="1"/>
  <c r="B509" i="1"/>
  <c r="M509" i="1" s="1"/>
  <c r="L509" i="1"/>
  <c r="B510" i="1"/>
  <c r="M510" i="1" s="1"/>
  <c r="L510" i="1"/>
  <c r="B511" i="1"/>
  <c r="M511" i="1" s="1"/>
  <c r="L511" i="1"/>
  <c r="B512" i="1"/>
  <c r="M512" i="1" s="1"/>
  <c r="L512" i="1"/>
  <c r="N512" i="1"/>
  <c r="B513" i="1"/>
  <c r="M513" i="1" s="1"/>
  <c r="L513" i="1"/>
  <c r="N513" i="1"/>
  <c r="B514" i="1"/>
  <c r="M514" i="1" s="1"/>
  <c r="L514" i="1"/>
  <c r="B515" i="1"/>
  <c r="M515" i="1" s="1"/>
  <c r="L515" i="1"/>
  <c r="B516" i="1"/>
  <c r="M516" i="1" s="1"/>
  <c r="L516" i="1"/>
  <c r="B517" i="1"/>
  <c r="M517" i="1" s="1"/>
  <c r="L517" i="1"/>
  <c r="B518" i="1"/>
  <c r="M518" i="1" s="1"/>
  <c r="L518" i="1"/>
  <c r="B519" i="1"/>
  <c r="M519" i="1" s="1"/>
  <c r="L519" i="1"/>
  <c r="N519" i="1"/>
  <c r="B520" i="1"/>
  <c r="M520" i="1" s="1"/>
  <c r="L520" i="1"/>
  <c r="B521" i="1"/>
  <c r="M521" i="1" s="1"/>
  <c r="L521" i="1"/>
  <c r="B522" i="1"/>
  <c r="M522" i="1" s="1"/>
  <c r="L522" i="1"/>
  <c r="B523" i="1"/>
  <c r="M523" i="1" s="1"/>
  <c r="L523" i="1"/>
  <c r="N523" i="1"/>
  <c r="B524" i="1"/>
  <c r="M524" i="1" s="1"/>
  <c r="L524" i="1"/>
  <c r="N524" i="1"/>
  <c r="B525" i="1"/>
  <c r="M525" i="1" s="1"/>
  <c r="L525" i="1"/>
  <c r="N525" i="1"/>
  <c r="B526" i="1"/>
  <c r="M526" i="1" s="1"/>
  <c r="L526" i="1"/>
  <c r="N526" i="1"/>
  <c r="B527" i="1"/>
  <c r="M527" i="1" s="1"/>
  <c r="L527" i="1"/>
  <c r="B528" i="1"/>
  <c r="M528" i="1" s="1"/>
  <c r="L528" i="1"/>
  <c r="B529" i="1"/>
  <c r="M529" i="1" s="1"/>
  <c r="L529" i="1"/>
  <c r="N529" i="1"/>
  <c r="B530" i="1"/>
  <c r="M530" i="1" s="1"/>
  <c r="L530" i="1"/>
  <c r="B531" i="1"/>
  <c r="M531" i="1" s="1"/>
  <c r="L531" i="1"/>
  <c r="N531" i="1"/>
  <c r="B532" i="1"/>
  <c r="M532" i="1" s="1"/>
  <c r="L532" i="1"/>
  <c r="B533" i="1"/>
  <c r="M533" i="1" s="1"/>
  <c r="L533" i="1"/>
  <c r="B534" i="1"/>
  <c r="M534" i="1" s="1"/>
  <c r="L534" i="1"/>
  <c r="B535" i="1"/>
  <c r="M535" i="1" s="1"/>
  <c r="L535" i="1"/>
  <c r="N535" i="1"/>
  <c r="B536" i="1"/>
  <c r="M536" i="1" s="1"/>
  <c r="L536" i="1"/>
  <c r="N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N543" i="1"/>
  <c r="B544" i="1"/>
  <c r="M544" i="1" s="1"/>
  <c r="L544" i="1"/>
  <c r="B545" i="1"/>
  <c r="M545" i="1" s="1"/>
  <c r="L545" i="1"/>
  <c r="B546" i="1"/>
  <c r="M546" i="1" s="1"/>
  <c r="L546" i="1"/>
  <c r="B547" i="1"/>
  <c r="M547" i="1" s="1"/>
  <c r="L547" i="1"/>
  <c r="N547" i="1"/>
  <c r="B548" i="1"/>
  <c r="M548" i="1" s="1"/>
  <c r="L548" i="1"/>
  <c r="N548" i="1"/>
  <c r="B549" i="1"/>
  <c r="M549" i="1" s="1"/>
  <c r="L549" i="1"/>
  <c r="N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B576" i="1"/>
  <c r="M576" i="1" s="1"/>
  <c r="L576" i="1"/>
  <c r="B577" i="1"/>
  <c r="M577" i="1" s="1"/>
  <c r="L577" i="1"/>
  <c r="N577" i="1"/>
  <c r="B578" i="1"/>
  <c r="M578" i="1" s="1"/>
  <c r="L578" i="1"/>
  <c r="B579" i="1"/>
  <c r="M579" i="1" s="1"/>
  <c r="L579" i="1"/>
  <c r="B580" i="1"/>
  <c r="M580" i="1" s="1"/>
  <c r="L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B587" i="1"/>
  <c r="M587" i="1" s="1"/>
  <c r="L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B600" i="1"/>
  <c r="M600" i="1" s="1"/>
  <c r="L600" i="1"/>
  <c r="B601" i="1"/>
  <c r="M601" i="1" s="1"/>
  <c r="L601" i="1"/>
  <c r="B602" i="1"/>
  <c r="M602" i="1" s="1"/>
  <c r="L602" i="1"/>
  <c r="B603" i="1"/>
  <c r="M603" i="1" s="1"/>
  <c r="L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B611" i="1"/>
  <c r="M611" i="1" s="1"/>
  <c r="L611" i="1"/>
  <c r="B612" i="1"/>
  <c r="M612" i="1" s="1"/>
  <c r="L612" i="1"/>
  <c r="B613" i="1"/>
  <c r="M613" i="1" s="1"/>
  <c r="L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I3" i="9"/>
  <c r="C4" i="9"/>
  <c r="C19" i="11" s="1"/>
  <c r="C5" i="9"/>
  <c r="B1" i="4"/>
  <c r="I33" i="9" s="1"/>
  <c r="B3" i="6"/>
  <c r="B4" i="6"/>
  <c r="H2" i="7"/>
  <c r="N361" i="1"/>
  <c r="C18" i="10" l="1"/>
  <c r="C6" i="9"/>
  <c r="A1" i="10" s="1"/>
  <c r="B20" i="1"/>
  <c r="M20" i="1" s="1"/>
  <c r="B39" i="1"/>
  <c r="M39" i="1" s="1"/>
  <c r="B5" i="6"/>
  <c r="B262" i="1"/>
  <c r="M262" i="1" s="1"/>
  <c r="B307" i="1"/>
  <c r="M307" i="1" s="1"/>
  <c r="B193" i="1"/>
  <c r="M193" i="1" s="1"/>
  <c r="B32" i="1"/>
  <c r="M32" i="1" s="1"/>
  <c r="B25" i="1"/>
  <c r="M25" i="1" s="1"/>
  <c r="B305" i="1"/>
  <c r="M305" i="1" s="1"/>
  <c r="B123" i="1"/>
  <c r="M123" i="1" s="1"/>
  <c r="B216" i="1"/>
  <c r="M216" i="1" s="1"/>
  <c r="B194" i="1"/>
  <c r="M194" i="1" s="1"/>
  <c r="B95" i="1"/>
  <c r="M95" i="1" s="1"/>
  <c r="B140" i="1"/>
  <c r="M140" i="1" s="1"/>
  <c r="B142" i="1"/>
  <c r="M142"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rgb="FF000000"/>
            <rFont val="Tahoma"/>
            <family val="2"/>
            <charset val="238"/>
          </rPr>
          <t xml:space="preserve">Účel úhrady
</t>
        </r>
        <r>
          <rPr>
            <b/>
            <sz val="8"/>
            <color rgb="FF000000"/>
            <rFont val="Tahoma"/>
            <family val="2"/>
            <charset val="238"/>
          </rPr>
          <t xml:space="preserve">
</t>
        </r>
        <r>
          <rPr>
            <sz val="8"/>
            <color rgb="FF000000"/>
            <rFont val="Tahoma"/>
            <family val="2"/>
            <charset val="238"/>
          </rPr>
          <t xml:space="preserve">Vybrať z rozbaľovacieho zoznamu, inak formulár nebude správne vyhodnocovať údaje.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Doklady vkladať v poradí jednotlivých účelov. Uvádzať NÁZOV účelu/podujatia na všetky doklady, ktorých sa to týka.
</t>
        </r>
      </text>
    </comment>
    <comment ref="B104" authorId="0" shapeId="0" xr:uid="{9DF44CA6-0917-4E73-9A99-39EFB2597C51}">
      <text>
        <r>
          <rPr>
            <b/>
            <sz val="8"/>
            <color rgb="FF000000"/>
            <rFont val="Tahoma"/>
            <family val="2"/>
            <charset val="238"/>
          </rPr>
          <t>Interné číslo účtovného dokladu</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r>
          <rPr>
            <sz val="8"/>
            <color rgb="FF000000"/>
            <rFont val="Tahoma"/>
            <family val="2"/>
            <charset val="238"/>
          </rPr>
          <t xml:space="preserv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<sst xmlns="http://schemas.openxmlformats.org/spreadsheetml/2006/main" count="3690" uniqueCount="2156">
  <si>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</si>
  <si>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</si>
  <si>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</si>
  <si>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</si>
  <si>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</si>
  <si>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</si>
  <si>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</si>
  <si>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</si>
  <si>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</si>
  <si>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</si>
  <si>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</si>
  <si>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</si>
  <si>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</si>
  <si>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</si>
  <si>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</si>
  <si>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</si>
  <si>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</si>
  <si>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</si>
  <si>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</si>
  <si>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</si>
  <si>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</si>
  <si>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</si>
  <si>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</si>
  <si>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</si>
  <si>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</si>
  <si>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</si>
  <si>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</si>
  <si>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</si>
  <si>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</si>
  <si>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</si>
  <si>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</si>
  <si>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</si>
  <si>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</si>
  <si>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</si>
  <si>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</si>
  <si>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</si>
  <si>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</si>
  <si>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</si>
  <si>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</si>
  <si>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</si>
  <si>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</si>
  <si>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</si>
  <si>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</si>
  <si>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</si>
  <si>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</si>
  <si>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</si>
  <si>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</si>
  <si>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</si>
  <si>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</si>
  <si>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</si>
  <si>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</si>
  <si>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</si>
  <si>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</si>
  <si>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</si>
  <si>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</si>
  <si>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</si>
  <si>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</si>
  <si>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</si>
  <si>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</si>
  <si>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</si>
  <si>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</si>
  <si>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</si>
  <si>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</si>
  <si>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</si>
  <si>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</si>
  <si>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</si>
  <si>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</si>
  <si>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</si>
  <si>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</si>
  <si>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</si>
  <si>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</si>
  <si>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</si>
  <si>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</si>
  <si>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</si>
  <si>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</si>
  <si>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</si>
  <si>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</si>
  <si>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</si>
  <si>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</si>
  <si>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</si>
  <si>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</si>
  <si>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</si>
  <si>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</si>
  <si>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</si>
  <si>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</si>
  <si>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</si>
  <si>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</si>
  <si>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</si>
  <si>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</si>
  <si>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</si>
  <si>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</si>
  <si>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</si>
  <si>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</si>
  <si>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</si>
  <si>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</si>
  <si>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</si>
  <si>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</si>
  <si>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</si>
  <si>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</si>
  <si>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</si>
  <si>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</si>
  <si>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</si>
  <si>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</si>
  <si>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</si>
  <si>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</si>
  <si>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</si>
  <si>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</si>
  <si>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</si>
  <si>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</si>
  <si>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</si>
  <si>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</si>
  <si>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</si>
  <si>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</si>
  <si>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</si>
  <si>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</si>
  <si>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</si>
  <si>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</si>
  <si>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</si>
  <si>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</si>
  <si>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</si>
  <si>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</si>
  <si>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</si>
  <si>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</si>
  <si>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</si>
  <si>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</si>
  <si>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</si>
  <si>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</si>
  <si>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</si>
  <si>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</si>
  <si>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</si>
  <si>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</si>
  <si>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</si>
  <si>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</si>
  <si>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</si>
  <si>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</si>
  <si>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</si>
  <si>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</si>
  <si>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</si>
  <si>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</si>
  <si>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</si>
  <si>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</si>
  <si>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</si>
  <si>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</si>
  <si>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</si>
  <si>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</si>
  <si>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</si>
  <si>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</si>
  <si>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</si>
  <si>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</si>
  <si>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</si>
  <si>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</si>
  <si>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</si>
  <si>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</si>
  <si>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</si>
  <si>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</si>
  <si>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</si>
  <si>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</si>
  <si>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</si>
  <si>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</si>
  <si>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</si>
  <si>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</si>
  <si>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</si>
  <si>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</si>
  <si>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</si>
  <si>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</si>
  <si>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</si>
  <si>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</si>
  <si>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</si>
  <si>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</si>
  <si>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</si>
  <si>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</si>
  <si>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</si>
  <si>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</si>
  <si>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</si>
  <si>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</si>
  <si>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</si>
  <si>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</si>
  <si>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</si>
  <si>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</si>
  <si>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</si>
  <si>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</si>
  <si>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</si>
  <si>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</si>
  <si>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</si>
  <si>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</si>
  <si>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</si>
  <si>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</si>
  <si>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</si>
  <si>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</si>
  <si>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</si>
  <si>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</si>
  <si>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</si>
  <si>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</si>
  <si>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</si>
  <si>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</si>
  <si>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</si>
  <si>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</si>
  <si>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</si>
  <si>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</si>
  <si>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</si>
  <si>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</si>
  <si>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</si>
  <si>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</si>
  <si>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</si>
  <si>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</si>
  <si>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</si>
  <si>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</si>
  <si>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</si>
  <si>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</si>
  <si>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</si>
  <si>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</si>
  <si>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</si>
  <si>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</si>
  <si>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</si>
  <si>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</si>
  <si>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</si>
  <si>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</si>
  <si>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</si>
  <si>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</si>
  <si>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</si>
  <si>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</si>
  <si>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</si>
  <si>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</si>
  <si>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</si>
  <si>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</si>
  <si>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</si>
  <si>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</si>
  <si>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</si>
  <si>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</si>
  <si>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</si>
  <si>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</si>
  <si>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</si>
  <si>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</si>
  <si>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</si>
  <si>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</si>
  <si>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</si>
  <si>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</si>
  <si>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</si>
  <si>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</si>
  <si>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</si>
  <si>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</si>
  <si>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</si>
  <si>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</si>
  <si>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</si>
  <si>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</si>
  <si>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</si>
  <si>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</si>
  <si>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</si>
  <si>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</si>
  <si>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</si>
  <si>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</si>
  <si>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</si>
  <si>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</si>
  <si>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</si>
  <si>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</si>
  <si>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</si>
  <si>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</si>
  <si>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</si>
  <si>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</si>
  <si>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</si>
  <si>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</si>
  <si>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</si>
  <si>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</si>
  <si>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</si>
  <si>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</si>
  <si>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</si>
  <si>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</si>
  <si>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</si>
  <si>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</si>
  <si>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</si>
  <si>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</si>
  <si>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</si>
  <si>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</si>
  <si>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</si>
  <si>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</si>
  <si>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</si>
  <si>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</si>
  <si>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</si>
  <si>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</si>
  <si>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</si>
  <si>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</si>
  <si>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</si>
  <si>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</si>
  <si>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</si>
  <si>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</si>
  <si>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</si>
  <si>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</si>
  <si>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</si>
  <si>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</si>
  <si>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</si>
  <si>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</si>
  <si>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</si>
  <si>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</si>
  <si>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</si>
  <si>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</si>
  <si>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</si>
  <si>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</si>
  <si>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</si>
  <si>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</si>
  <si>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</si>
  <si>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</si>
  <si>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</si>
  <si>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</si>
  <si>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</si>
  <si>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</si>
  <si>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</si>
  <si>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</si>
  <si>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</si>
  <si>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</si>
  <si>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</si>
  <si>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</si>
  <si>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</si>
  <si>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</si>
  <si>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</si>
  <si>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</si>
  <si>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</si>
  <si>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</si>
  <si>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</si>
  <si>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</si>
  <si>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</si>
  <si>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</si>
  <si>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</si>
  <si>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</si>
  <si>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</si>
  <si>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</si>
  <si>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</si>
  <si>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</si>
  <si>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</si>
  <si>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</si>
  <si>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</si>
  <si>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</si>
  <si>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</si>
  <si>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</si>
  <si>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</si>
  <si>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</si>
  <si>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</si>
  <si>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</si>
  <si>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</si>
  <si>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</si>
  <si>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</si>
  <si>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</si>
  <si>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</si>
  <si>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</si>
  <si>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</si>
  <si>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</si>
  <si>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</si>
  <si>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</si>
  <si>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</si>
  <si>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</si>
  <si>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</si>
  <si>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</si>
  <si>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</si>
  <si>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</si>
  <si>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</si>
  <si>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</si>
  <si>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</si>
  <si>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</si>
  <si>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</si>
  <si>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</si>
  <si>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</si>
  <si>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</si>
  <si>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</si>
  <si>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</si>
  <si>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</si>
  <si>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</si>
  <si>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</si>
  <si>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</si>
  <si>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</si>
  <si>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</si>
  <si>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</si>
  <si>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</si>
  <si>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</si>
  <si>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</si>
  <si>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</si>
  <si>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</si>
  <si>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</si>
  <si>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</si>
  <si>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</si>
  <si>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</si>
  <si>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</si>
  <si>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</si>
  <si>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</si>
  <si>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</si>
  <si>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</si>
  <si>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</si>
  <si>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</si>
  <si>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</si>
  <si>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</si>
  <si>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</si>
  <si>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</si>
  <si>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</si>
  <si>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</si>
  <si>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</si>
  <si>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</si>
  <si>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</si>
  <si>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</si>
  <si>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</si>
  <si>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</si>
  <si>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</si>
  <si>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</si>
  <si>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</si>
  <si>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</si>
  <si>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</si>
  <si>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</si>
  <si>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</si>
  <si>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</si>
  <si>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</si>
  <si>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</si>
  <si>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</si>
  <si>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</si>
  <si>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</si>
  <si>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</si>
  <si>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</si>
  <si>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</si>
  <si>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</si>
  <si>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</si>
  <si>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</si>
  <si>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</si>
  <si>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</si>
  <si>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</si>
  <si>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</si>
  <si>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</si>
  <si>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</si>
  <si>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</si>
  <si>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</si>
  <si>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</si>
  <si>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</si>
  <si>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</si>
  <si>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</si>
  <si>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</si>
  <si>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</si>
  <si>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</si>
  <si>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</si>
  <si>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</si>
  <si>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</si>
  <si>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</si>
  <si>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</si>
  <si>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</si>
  <si>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</si>
  <si>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</si>
  <si>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</si>
  <si>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</si>
  <si>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</si>
  <si>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</si>
  <si>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</si>
  <si>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</si>
  <si>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</si>
  <si>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</si>
  <si>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</si>
  <si>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</si>
  <si>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</si>
  <si>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</si>
  <si>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</si>
  <si>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</si>
  <si>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</si>
  <si>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</si>
  <si>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</si>
  <si>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</si>
  <si>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</si>
  <si>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</si>
  <si>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</si>
  <si>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</si>
  <si>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</si>
  <si>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</si>
  <si>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</si>
  <si>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</si>
  <si>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</si>
  <si>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</si>
  <si>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</si>
  <si>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</si>
  <si>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</si>
  <si>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</si>
  <si>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</si>
  <si>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</si>
  <si>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</si>
  <si>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</si>
  <si>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</si>
  <si>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</si>
  <si>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</si>
  <si>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</si>
  <si>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</si>
  <si>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</si>
  <si>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</si>
  <si>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</si>
  <si>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</si>
  <si>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</si>
  <si>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</si>
  <si>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</si>
  <si>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</si>
  <si>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</si>
  <si>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</si>
  <si>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</si>
  <si>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</si>
  <si>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</si>
  <si>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</si>
  <si>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</si>
  <si>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</si>
  <si>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</si>
  <si>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</si>
  <si>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</si>
  <si>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</si>
  <si>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</si>
  <si>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</si>
  <si>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</si>
  <si>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</si>
  <si>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</si>
  <si>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</si>
  <si>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</si>
  <si>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</si>
  <si>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</si>
  <si>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</si>
  <si>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</si>
  <si>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</si>
  <si>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</si>
  <si>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</si>
  <si>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</si>
  <si>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</si>
  <si>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</si>
  <si>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</si>
  <si>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</si>
  <si>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</si>
  <si>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</si>
  <si>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</si>
  <si>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</si>
  <si>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</si>
  <si>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</si>
  <si>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</si>
  <si>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</si>
  <si>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</si>
  <si>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</si>
  <si>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</si>
  <si>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</si>
  <si>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</si>
  <si>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</si>
  <si>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</si>
  <si>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</si>
  <si>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</si>
  <si>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</si>
  <si>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</si>
  <si>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</si>
  <si>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</si>
  <si>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</si>
  <si>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</si>
  <si>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</si>
  <si>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</si>
  <si>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</si>
  <si>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</si>
  <si>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</si>
  <si>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</si>
  <si>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</si>
  <si>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</si>
  <si>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</si>
  <si>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</si>
  <si>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</si>
  <si>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</si>
  <si>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</si>
  <si>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</si>
  <si>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</si>
  <si>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</si>
  <si>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</si>
  <si>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</si>
  <si>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</si>
  <si>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</si>
  <si>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</si>
  <si>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</si>
  <si>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</si>
  <si>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</si>
  <si>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</si>
  <si>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</si>
  <si>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</si>
  <si>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</si>
  <si>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</si>
  <si>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</si>
  <si>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</si>
  <si>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</si>
  <si>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</si>
  <si>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</si>
  <si>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</si>
  <si>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</si>
  <si>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</si>
  <si>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</si>
  <si>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</si>
  <si>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</si>
  <si>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</si>
  <si>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</si>
  <si>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</si>
  <si>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</si>
  <si>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</si>
  <si>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</si>
  <si>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</si>
  <si>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</si>
  <si>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</si>
  <si>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</si>
  <si>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</si>
  <si>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</si>
  <si>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</si>
  <si>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</si>
  <si>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</si>
  <si>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</si>
  <si>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</si>
  <si>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</si>
  <si>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</si>
  <si>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</si>
  <si>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</si>
  <si>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</si>
  <si>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</si>
  <si>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</si>
  <si>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</si>
  <si>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</si>
  <si>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</si>
  <si>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</si>
  <si>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</si>
  <si>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</si>
  <si>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</si>
  <si>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</si>
  <si>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</si>
  <si>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</si>
  <si>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</si>
  <si>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</si>
  <si>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</si>
  <si>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</si>
  <si>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</si>
  <si>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</si>
  <si>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</si>
  <si>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</si>
  <si>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</si>
  <si>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</si>
  <si>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</si>
  <si>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</si>
  <si>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</si>
  <si>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</si>
  <si>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</si>
  <si>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</si>
  <si>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</si>
  <si>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</si>
  <si>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</si>
  <si>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</si>
  <si>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</si>
  <si>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</si>
  <si>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</si>
  <si>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</si>
  <si>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</si>
  <si>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</si>
  <si>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</si>
  <si>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</si>
  <si>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</si>
  <si>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</si>
  <si>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</si>
  <si>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</si>
  <si>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</si>
  <si>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</si>
  <si>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</si>
  <si>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</si>
  <si>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</si>
  <si>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</si>
  <si>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</si>
  <si>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</si>
  <si>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</si>
  <si>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</si>
  <si>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</si>
  <si>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</si>
  <si>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</si>
  <si>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</si>
  <si>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</si>
  <si>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</si>
  <si>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</si>
  <si>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</si>
  <si>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</si>
  <si>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</si>
  <si>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</si>
  <si>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</si>
  <si>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</si>
  <si>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</si>
  <si>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</si>
  <si>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</si>
  <si>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</si>
  <si>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</si>
  <si>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</si>
  <si>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</si>
  <si>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</si>
  <si>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</si>
  <si>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</si>
  <si>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</si>
  <si>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</si>
  <si>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</si>
  <si>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</si>
  <si>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</si>
  <si>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</si>
  <si>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</si>
  <si>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</si>
  <si>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</si>
  <si>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</si>
  <si>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</si>
  <si>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</si>
  <si>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</si>
  <si>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</si>
  <si>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</si>
  <si>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</si>
  <si>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</si>
  <si>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</si>
  <si>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</si>
  <si>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</si>
  <si>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</si>
  <si>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</si>
  <si>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</si>
  <si>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</si>
  <si>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</si>
  <si>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</si>
  <si>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</si>
  <si>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</si>
  <si>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</si>
  <si>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</si>
  <si>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</si>
  <si>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</si>
  <si>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</si>
  <si>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</si>
  <si>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</si>
  <si>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</si>
  <si>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</si>
  <si>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</si>
  <si>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</si>
  <si>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</si>
  <si>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</si>
  <si>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</si>
  <si>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</si>
  <si>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</si>
  <si>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</si>
  <si>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</si>
  <si>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</si>
  <si>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</si>
  <si>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</si>
  <si>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</si>
  <si>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</si>
  <si>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</si>
  <si>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</si>
  <si>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</si>
  <si>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</si>
  <si>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</si>
  <si>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</si>
  <si>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</si>
  <si>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</si>
  <si>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</si>
  <si>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</si>
  <si>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</si>
  <si>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</si>
  <si>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</si>
  <si>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</si>
  <si>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</si>
  <si>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</si>
  <si>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</si>
  <si>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</si>
  <si>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</si>
  <si>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</si>
  <si>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</si>
  <si>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</si>
  <si>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</si>
  <si>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</si>
  <si>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</si>
  <si>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</si>
  <si>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</si>
  <si>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</si>
  <si>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</si>
  <si>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</si>
  <si>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</si>
  <si>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</si>
  <si>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</si>
  <si>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</si>
  <si>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</si>
  <si>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</si>
  <si>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</si>
  <si>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</si>
  <si>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</si>
  <si>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</si>
  <si>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</si>
  <si>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</si>
  <si>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</si>
  <si>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</si>
  <si>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</si>
  <si>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</si>
  <si>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</si>
  <si>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</si>
  <si>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</si>
  <si>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</si>
  <si>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</si>
  <si>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</si>
  <si>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</si>
  <si>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</si>
  <si>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</si>
  <si>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</si>
  <si>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</si>
  <si>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</si>
  <si>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</si>
  <si>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</si>
  <si>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</si>
  <si>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</si>
  <si>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</si>
  <si>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</si>
  <si>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</si>
  <si>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</si>
  <si>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</si>
  <si>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</si>
  <si>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</si>
  <si>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</si>
  <si>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</si>
  <si>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</si>
  <si>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</si>
  <si>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</si>
  <si>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</si>
  <si>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</si>
  <si>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</si>
  <si>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</si>
  <si>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</si>
  <si>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</si>
  <si>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</si>
  <si>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</si>
  <si>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</si>
  <si>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</si>
  <si>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</si>
  <si>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</si>
  <si>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</si>
  <si>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</si>
  <si>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</si>
  <si>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</si>
  <si>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</si>
  <si>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</si>
  <si>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</si>
  <si>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</si>
  <si>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</si>
  <si>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</si>
  <si>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</si>
  <si>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</si>
  <si>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</si>
  <si>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</si>
  <si>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</si>
  <si>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</si>
  <si>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</si>
  <si>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</si>
  <si>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</si>
  <si>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</si>
  <si>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</si>
  <si>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</si>
  <si>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</si>
  <si>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</si>
  <si>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</si>
  <si>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</si>
  <si>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</si>
  <si>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</si>
  <si>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</si>
  <si>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</si>
  <si>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</si>
  <si>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</si>
  <si>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</si>
  <si>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</si>
  <si>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</si>
  <si>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</si>
  <si>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</si>
  <si>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</si>
  <si>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</si>
  <si>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</si>
  <si>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</si>
  <si>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</si>
  <si>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</si>
  <si>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</si>
  <si>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</si>
  <si>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</si>
  <si>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</si>
  <si>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</si>
  <si>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</si>
  <si>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</si>
  <si>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</si>
  <si>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</si>
  <si>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</si>
  <si>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</si>
  <si>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</si>
  <si>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</si>
  <si>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</si>
  <si>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</si>
  <si>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</si>
  <si>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</si>
  <si>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</si>
  <si>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</si>
  <si>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</si>
  <si>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</si>
  <si>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</si>
  <si>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</si>
  <si>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</si>
  <si>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</si>
  <si>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</si>
  <si>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</si>
  <si>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</si>
  <si>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</si>
  <si>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</si>
  <si>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</si>
  <si>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</si>
  <si>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</si>
  <si>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</si>
  <si>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</si>
  <si>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</si>
  <si>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</si>
  <si>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</si>
  <si>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</si>
  <si>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</si>
  <si>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</si>
  <si>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</si>
  <si>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</si>
  <si>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</si>
  <si>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</si>
  <si>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</si>
  <si>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</si>
  <si>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</si>
  <si>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</si>
  <si>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</si>
  <si>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</si>
  <si>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</si>
  <si>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</si>
  <si>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</si>
  <si>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</si>
  <si>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</si>
  <si>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</si>
  <si>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</si>
  <si>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</si>
  <si>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</si>
  <si>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</si>
  <si>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</si>
  <si>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</si>
  <si>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</si>
  <si>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</si>
  <si>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</si>
  <si>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</si>
  <si>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</si>
  <si>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</si>
  <si>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</si>
  <si>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</si>
  <si>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</si>
  <si>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</si>
  <si>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</si>
  <si>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</si>
  <si>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</si>
  <si>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</si>
  <si>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</si>
  <si>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</si>
  <si>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</si>
  <si>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</si>
  <si>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</si>
  <si>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</si>
  <si>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</si>
  <si>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</si>
  <si>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</si>
  <si>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</si>
  <si>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</si>
  <si>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</si>
  <si>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</si>
  <si>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</si>
  <si>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</si>
  <si>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</si>
  <si>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</si>
  <si>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</si>
  <si>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</si>
  <si>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</si>
  <si>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</si>
  <si>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</si>
  <si>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</si>
  <si>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</si>
  <si>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</si>
  <si>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</si>
  <si>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</si>
  <si>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</si>
  <si>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</si>
  <si>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</si>
  <si>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</si>
  <si>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</si>
  <si>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</si>
  <si>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</si>
  <si>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</si>
  <si>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</si>
  <si>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</si>
  <si>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</si>
  <si>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</si>
  <si>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</si>
  <si>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</si>
  <si>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</si>
  <si>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</si>
  <si>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</si>
  <si>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</si>
  <si>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</si>
  <si>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</si>
  <si>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</si>
  <si>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</si>
  <si>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</si>
  <si>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</si>
  <si>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</si>
  <si>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</si>
  <si>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</si>
  <si>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</si>
  <si>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</si>
  <si>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</si>
  <si>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</si>
  <si>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</si>
  <si>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</si>
  <si>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</si>
  <si>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</si>
  <si>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</si>
  <si>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</si>
  <si>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</si>
  <si>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</si>
  <si>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</si>
  <si>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</si>
  <si>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</si>
  <si>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</si>
  <si>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</si>
  <si>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</si>
  <si>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</si>
  <si>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</si>
  <si>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</si>
  <si>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</si>
  <si>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</si>
  <si>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</si>
  <si>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</si>
  <si>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</si>
  <si>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</si>
  <si>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</si>
  <si>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</si>
  <si>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</si>
  <si>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</si>
  <si>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</si>
  <si>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</si>
  <si>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</si>
  <si>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</si>
  <si>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</si>
  <si>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</si>
  <si>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</si>
  <si>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</si>
  <si>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</si>
  <si>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</si>
  <si>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</si>
  <si>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</si>
  <si>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</si>
  <si>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</si>
  <si>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</si>
  <si>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</si>
  <si>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</si>
  <si>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</si>
  <si>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</si>
  <si>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</si>
  <si>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</si>
  <si>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</si>
  <si>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</si>
  <si>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</si>
  <si>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</si>
  <si>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</si>
  <si>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</si>
  <si>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</si>
  <si>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</si>
  <si>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</si>
  <si>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</si>
  <si>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</si>
  <si>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</si>
  <si>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</si>
  <si>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</si>
  <si>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</si>
  <si>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</si>
  <si>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</si>
  <si>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</si>
  <si>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</si>
  <si>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</si>
  <si>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</si>
  <si>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</si>
  <si>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</si>
  <si>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</si>
  <si>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</si>
  <si>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</si>
  <si>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</si>
  <si>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</si>
  <si>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</si>
  <si>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</si>
  <si>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</si>
  <si>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</si>
  <si>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</si>
  <si>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</si>
  <si>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</si>
  <si>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</si>
  <si>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</si>
  <si>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</si>
  <si>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</si>
  <si>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</si>
  <si>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</si>
  <si>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</si>
  <si>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</si>
  <si>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</si>
  <si>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</si>
  <si>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</si>
  <si>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</si>
  <si>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</si>
  <si>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</si>
  <si>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</si>
  <si>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</si>
  <si>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</si>
  <si>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</si>
  <si>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</si>
  <si>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</si>
  <si>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</si>
  <si>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</si>
  <si>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</si>
  <si>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</si>
  <si>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</si>
  <si>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</si>
  <si>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</si>
  <si>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</si>
  <si>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</si>
  <si>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</si>
  <si>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</si>
  <si>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</si>
  <si>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</si>
  <si>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</si>
  <si>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</si>
  <si>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</si>
  <si>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</si>
  <si>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</si>
  <si>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</si>
  <si>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</si>
  <si>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</si>
  <si>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</si>
  <si>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</si>
  <si>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</si>
  <si>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</si>
  <si>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</si>
  <si>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</si>
  <si>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</si>
  <si>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</si>
  <si>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</si>
  <si>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</si>
  <si>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</si>
  <si>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</si>
  <si>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</si>
  <si>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</si>
  <si>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</si>
  <si>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</si>
  <si>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</si>
  <si>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</si>
  <si>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</si>
  <si>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</si>
  <si>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</si>
  <si>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</si>
  <si>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</si>
  <si>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</si>
  <si>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</si>
  <si>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</si>
  <si>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</si>
  <si>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</si>
  <si>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</si>
  <si>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</si>
  <si>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</si>
  <si>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</si>
  <si>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</si>
  <si>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</si>
  <si>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</si>
  <si>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</si>
  <si>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</si>
  <si>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</si>
  <si>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</si>
  <si>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</si>
  <si>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</si>
  <si>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</si>
  <si>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</si>
  <si>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</si>
  <si>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</si>
  <si>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</si>
  <si>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</si>
  <si>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</si>
  <si>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</si>
  <si>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</si>
  <si>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</si>
  <si>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</si>
  <si>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</si>
  <si>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</si>
  <si>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</si>
  <si>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</si>
  <si>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</si>
  <si>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</si>
  <si>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</si>
  <si>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</si>
  <si>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</si>
  <si>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</si>
  <si>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</si>
  <si>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</si>
  <si>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</si>
  <si>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</si>
  <si>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</si>
  <si>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</si>
  <si>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</si>
  <si>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</si>
  <si>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</si>
  <si>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</si>
  <si>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</si>
  <si>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</si>
  <si>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</si>
  <si>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</si>
  <si>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</si>
  <si>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</si>
  <si>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</si>
  <si>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</si>
  <si>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</si>
  <si>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</si>
  <si>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</si>
  <si>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</si>
  <si>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</si>
  <si>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</si>
  <si>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</si>
  <si>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</si>
  <si>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</si>
  <si>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</si>
  <si>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</si>
  <si>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</si>
  <si>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</si>
  <si>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</si>
  <si>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</si>
  <si>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</si>
  <si>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</si>
  <si>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</si>
  <si>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</si>
  <si>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</si>
  <si>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</si>
  <si>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</si>
  <si>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</si>
  <si>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</si>
  <si>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</si>
  <si>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</si>
  <si>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</si>
  <si>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</si>
  <si>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</si>
  <si>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</si>
  <si>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</si>
  <si>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</si>
  <si>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</si>
  <si>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</si>
  <si>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</si>
  <si>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</si>
  <si>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</si>
  <si>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</si>
  <si>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</si>
  <si>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</si>
  <si>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</si>
  <si>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</si>
  <si>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</si>
  <si>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</si>
  <si>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</si>
  <si>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</si>
  <si>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</si>
  <si>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</si>
  <si>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</si>
  <si>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</si>
  <si>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</si>
  <si>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</si>
  <si>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</si>
  <si>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</si>
  <si>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</si>
  <si>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</si>
  <si>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</si>
  <si>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</si>
  <si>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</si>
  <si>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</si>
  <si>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</si>
  <si>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</si>
  <si>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</si>
  <si>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</si>
  <si>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</si>
  <si>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</si>
  <si>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</si>
  <si>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</si>
  <si>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</si>
  <si>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</si>
  <si>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</si>
  <si>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</si>
  <si>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</si>
  <si>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</si>
  <si>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</si>
  <si>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</si>
  <si>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</si>
  <si>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</si>
  <si>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</si>
  <si>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</si>
  <si>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</si>
  <si>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</si>
  <si>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</si>
  <si>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</si>
  <si>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</si>
  <si>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</si>
  <si>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</si>
  <si>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</si>
  <si>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</si>
  <si>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</si>
  <si>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</si>
  <si>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</si>
  <si>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</si>
  <si>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</si>
  <si>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</si>
  <si>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</si>
  <si>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</si>
  <si>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</si>
  <si>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</si>
  <si>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</si>
  <si>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</si>
  <si>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</si>
  <si>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</si>
  <si>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</si>
  <si>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</si>
  <si>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</si>
  <si>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</si>
  <si>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</si>
  <si>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</si>
  <si>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</si>
  <si>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</si>
  <si>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</si>
  <si>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</si>
  <si>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</si>
  <si>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</si>
  <si>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</si>
  <si>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</si>
  <si>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</si>
  <si>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</si>
  <si>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</si>
  <si>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</si>
  <si>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</si>
  <si>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</si>
  <si>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</si>
  <si>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</si>
  <si>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</si>
  <si>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</si>
  <si>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</si>
  <si>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</si>
  <si>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</si>
  <si>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</si>
  <si>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</si>
  <si>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</si>
  <si>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</si>
  <si>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</si>
  <si>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</si>
  <si>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</si>
  <si>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</si>
  <si>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</si>
  <si>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</si>
  <si>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</si>
  <si>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</si>
  <si>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</si>
  <si>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</si>
  <si>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</si>
  <si>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</si>
  <si>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</si>
  <si>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</si>
  <si>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</si>
  <si>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</si>
  <si>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</si>
  <si>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</si>
  <si>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</si>
  <si>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</si>
  <si>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</si>
  <si>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</si>
  <si>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</si>
  <si>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</si>
  <si>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</si>
  <si>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</si>
  <si>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</si>
  <si>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</si>
  <si>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</si>
  <si>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</si>
  <si>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</si>
  <si>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</si>
  <si>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</si>
  <si>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</si>
  <si>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</si>
  <si>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</si>
  <si>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</si>
  <si>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</si>
  <si>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</si>
  <si>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</si>
  <si>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</si>
  <si>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</si>
  <si>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</si>
  <si>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</si>
  <si>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</si>
  <si>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</si>
  <si>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</si>
  <si>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</si>
  <si>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</si>
  <si>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</si>
  <si>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</si>
  <si>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</si>
  <si>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</si>
  <si>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</si>
  <si>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</si>
  <si>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</si>
  <si>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</si>
  <si>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</si>
  <si>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</si>
  <si>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</si>
  <si>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</si>
  <si>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</si>
  <si>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</si>
  <si>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</si>
  <si>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</si>
  <si>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</si>
  <si>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</si>
  <si>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</si>
  <si>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</si>
  <si>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</si>
  <si>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</si>
  <si>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</si>
  <si>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</si>
  <si>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</si>
  <si>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</si>
  <si>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</si>
  <si>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</si>
  <si>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</si>
  <si>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</si>
  <si>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</si>
  <si>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</si>
  <si>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</si>
  <si>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</si>
  <si>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</si>
  <si>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</si>
  <si>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</si>
  <si>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</si>
  <si>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</si>
  <si>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</si>
  <si>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</si>
  <si>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</si>
  <si>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</si>
  <si>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</si>
  <si>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</si>
  <si>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</si>
  <si>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</si>
  <si>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</si>
  <si>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</si>
  <si>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</si>
  <si>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</si>
  <si>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</si>
  <si>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</si>
  <si>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</si>
  <si>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</si>
  <si>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</si>
  <si>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</si>
  <si>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</si>
  <si>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</si>
  <si>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</si>
  <si>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</si>
  <si>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</si>
  <si>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</si>
  <si>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</si>
  <si>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</si>
  <si>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</si>
  <si>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</si>
  <si>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</si>
  <si>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</si>
  <si>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</si>
  <si>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</si>
  <si>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</si>
  <si>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</si>
  <si>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</si>
  <si>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</si>
  <si>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</si>
  <si>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</si>
  <si>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</si>
  <si>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</si>
  <si>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</si>
  <si>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</si>
  <si>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</si>
  <si>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</si>
  <si>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</si>
  <si>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</si>
  <si>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</si>
  <si>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</si>
  <si>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</si>
  <si>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</si>
  <si>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</si>
  <si>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</si>
  <si>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</si>
  <si>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</si>
  <si>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</si>
  <si>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</si>
  <si>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</si>
  <si>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</si>
  <si>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</si>
  <si>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</si>
  <si>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</si>
  <si>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</si>
  <si>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</si>
  <si>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</si>
  <si>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</si>
  <si>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</si>
  <si>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</si>
  <si>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</si>
  <si>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</si>
  <si>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</si>
  <si>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</si>
  <si>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</si>
  <si>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</si>
  <si>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</si>
  <si>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</si>
  <si>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</si>
  <si>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</si>
  <si>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</si>
  <si>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</si>
  <si>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</si>
  <si>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</si>
  <si>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30250003</t>
  </si>
  <si>
    <t>Turnaj DRACULA CUP 15.-24.2.2025 tréneri: 4 rozhodca: 2 športovci: 18</t>
  </si>
  <si>
    <t>vreckové, trénerské a rozhodcovské odmeny a pod.</t>
  </si>
  <si>
    <t>IDX250020</t>
  </si>
  <si>
    <t>Organizovanie podujatia 3.kolo MLB 1.3.2025</t>
  </si>
  <si>
    <t>51865823</t>
  </si>
  <si>
    <t>B-Box Považská Bystrica</t>
  </si>
  <si>
    <t>IDX250021</t>
  </si>
  <si>
    <t>Michal Jurkovič, Dominik Pomsahár, Ľudovít Fischer, Ľuboš Krištof, Peter Jachman, Peter Bacskor</t>
  </si>
  <si>
    <t>IDX250022</t>
  </si>
  <si>
    <t>Rozhodcovia 3.kolo MLB 1.3.2025 RING B</t>
  </si>
  <si>
    <t>Zoltán Zachar, Ivan Vincenc, Pavol Trajlínek, Jozef Šefranko, Eva Prokopcová, Milan Strnad, Ján Brandejs</t>
  </si>
  <si>
    <t>40250032</t>
  </si>
  <si>
    <t>D-MD-295</t>
  </si>
  <si>
    <t>69th Bocskai Istvan Memorial turnaj 10.-16.3.2025</t>
  </si>
  <si>
    <t>18158108-2-42</t>
  </si>
  <si>
    <t>Magyar Okolvivo Szakszovetseg</t>
  </si>
  <si>
    <t>IDM250003</t>
  </si>
  <si>
    <t>2/2025</t>
  </si>
  <si>
    <t>Hrubé mzdy vyplatené zamestnancom vrátane odvodov zamestnávateľa
počet fyzických osôb 1
obdobie február 2025</t>
  </si>
  <si>
    <t>osoba 1</t>
  </si>
  <si>
    <t>40250031</t>
  </si>
  <si>
    <t>250100123</t>
  </si>
  <si>
    <t>Trutnov Open 7.-9.3.2025 ubytovanie</t>
  </si>
  <si>
    <t>17771421</t>
  </si>
  <si>
    <t>Brana Krkonos s.r.o.</t>
  </si>
  <si>
    <t>IDX250010</t>
  </si>
  <si>
    <t>Rozhodcovia 2.kolo MLB 15.2.2025 RING A Giraltovce</t>
  </si>
  <si>
    <t>Miroslav Kovaľ, Ivan Vincenc, Kamil Tatár, Marián Varchol, Jana Benčová, Bc.Peter Benčo</t>
  </si>
  <si>
    <t>IDX250011</t>
  </si>
  <si>
    <t>Rozhodcovia 2.kolo MLB 15.2.2025 RING B</t>
  </si>
  <si>
    <t>Marek Šupol, Martin Gajdoš, Martin Zajac ml., Blažej Szabo, Martin Zajac, Marcela Zajacová</t>
  </si>
  <si>
    <t>IDX250019</t>
  </si>
  <si>
    <t>CP NR-BA sústredenie Nitra 25.-28.2.2025 refundácia</t>
  </si>
  <si>
    <t>Pavol Hlavačka</t>
  </si>
  <si>
    <t>40250033</t>
  </si>
  <si>
    <t>5409606472</t>
  </si>
  <si>
    <t xml:space="preserve">Tlačiareň pre ŠTaMK SBF </t>
  </si>
  <si>
    <t>36562939</t>
  </si>
  <si>
    <t>Alza.sk s.r.o.</t>
  </si>
  <si>
    <t>40250029</t>
  </si>
  <si>
    <t>25/076</t>
  </si>
  <si>
    <t>Sústredenie ženy NR 25.-28.2.2025 Triebeľová, Ďuríková, Cherednychenko, Triebeľ, Todorov, Čavajdová + maďarská a talianská repre</t>
  </si>
  <si>
    <t>36528439</t>
  </si>
  <si>
    <t>Oko Centrum s.r.o.</t>
  </si>
  <si>
    <t>IDX250024</t>
  </si>
  <si>
    <t>2009</t>
  </si>
  <si>
    <t>Cestovné - mikrobus p.Chocholáčka</t>
  </si>
  <si>
    <t>35109386</t>
  </si>
  <si>
    <t>Alena Wolfová</t>
  </si>
  <si>
    <t>IDX250023</t>
  </si>
  <si>
    <t>3254</t>
  </si>
  <si>
    <t>Cestovné - mikrobus p.Jakubca</t>
  </si>
  <si>
    <t>00604381</t>
  </si>
  <si>
    <t>OMV Slovensko s.r.o.</t>
  </si>
  <si>
    <t>IDX2500</t>
  </si>
  <si>
    <t>Organizovanie podujatia 1.kolo MLB Holíč 1.2.2025</t>
  </si>
  <si>
    <t>42404371</t>
  </si>
  <si>
    <t>BC Holíč</t>
  </si>
  <si>
    <t>30250004</t>
  </si>
  <si>
    <t>Trutnov Open 7.-9.3.2025 tréneri: 3 rozhodca: 1 štartovné, trénerské, rozhodcovské, vreckové, diaľničné poplatky a i.</t>
  </si>
  <si>
    <t>TJ Lokomotiva Trutnov, z.s., Slovnaft a.s., Státní fond dopravní infrastruktury a i.</t>
  </si>
  <si>
    <t>IDX250025</t>
  </si>
  <si>
    <t>40250055</t>
  </si>
  <si>
    <t>7.ročník konferencie Psychológia v športe (účasť) A.Horný</t>
  </si>
  <si>
    <t>Slovenská asociácia športovej psychológie</t>
  </si>
  <si>
    <t>IDX250009</t>
  </si>
  <si>
    <t>FVT10250257</t>
  </si>
  <si>
    <t>Organizovanie podujatia 2.kolo MLB Giralt. 15.2.2025</t>
  </si>
  <si>
    <t>42385521</t>
  </si>
  <si>
    <t>MBK Giraltovce</t>
  </si>
  <si>
    <t>IDX250032</t>
  </si>
  <si>
    <t>Odmena za umiestnenie 5.m na MS žien Niš, SRB</t>
  </si>
  <si>
    <t>Tamara Kubalová</t>
  </si>
  <si>
    <t>IDX250031</t>
  </si>
  <si>
    <t>Odmena za umiestnenie 3.m na MS žien Niš, SRB</t>
  </si>
  <si>
    <t>Miroslava Jedináková</t>
  </si>
  <si>
    <t>IDX250029</t>
  </si>
  <si>
    <t>Cestovné pre rozhodcu na turnaj Bocskai, Debrecin 9.-16.3.2025</t>
  </si>
  <si>
    <t>JUDr. Radoslav Šimon, MPA</t>
  </si>
  <si>
    <t>40250034</t>
  </si>
  <si>
    <t>FV2516102755</t>
  </si>
  <si>
    <t>Kancelárske potreby - tonery pre ŠTaMK SBF</t>
  </si>
  <si>
    <t>36468924</t>
  </si>
  <si>
    <t>Camea SK s.r.o.</t>
  </si>
  <si>
    <t>40250036</t>
  </si>
  <si>
    <t>250104781</t>
  </si>
  <si>
    <t xml:space="preserve">Kanc.potreby </t>
  </si>
  <si>
    <t>34391509</t>
  </si>
  <si>
    <t>Slavomír Binčík - JUNIOR papier</t>
  </si>
  <si>
    <t>IDX250030</t>
  </si>
  <si>
    <t>Kongres World Boxing 23.3.2025 Praha</t>
  </si>
  <si>
    <t>IDX250027</t>
  </si>
  <si>
    <t>Rozhodcovia 4.kolo MLB 15.3.2025 RING A Martin</t>
  </si>
  <si>
    <t>Dominik Pomsahár, Ľuboš Krištof, Marek Šupol, Jozef Hrnčirík, Ivan Vincenc, Peter Jachman, Ján Brandejs</t>
  </si>
  <si>
    <t>IDX250028</t>
  </si>
  <si>
    <t>Rozhodcovia 4.kolo MLB 15.3.2025 RING B Martin</t>
  </si>
  <si>
    <t>Adrien Amcha, Milan Strnad, Bianka Mináriková, Branislav Piršč, Martin Zajac ml., Martin Zajac, Marcela Zajacová</t>
  </si>
  <si>
    <t>40250037</t>
  </si>
  <si>
    <t>250700236</t>
  </si>
  <si>
    <t>Rukavice pre rozhodcov SBF</t>
  </si>
  <si>
    <t>44078145</t>
  </si>
  <si>
    <t>TT Pharma s.r.o.</t>
  </si>
  <si>
    <t>30250005</t>
  </si>
  <si>
    <t>MS žien Niš, Srbsko 6.-17.3.2025 tréneri: 4 športovkyne: 4</t>
  </si>
  <si>
    <t>Slovnaft a.s., Hirig Kft., OMV Hungaria, Coral SRB d.o.o., vreckové, a pod.</t>
  </si>
  <si>
    <t>40250038</t>
  </si>
  <si>
    <t>DLaF 150-25-00895</t>
  </si>
  <si>
    <t>Kancelárske potreby</t>
  </si>
  <si>
    <t>FaxCopy a.s.</t>
  </si>
  <si>
    <t>30250008</t>
  </si>
  <si>
    <t>2729</t>
  </si>
  <si>
    <t xml:space="preserve">Ubytovanie rozhodcov na Tipos MLB 28.-30.3.2025 </t>
  </si>
  <si>
    <t>47217472</t>
  </si>
  <si>
    <t>Pátek Family s.r.o.</t>
  </si>
  <si>
    <t>IDX250026</t>
  </si>
  <si>
    <t>2025015</t>
  </si>
  <si>
    <t>Organizovanie podujatia 4.kolo Tipos MLB 15.3.2025</t>
  </si>
  <si>
    <t>30231825</t>
  </si>
  <si>
    <t>Box Klub Snap Martin</t>
  </si>
  <si>
    <t>výpis z účtu</t>
  </si>
  <si>
    <t>Bankové poplatky</t>
  </si>
  <si>
    <t>31320155</t>
  </si>
  <si>
    <t>VÚB banka a.s.</t>
  </si>
  <si>
    <t>40250046</t>
  </si>
  <si>
    <t>15/2025</t>
  </si>
  <si>
    <t>42352916</t>
  </si>
  <si>
    <t>BBC Devínska</t>
  </si>
  <si>
    <t>40250045</t>
  </si>
  <si>
    <t>36/2025</t>
  </si>
  <si>
    <t>Rozhodcovia na Tipos MLB HC ubytovanie</t>
  </si>
  <si>
    <t>IDX250034/a</t>
  </si>
  <si>
    <t>Hlásateľ na Tipos MLB Hlohovec refundácia</t>
  </si>
  <si>
    <t>40250043</t>
  </si>
  <si>
    <t>FV202507</t>
  </si>
  <si>
    <t>42183472</t>
  </si>
  <si>
    <t>ABC Malacky</t>
  </si>
  <si>
    <t>40250044</t>
  </si>
  <si>
    <t>4/2025</t>
  </si>
  <si>
    <t>37859579</t>
  </si>
  <si>
    <t>BCS Nitra</t>
  </si>
  <si>
    <t>202503034</t>
  </si>
  <si>
    <t xml:space="preserve">Prenájom ŠH na Tipos MLB Hlohovec </t>
  </si>
  <si>
    <t>47082089</t>
  </si>
  <si>
    <t>Sporta Arena s.r.o.</t>
  </si>
  <si>
    <t>IDX250062</t>
  </si>
  <si>
    <t>202504/21</t>
  </si>
  <si>
    <t>Rozhodcovia na Tipos MLB HC strava refundácia</t>
  </si>
  <si>
    <t>56232713</t>
  </si>
  <si>
    <t>MoMo HC s.r.o.</t>
  </si>
  <si>
    <t>IDX250034</t>
  </si>
  <si>
    <t>2104</t>
  </si>
  <si>
    <t>Organizovanie podujatia 5.kolo MLB HC medaile</t>
  </si>
  <si>
    <t>52231950</t>
  </si>
  <si>
    <t>BC Hlohovec</t>
  </si>
  <si>
    <t>40250042</t>
  </si>
  <si>
    <t>24/25</t>
  </si>
  <si>
    <t>Organizovanie podujatia 5.kolo MLB HC preprava</t>
  </si>
  <si>
    <t>40968464</t>
  </si>
  <si>
    <t>Daniel Rinčo - Danotrans</t>
  </si>
  <si>
    <t>40250041</t>
  </si>
  <si>
    <t>50250351</t>
  </si>
  <si>
    <t>Spracovanie účtovnej evidencie febr.2025</t>
  </si>
  <si>
    <t>36242161</t>
  </si>
  <si>
    <t>KPU s.r.o.</t>
  </si>
  <si>
    <t>IDX250038</t>
  </si>
  <si>
    <t>10202</t>
  </si>
  <si>
    <t>Náklady na pohonné hmoty mikrobusu SBF na Tipos MLB HC 28.-30.3.2025 refundacia</t>
  </si>
  <si>
    <t>Andrej Horný - reprezentačný tréner pre mládež</t>
  </si>
  <si>
    <t>40250048</t>
  </si>
  <si>
    <t>250400013</t>
  </si>
  <si>
    <t>Materiály na turnaje MLB 2025</t>
  </si>
  <si>
    <t>36265276</t>
  </si>
  <si>
    <t>MultiMedia s.r.o.</t>
  </si>
  <si>
    <t>IDM250004</t>
  </si>
  <si>
    <t>3/2025</t>
  </si>
  <si>
    <t>Hrubé mzdy vyplatené zamestnancom vrátane odvodov zamestnávateľa
počet fyzických osôb 1
obdobie marec 2025</t>
  </si>
  <si>
    <t>IDX250040</t>
  </si>
  <si>
    <t>Odmena za umiestnenie 2.miesto turnaj Bocskai</t>
  </si>
  <si>
    <t>Peter Gavenčiak</t>
  </si>
  <si>
    <t>30250006</t>
  </si>
  <si>
    <t>Turnaj Bocskai Debrecín, HU 10.-16.3.2025</t>
  </si>
  <si>
    <t>vreckové, trénerské, rozhodca, a pod.</t>
  </si>
  <si>
    <t>40250047</t>
  </si>
  <si>
    <t xml:space="preserve">Dobitie poštovej karty </t>
  </si>
  <si>
    <t>36631124</t>
  </si>
  <si>
    <t>Slovenská pošta a.s.</t>
  </si>
  <si>
    <t>IDX250035</t>
  </si>
  <si>
    <t>ROZHODCOVIA 5.kolo Tipos MLB 29.-30.3.2025 Hlohovec RING A</t>
  </si>
  <si>
    <t>Peter Jachman, Jaroslava Brandejsová, Miroslav Kovaľ, Milan Strnad, Jozef Šefranko, Peter Bacskor, Michal Jurkovič, Dominik Pomsahár</t>
  </si>
  <si>
    <t>IDX250036</t>
  </si>
  <si>
    <t>ROZHODCOVIA 5.kolo Tipos MLB 29.-30.3.2025 Hlohovec RING B</t>
  </si>
  <si>
    <t>Martin Zajac, Marcela Zajacová, Ladislav Lukáč, Pavol Trajlínek, Ľudovít Fischer, Adrien Amcha, Norbert Horňák, Blažej Szabó</t>
  </si>
  <si>
    <t>40250040</t>
  </si>
  <si>
    <t>25VF031</t>
  </si>
  <si>
    <t>Technické zabezpečenie ligy HC 29.-30.3.2025</t>
  </si>
  <si>
    <t>37290169</t>
  </si>
  <si>
    <t>Ing. Jarmila Vizváryová</t>
  </si>
  <si>
    <t>40250049</t>
  </si>
  <si>
    <t>2025012</t>
  </si>
  <si>
    <t>Prednáška 6.4.2025 Nitra</t>
  </si>
  <si>
    <t>50119231</t>
  </si>
  <si>
    <t>Antidopingová agentúra SR</t>
  </si>
  <si>
    <t>IDX250043</t>
  </si>
  <si>
    <t>Rozhodcovia 6.kolo Tipos MLB 12.4.2025 RING A Rožňava</t>
  </si>
  <si>
    <t>Peter Bacskor, Ladislav Lukáč, Eva Prokopcová, Zoltán Zachar, Blažej Szabó, JUDR. Branislav Piršč, BC. Peter Benčo, Jana Benčová</t>
  </si>
  <si>
    <t>IDX250042</t>
  </si>
  <si>
    <t>Rozhodcovia 6.kolo Tipos MLB 12.4.2025 RING B Rožňava</t>
  </si>
  <si>
    <t>Marek Šupol, Miroslav Kovaľ, Ivan Vincenc, Marián Varchol, Martin Zajac ml., Martin Zajac, Marcela Zajacová</t>
  </si>
  <si>
    <t>40250051</t>
  </si>
  <si>
    <t>8125022579</t>
  </si>
  <si>
    <t>Letenka J.Šefranko ASBC U22 and Youth Asian Boxing Championships</t>
  </si>
  <si>
    <t>35897821</t>
  </si>
  <si>
    <t>pelicantravel.com s.r.o.</t>
  </si>
  <si>
    <t>40250054</t>
  </si>
  <si>
    <t>1/ST/2025</t>
  </si>
  <si>
    <t>Nájom tréningových priestorov BCS Nitra počas školenia trénerov SBF</t>
  </si>
  <si>
    <t>IDX250044</t>
  </si>
  <si>
    <t>12025</t>
  </si>
  <si>
    <t>Prednášková činnosť na školení trénerov I. a II.kvalifikačného stupňa v dňoch 5.4., 6.4., 12.4.,13.4., 26.4., 27.4.2025 Nitra</t>
  </si>
  <si>
    <t>Mgr. Pavol Hlavačka</t>
  </si>
  <si>
    <t>IDX250041</t>
  </si>
  <si>
    <t>2025022</t>
  </si>
  <si>
    <t>Organizovanie podujatia 6.kolo Tipos MLB</t>
  </si>
  <si>
    <t>423 199 27</t>
  </si>
  <si>
    <t>Boris Milko Boxing Club</t>
  </si>
  <si>
    <t>30250009</t>
  </si>
  <si>
    <t>uzn.č.15/2025 VV</t>
  </si>
  <si>
    <t>Príspevok schválený VV SBF na kurz 3*R&amp;J</t>
  </si>
  <si>
    <t>Jozef Šefranko</t>
  </si>
  <si>
    <t>40250060</t>
  </si>
  <si>
    <t>16/2025</t>
  </si>
  <si>
    <t>40250064</t>
  </si>
  <si>
    <t>D-MD-319</t>
  </si>
  <si>
    <t>74th Gergely Bornemissza Memorial International Boxing Tournament 19.-25.5.2025 ubytovanie</t>
  </si>
  <si>
    <t>Magyar Ökölvivó Szakszövetség</t>
  </si>
  <si>
    <t>40250063</t>
  </si>
  <si>
    <t>FV202509</t>
  </si>
  <si>
    <t>40250059</t>
  </si>
  <si>
    <t>20250363</t>
  </si>
  <si>
    <t>Uteráky pre žiakov a ml.dorast na MSR Holíč</t>
  </si>
  <si>
    <t>30998646</t>
  </si>
  <si>
    <t>Esko s.r.o.</t>
  </si>
  <si>
    <t>40250053</t>
  </si>
  <si>
    <t>50250486</t>
  </si>
  <si>
    <t>Spracovanie účtovnej evidencie marec 2025</t>
  </si>
  <si>
    <t>IDX250048</t>
  </si>
  <si>
    <t>89</t>
  </si>
  <si>
    <t>33715513</t>
  </si>
  <si>
    <t>Ing. Ľudovít Ligač - KSM</t>
  </si>
  <si>
    <t>2096</t>
  </si>
  <si>
    <t>31331131</t>
  </si>
  <si>
    <t>Ševt a.s.</t>
  </si>
  <si>
    <t>40250061</t>
  </si>
  <si>
    <t>5/2025</t>
  </si>
  <si>
    <t>40250058</t>
  </si>
  <si>
    <t>2025051</t>
  </si>
  <si>
    <t>Audit za rok 2024</t>
  </si>
  <si>
    <t>51087596</t>
  </si>
  <si>
    <t>Johanes&amp;Partner s.r.o.</t>
  </si>
  <si>
    <t>IDM250005</t>
  </si>
  <si>
    <t>Hrubé mzdy vyplatené zamestnancom vrátane odvodov zamestnávateľa
počet fyzických osôb 1
obdobie apríl 2025</t>
  </si>
  <si>
    <t>IDX250059</t>
  </si>
  <si>
    <t>Telef.služby - predseda KR SBF</t>
  </si>
  <si>
    <t>35680202</t>
  </si>
  <si>
    <t>Swan a.s.</t>
  </si>
  <si>
    <t>IDX250049</t>
  </si>
  <si>
    <t>5410171773</t>
  </si>
  <si>
    <t>Kanc.potreby refundácia</t>
  </si>
  <si>
    <t>Alza.sk</t>
  </si>
  <si>
    <t>40250065</t>
  </si>
  <si>
    <t>FV250325</t>
  </si>
  <si>
    <t>Preklad Stanov SBF do anj.</t>
  </si>
  <si>
    <t>35972351</t>
  </si>
  <si>
    <t>Top preklady s.r.o.</t>
  </si>
  <si>
    <t>IDX250050</t>
  </si>
  <si>
    <t>100</t>
  </si>
  <si>
    <t>Ubytovanie rozhodcov počas MSR žiakov Holíč</t>
  </si>
  <si>
    <t>47519941</t>
  </si>
  <si>
    <t>Luna FJ s.r.o.</t>
  </si>
  <si>
    <t>40250066</t>
  </si>
  <si>
    <t>WBC006</t>
  </si>
  <si>
    <t>MS mužov a žien Liverpool, ENG ubytovanie</t>
  </si>
  <si>
    <t>917933301</t>
  </si>
  <si>
    <t>CORPORATE &amp; SPORTING EVENTS MANAGEMENT LIMITED</t>
  </si>
  <si>
    <t>IDX250047</t>
  </si>
  <si>
    <t>Rozhodcovia MSR žiakov Holíč</t>
  </si>
  <si>
    <t>Norbert Horňák, Ľudovít Fischer, Milan Strnad, Peter Bacskor, Miroslav Kovaľ, Martin Zajac Branislav Štibrány, Marek Šupoľ, Eva Prokopcová, Ivana Haršányová, Peter Jachman, Jaroslava Brandejsová</t>
  </si>
  <si>
    <t>IDX250046</t>
  </si>
  <si>
    <t>Organizovanie MSR žiakov 3.-5.5.2025 Holíč</t>
  </si>
  <si>
    <t>IDX250051</t>
  </si>
  <si>
    <t>Turnaj Feliks Stamm, rozhodca vreckové, odmena</t>
  </si>
  <si>
    <t>JUDr. Radoslav Šimon</t>
  </si>
  <si>
    <t>40250068</t>
  </si>
  <si>
    <t>20250018</t>
  </si>
  <si>
    <t>Navrh projektu, sprac.ziadosti, odporucania a finalna kontrola dokumentacie</t>
  </si>
  <si>
    <t>47503386</t>
  </si>
  <si>
    <t>Rapec s.r.o.</t>
  </si>
  <si>
    <t>IDX250053</t>
  </si>
  <si>
    <t>Rozhodcovia 7.kolo Tipos MLB 17.5.2025 Šurany RING A</t>
  </si>
  <si>
    <t>Milan Strnad, Michal Mečiar, Rudolf Csáky, Ľudovít Fischer, Ľuboš Krištof, Peter Jachman, Ing. Tomáš Dittinger</t>
  </si>
  <si>
    <t>IDX250054</t>
  </si>
  <si>
    <t>Rozhodcovia 7.kolo Tipos MLB 17.5.2025 Šurany RING B</t>
  </si>
  <si>
    <t>Zoltán Bényi, Ladislav Lukáč, Ján Deák, Eva Prokopcová, Zoltán Zachar, Ján Brandejs</t>
  </si>
  <si>
    <t>30250010</t>
  </si>
  <si>
    <t>IDX250055</t>
  </si>
  <si>
    <t>74th Gergely Bornemissza Memorial International Boxing Tournament 19.-25.5.2025 športovci: 22 tréneri: 4 rozhodcovia: 2</t>
  </si>
  <si>
    <t>vreckové, trénerské, rozhodcovské, diaľničné známky, Mol Nyrt, Slovnaft a.s., a pod.</t>
  </si>
  <si>
    <t>IDX250060</t>
  </si>
  <si>
    <t>Telefonické služky sekretariát</t>
  </si>
  <si>
    <t>47259116</t>
  </si>
  <si>
    <t>O2 Slovakia a.s.</t>
  </si>
  <si>
    <t>IDX250058</t>
  </si>
  <si>
    <t>74th Gergely Bornemissza Memorial International Boxing Tournament 19.-25.5.2025 tankovanie, diaľničná známka</t>
  </si>
  <si>
    <t>Peter Šíra</t>
  </si>
  <si>
    <t>40250069</t>
  </si>
  <si>
    <t>0023-2025</t>
  </si>
  <si>
    <t>Členské European Boxing 2025</t>
  </si>
  <si>
    <t>European Boxing</t>
  </si>
  <si>
    <t>IDX250057</t>
  </si>
  <si>
    <t>74th Gergely Bornemissza Memorial International Boxing Tournament 19.-25.5.2025 tankovanie</t>
  </si>
  <si>
    <t>Anton Chocholáček</t>
  </si>
  <si>
    <t>40250070</t>
  </si>
  <si>
    <t>50250630</t>
  </si>
  <si>
    <t>Spracovanie účtovníctva a výplat apríl 2025</t>
  </si>
  <si>
    <t>IDX250056</t>
  </si>
  <si>
    <t>Bakové poplatky</t>
  </si>
  <si>
    <t>40250071</t>
  </si>
  <si>
    <t>6/2025</t>
  </si>
  <si>
    <t>40250072</t>
  </si>
  <si>
    <t>17/2025</t>
  </si>
  <si>
    <t>40250075</t>
  </si>
  <si>
    <t>2518</t>
  </si>
  <si>
    <t>Grand Prix Ústí nad Labem 10.-15.6.2025 ubyt.</t>
  </si>
  <si>
    <t>44226306</t>
  </si>
  <si>
    <t>Sportovní klub policie Sever</t>
  </si>
  <si>
    <t>40250073</t>
  </si>
  <si>
    <t>FV202511</t>
  </si>
  <si>
    <t>IDM250006</t>
  </si>
  <si>
    <t>Hrubé mzdy vyplatené zamestnancom vrátane odvodov zamestnávateľa
počet fyzických osôb 1
obdobie máj 2025</t>
  </si>
  <si>
    <t>30250011</t>
  </si>
  <si>
    <t>Grand Prix Ústí nad Labem 10.-15.6.2025</t>
  </si>
  <si>
    <t>vreckové, ďiaľ.známka, nafta, tréner.,..</t>
  </si>
  <si>
    <t>40250079</t>
  </si>
  <si>
    <t>5411571744</t>
  </si>
  <si>
    <t>Kanc.potreby - usb klúče na archiváciu</t>
  </si>
  <si>
    <t>IDX250066</t>
  </si>
  <si>
    <t>Rozhodcovia 8.kolo Tipos MLB Košice 7.6.2025</t>
  </si>
  <si>
    <t>Miroslav Kovaľ, Ivan Vincenc, Marek Šupoľ, Marián Varchol, Blažej Szabo, Eva Prokopcová, Ľuboš Krištof, JUDr. Branislav Piršč, Martin Zajac ml., Martin Zajac, Marcela Zajacová</t>
  </si>
  <si>
    <t>40250080</t>
  </si>
  <si>
    <t>1000083725</t>
  </si>
  <si>
    <t>Olympijské nádeje 2025 trofeje</t>
  </si>
  <si>
    <t>35774282</t>
  </si>
  <si>
    <t>Victory sport, spol. s r.o.</t>
  </si>
  <si>
    <t>40250078</t>
  </si>
  <si>
    <t xml:space="preserve"> 1000080825</t>
  </si>
  <si>
    <t>40250074</t>
  </si>
  <si>
    <t>1000064525</t>
  </si>
  <si>
    <t>40250081</t>
  </si>
  <si>
    <t>25/2025</t>
  </si>
  <si>
    <t>Olympijské nádeje 2025 ubytovanie SVK výpravy</t>
  </si>
  <si>
    <t>IDX250052</t>
  </si>
  <si>
    <t>VF250175</t>
  </si>
  <si>
    <t xml:space="preserve">Organizovanie podujatia 7.kolo Tipos MLB </t>
  </si>
  <si>
    <t>42203392</t>
  </si>
  <si>
    <t>Genkikan Fight Academy</t>
  </si>
  <si>
    <t>IDX250067</t>
  </si>
  <si>
    <t>Grand Prix Ústí nad Labem rozhodca</t>
  </si>
  <si>
    <t>Ing. Tomáš Dittinger</t>
  </si>
  <si>
    <t>40250077</t>
  </si>
  <si>
    <t>25060500046</t>
  </si>
  <si>
    <t>Prehliadka repre auta Toyota TT963JF</t>
  </si>
  <si>
    <t>36239763</t>
  </si>
  <si>
    <t>Autoprofit s.r.o.</t>
  </si>
  <si>
    <t>40250083</t>
  </si>
  <si>
    <t>29/2025</t>
  </si>
  <si>
    <t>Olympijské nádeje 2025 ubytovanie rozhodcov</t>
  </si>
  <si>
    <t>IDX250070</t>
  </si>
  <si>
    <t xml:space="preserve">Olympijské nádeje 2025 tankovanie do SVK </t>
  </si>
  <si>
    <t>40250082</t>
  </si>
  <si>
    <t>3125</t>
  </si>
  <si>
    <t>Olympijské nádeje 2025 preprava autobusmi zahraničných tímov</t>
  </si>
  <si>
    <t>IDX250073</t>
  </si>
  <si>
    <t>Olympijské nádeje 2025 hlásateľ</t>
  </si>
  <si>
    <t>Andrej Forgáč</t>
  </si>
  <si>
    <t>IDX250072</t>
  </si>
  <si>
    <t>10-ff-8289</t>
  </si>
  <si>
    <t>Olympijské nádeje 2025 občerstvenie a pitný režim</t>
  </si>
  <si>
    <t>34298851</t>
  </si>
  <si>
    <t>Rastislav Sisík</t>
  </si>
  <si>
    <t>Olympijské nádeje 2025 šofér zahraničných účastníkov</t>
  </si>
  <si>
    <t>Radovan Mikláš</t>
  </si>
  <si>
    <t>IDX250069</t>
  </si>
  <si>
    <t>Olympijské nádeje 2025 tankovanie do SVK mikrobusov + stupienky do box ringov</t>
  </si>
  <si>
    <t>Olympijské nádeje 2025 preprava box ringu</t>
  </si>
  <si>
    <t>Michal Jurkovič</t>
  </si>
  <si>
    <t>Michal Kincel</t>
  </si>
  <si>
    <t>Andrej Csemez</t>
  </si>
  <si>
    <t>IDX250071</t>
  </si>
  <si>
    <t>190</t>
  </si>
  <si>
    <t xml:space="preserve">Olympijské nádeje 2025 taxi pre rozhodcov </t>
  </si>
  <si>
    <t>IDX250075</t>
  </si>
  <si>
    <t>Olympijské nádeje 2025 rozhodcovia RING A</t>
  </si>
  <si>
    <t>Jozef Šefranko, Martin Gajdoš, Norbert Horňák, Zdenka Plívová, Pet Jachman</t>
  </si>
  <si>
    <t>IDX250076</t>
  </si>
  <si>
    <t>Olympijské nádeje 2025 rozhodcovia RING B</t>
  </si>
  <si>
    <t>Branislav Piršč, Ľudovít Fischer, Jaroslava Brandejsová, Milan Strnad, Peter Bacskor, Tomáš Dittinger</t>
  </si>
  <si>
    <t>IDX250077</t>
  </si>
  <si>
    <t>Olympijské nádeje 2025 rozhodcovia RING C</t>
  </si>
  <si>
    <t>Ivan Vincenc, Eva Prokopcová, Martin Zajac ml., Martin Zajac, Marcela Zajacová, Ivana Haršányová</t>
  </si>
  <si>
    <t>40250091</t>
  </si>
  <si>
    <t>30/2025</t>
  </si>
  <si>
    <t>40250090</t>
  </si>
  <si>
    <t>7/2025</t>
  </si>
  <si>
    <t>40250087</t>
  </si>
  <si>
    <t>50250747</t>
  </si>
  <si>
    <t>Spracovanie účtovnej evidencie máj 2025</t>
  </si>
  <si>
    <t>40250095</t>
  </si>
  <si>
    <t>02</t>
  </si>
  <si>
    <t xml:space="preserve">ME ml.dorast EUBC 8.-17.7.2025 Novi Pazar </t>
  </si>
  <si>
    <t>100119905</t>
  </si>
  <si>
    <t>Bokserski Savez Srbije</t>
  </si>
  <si>
    <t>IDM250007</t>
  </si>
  <si>
    <t>Hrubé mzdy vyplatené zamestnancom vrátane odvodov zamestnávateľa
počet fyzických osôb 1
obdobie jún 2025</t>
  </si>
  <si>
    <t>IDX250079</t>
  </si>
  <si>
    <t>Odmena za dosiahnutý výsledok  2.miesto GP,ČR</t>
  </si>
  <si>
    <t>Nicole Ďuríková</t>
  </si>
  <si>
    <t>IDX250080</t>
  </si>
  <si>
    <t>Odmena za dosiahnutý výsledok  2.miesto NL</t>
  </si>
  <si>
    <t>40250092</t>
  </si>
  <si>
    <t>20250145</t>
  </si>
  <si>
    <t>Ocenenia k jubileu rozhodcov</t>
  </si>
  <si>
    <t>45613591</t>
  </si>
  <si>
    <t>Gaudio s.r.o.</t>
  </si>
  <si>
    <t>40250089</t>
  </si>
  <si>
    <t>FV202513</t>
  </si>
  <si>
    <t>IDX250083</t>
  </si>
  <si>
    <t>Školenie rozhodcov I.-III.stupňa Komárno</t>
  </si>
  <si>
    <t>Martin Zajac - školiteľ</t>
  </si>
  <si>
    <t>Peter Jachman - školiteľ</t>
  </si>
  <si>
    <t>JUDr. Radoslav Šimon - školiteľ</t>
  </si>
  <si>
    <t>40250094</t>
  </si>
  <si>
    <t>20250011</t>
  </si>
  <si>
    <t>Školenie rozhodcov I.-III.stupňa prenájom haly</t>
  </si>
  <si>
    <t>31104371</t>
  </si>
  <si>
    <t>Športový klub boxu Spartak KN</t>
  </si>
  <si>
    <t>40250096</t>
  </si>
  <si>
    <t>ME žiakov 21.-28.7.2025 Zlatibor, SRB</t>
  </si>
  <si>
    <t>40250098</t>
  </si>
  <si>
    <t>8125040590</t>
  </si>
  <si>
    <t>MS mužov a žien Liverpool, ENG letenky TAM</t>
  </si>
  <si>
    <t>40250097</t>
  </si>
  <si>
    <t>8125040595</t>
  </si>
  <si>
    <t>MS mužov a žien Liverpool, ENG letenky SPÄŤ</t>
  </si>
  <si>
    <t>40250099</t>
  </si>
  <si>
    <t>8125040833</t>
  </si>
  <si>
    <t>MS mužov a žien Liverpool, ENG letenky J.T,A.CH.</t>
  </si>
  <si>
    <t>40250100</t>
  </si>
  <si>
    <t>U23BP/028/1</t>
  </si>
  <si>
    <t>ME U23 Budapešť 21.-30.11.2025 ubytovanie</t>
  </si>
  <si>
    <t>HU18158108</t>
  </si>
  <si>
    <t>Hungarian Boxing Association</t>
  </si>
  <si>
    <t>40250101</t>
  </si>
  <si>
    <t>50250891</t>
  </si>
  <si>
    <t>Spracovanie účtovníctva a výplat jún</t>
  </si>
  <si>
    <t>40250104</t>
  </si>
  <si>
    <t>2590024629</t>
  </si>
  <si>
    <t>Ďiaľničná známka TT963JF</t>
  </si>
  <si>
    <t>35919001</t>
  </si>
  <si>
    <t>Národná ďiaľničná spoločnosť a.s.</t>
  </si>
  <si>
    <t>30250012</t>
  </si>
  <si>
    <t>ME ml.dorast EUBC 8.-17.7.2025 Novi Pazar športovci: 5 tréneri: 2 rozhodca: 1</t>
  </si>
  <si>
    <t>vreckové, trénerské, OMV Hungaria, diaľnica a i.</t>
  </si>
  <si>
    <t>IDX250086</t>
  </si>
  <si>
    <t>ME žiakov EUBC 21.-28.7.2025 Zlatibor športovci: 4 tréner: 1</t>
  </si>
  <si>
    <t>vreckové, trénerské, OMV Hungaria, diaľnica, Pumpa SK s.r.o. a i.</t>
  </si>
  <si>
    <t>40250105</t>
  </si>
  <si>
    <t>31/2025</t>
  </si>
  <si>
    <t>40250102</t>
  </si>
  <si>
    <t>250800002</t>
  </si>
  <si>
    <t>ME U19 Ostrava 28.9.-10.10.2025 ubytovanie</t>
  </si>
  <si>
    <t>CZ27813886</t>
  </si>
  <si>
    <t>Sport Boxing Production s.r.o.</t>
  </si>
  <si>
    <t>40250103</t>
  </si>
  <si>
    <t>8/2025</t>
  </si>
  <si>
    <t>40250107</t>
  </si>
  <si>
    <t>FV202514</t>
  </si>
  <si>
    <t>IDM250008</t>
  </si>
  <si>
    <t>Hrubé mzdy vyplatené zamestnancom vrátane odvodov zamestnávateľa
počet fyzických osôb 1
obdobie júl 2025</t>
  </si>
  <si>
    <t>40250109</t>
  </si>
  <si>
    <t>20250626</t>
  </si>
  <si>
    <t xml:space="preserve">Prevádzka sbf.sk ročný poplatok </t>
  </si>
  <si>
    <t>35439343</t>
  </si>
  <si>
    <t>Soft Design 2000</t>
  </si>
  <si>
    <t>40250111</t>
  </si>
  <si>
    <t>5413125977</t>
  </si>
  <si>
    <t>Kanc.potreby</t>
  </si>
  <si>
    <t>40250112</t>
  </si>
  <si>
    <t>1025104056</t>
  </si>
  <si>
    <t>Lab.vyšetrenia na MS žien Liverpool (4 ženy)</t>
  </si>
  <si>
    <t>35766450</t>
  </si>
  <si>
    <t>Medirex a.s.</t>
  </si>
  <si>
    <t>40250110</t>
  </si>
  <si>
    <t>250800041</t>
  </si>
  <si>
    <t xml:space="preserve">Sport Boxing Production s.r.o. </t>
  </si>
  <si>
    <t>40250113</t>
  </si>
  <si>
    <t>50251026</t>
  </si>
  <si>
    <t>Spracovanie učtovníctva a výplat júl 2025</t>
  </si>
  <si>
    <t>IDM250009</t>
  </si>
  <si>
    <t>Hrubé mzdy vyplatené osobám (zamestnancom) vrátane odvodov zamestnávateľa
počet fyzických osôb: 1
obdobie: august</t>
  </si>
  <si>
    <t>40250118</t>
  </si>
  <si>
    <t>9/2025</t>
  </si>
  <si>
    <t>40250116</t>
  </si>
  <si>
    <t>Nr 7/2025/MMMŠK</t>
  </si>
  <si>
    <t>Turnaj Silesian Open 8.-13.9.2025 Gliwice, PL ubytovanie Kubalová, Kolárová a tréner</t>
  </si>
  <si>
    <t>631-23-53-674</t>
  </si>
  <si>
    <t>Gliwicki Uczniowski Klub Sportowy</t>
  </si>
  <si>
    <t>40250117</t>
  </si>
  <si>
    <t>33/2025</t>
  </si>
  <si>
    <t>IDX250094</t>
  </si>
  <si>
    <t>Turnaj Silesian Open Gliwice, PL 7.-14.9.2025 trénerské, vreckové, nafta</t>
  </si>
  <si>
    <t>Andrej Horný - repre tréner</t>
  </si>
  <si>
    <t>40250119</t>
  </si>
  <si>
    <t>FV202516</t>
  </si>
  <si>
    <t>IDX250065</t>
  </si>
  <si>
    <t>2025089</t>
  </si>
  <si>
    <t xml:space="preserve">Organizovanie Tipos MLB 7.6.2025 Košice </t>
  </si>
  <si>
    <t>42406811</t>
  </si>
  <si>
    <t>Košický box klub</t>
  </si>
  <si>
    <t>40250122</t>
  </si>
  <si>
    <t>32025075</t>
  </si>
  <si>
    <t>Testovanie, spiroergometria</t>
  </si>
  <si>
    <t>30853923</t>
  </si>
  <si>
    <t>Národné športové centrum</t>
  </si>
  <si>
    <t>40250124</t>
  </si>
  <si>
    <t>250115532</t>
  </si>
  <si>
    <t>Slavomír Binčík - Junior Paper</t>
  </si>
  <si>
    <t>IDX250099</t>
  </si>
  <si>
    <t>Telefonické služby</t>
  </si>
  <si>
    <t>53099826</t>
  </si>
  <si>
    <t>IDX250098</t>
  </si>
  <si>
    <t>Dobitie poštovej karty</t>
  </si>
  <si>
    <t>36 631 124</t>
  </si>
  <si>
    <t>IDX250090</t>
  </si>
  <si>
    <t>42935</t>
  </si>
  <si>
    <t>34242287</t>
  </si>
  <si>
    <t>Marta Kučerová</t>
  </si>
  <si>
    <t>IDX250100</t>
  </si>
  <si>
    <t>Odmena za umiestnenie 1.miesto Silesian Open</t>
  </si>
  <si>
    <t>40250121</t>
  </si>
  <si>
    <t>550072</t>
  </si>
  <si>
    <t>Registrácia rekordu a certifikát, podklady dodané žiadateľom - združenie</t>
  </si>
  <si>
    <t>34483098</t>
  </si>
  <si>
    <t>Igor Svitok-DATAPRESSCOMP</t>
  </si>
  <si>
    <t>30250014</t>
  </si>
  <si>
    <t>MS žien Liverpool, športovkyne: 4, tréneri: 4</t>
  </si>
  <si>
    <t>vreckové, trénerské, cestovné</t>
  </si>
  <si>
    <t>40250125</t>
  </si>
  <si>
    <t>32025083</t>
  </si>
  <si>
    <t>IDX250091</t>
  </si>
  <si>
    <t>13/09/2025/1</t>
  </si>
  <si>
    <t>Organizovanie Tipos MLB 13.9.2025 Zvolen</t>
  </si>
  <si>
    <t>52256961</t>
  </si>
  <si>
    <t>Pästiarsky klub Zvolen</t>
  </si>
  <si>
    <t>40250126</t>
  </si>
  <si>
    <t>4004994</t>
  </si>
  <si>
    <t>European Boxing U17 Championship Kienbaum/Germany 8.-18.12.2025 1.časť platby</t>
  </si>
  <si>
    <t>DE113091560</t>
  </si>
  <si>
    <t>DEUTSCHER BOXSPORT-VERBAND e.V.</t>
  </si>
  <si>
    <t>IDX250092</t>
  </si>
  <si>
    <t>Rozhodcovia 9.kolo Tipos MLB Zvolen 13.9.2025 RING A</t>
  </si>
  <si>
    <t>Ladislav Lukáč, Jozef Šefranko, Michal Mečiar, Jakub Kácha, Jozef Hrnčirik, Peter Jachman, Ján Brandejs</t>
  </si>
  <si>
    <t>IDX250093</t>
  </si>
  <si>
    <t>Rozhodcovia 9.kolo Tipos MLB Zvolen 13.9.2025 RING B</t>
  </si>
  <si>
    <t>Adrien Amcha, Ivan Vincenc, Ľudovít Fischer, Boris Fazekas, Václav Karafiát, Branislav Štibrány, Tomáš Dittinger</t>
  </si>
  <si>
    <t>40250128</t>
  </si>
  <si>
    <t>5414028117</t>
  </si>
  <si>
    <t>Kanc.potreby - notebook Hlavačka</t>
  </si>
  <si>
    <t>40250127</t>
  </si>
  <si>
    <t>50251148</t>
  </si>
  <si>
    <t>Sprac.účtovníctva a výplat august 2025</t>
  </si>
  <si>
    <t>40250146</t>
  </si>
  <si>
    <t>2025/27</t>
  </si>
  <si>
    <t>ME U15 Budva 16.-27.10.2025 ubytovanie</t>
  </si>
  <si>
    <t>02030519</t>
  </si>
  <si>
    <t>Bokserski klub Budva</t>
  </si>
  <si>
    <t>IDX250096</t>
  </si>
  <si>
    <t>Rozhodcovia 10.kolo Tipos MLB Martin 20.9.2025 Ring A</t>
  </si>
  <si>
    <t>Ľuboš Krištof, Marek Šupol, Peter Bacskor, Ľudovít Fischer, Ivan Vincenc, Tomáš Dittinger</t>
  </si>
  <si>
    <t>IDX250097</t>
  </si>
  <si>
    <t>Rozhodcovia 10.kolo Tipos MLB Martin 20.9.2025 Ring B</t>
  </si>
  <si>
    <t>Adrien Amcha, Norbert Horňák, Martin Lenart, Branislav Piršč, Bianka Mináriková, Milan Strnad, Ján Brandejs</t>
  </si>
  <si>
    <t>ME U19 Ostrava 28.9.-10.10.2025</t>
  </si>
  <si>
    <t>vreckové, trénerské a rozhodcovské odmeny, diaľničné známky a pod.</t>
  </si>
  <si>
    <t>IDM250010</t>
  </si>
  <si>
    <t>Hrubé mzdy vyplatené osobám (zamestnancom) vrátane odvodov zamestnávateľa
počet fyzických osôb: 1
obdobie: september</t>
  </si>
  <si>
    <t>40250134</t>
  </si>
  <si>
    <t>34/2025</t>
  </si>
  <si>
    <t>40250133</t>
  </si>
  <si>
    <t>10/2025</t>
  </si>
  <si>
    <t>40250132</t>
  </si>
  <si>
    <t>25VF00098</t>
  </si>
  <si>
    <t>Zabezpečenie stravy na repre sústredení 22.-28.9.2025</t>
  </si>
  <si>
    <t>34112693</t>
  </si>
  <si>
    <t>Gastro Foods s.r.o.</t>
  </si>
  <si>
    <t>40250135</t>
  </si>
  <si>
    <t>FV252518</t>
  </si>
  <si>
    <t>IDX250095</t>
  </si>
  <si>
    <t>2025045</t>
  </si>
  <si>
    <t>Organizovanie podujatia 10.kolo Tipos MLB MT</t>
  </si>
  <si>
    <t>40250138</t>
  </si>
  <si>
    <t>8125054874</t>
  </si>
  <si>
    <t xml:space="preserve">Turnaj Tammer, FIN 29.10.-3.11.2025 letenky </t>
  </si>
  <si>
    <t>IDX250105</t>
  </si>
  <si>
    <t>Rozhodcovia 11.kolo Tipos MLB Vranov nad Topľou RING A</t>
  </si>
  <si>
    <t>Jozef Šefranko, Peter Bacskor, Ľudovít Fischer, Marián Varchol, Taras Kozoris, Jozef Hrnčirík, Branislav Piršč, Tomáš Dittinger, Radoslav Šimon</t>
  </si>
  <si>
    <t>IDX250106</t>
  </si>
  <si>
    <t>Rozhodcovia 11.kolo Tipos MLB Vranov nad Topľou RING B</t>
  </si>
  <si>
    <t>Marek Šupol, Michal Jurkovič, Viktor Laczko, Milan Strnad, Blažej Szabó, Peter Glovčík, Peter Jachman, Jaroslava Brandejsová</t>
  </si>
  <si>
    <t>40250141</t>
  </si>
  <si>
    <t>8125055831</t>
  </si>
  <si>
    <t>Letenky ME Jerevan, ARM</t>
  </si>
  <si>
    <t>IDX250103</t>
  </si>
  <si>
    <t>25092417670</t>
  </si>
  <si>
    <t>WB U19 Ostrava tankovanie rozhodca M.Zajac</t>
  </si>
  <si>
    <t>36470317</t>
  </si>
  <si>
    <t>ADS Vranov s.r.o.</t>
  </si>
  <si>
    <t>a - box - bežné transfery</t>
  </si>
  <si>
    <t>Ivana Haršányová sbf@sbf.sk +421949246786</t>
  </si>
  <si>
    <t>IDM250002</t>
  </si>
  <si>
    <t>1/2025</t>
  </si>
  <si>
    <t>Rozhodcovia 3.kolo MLB 1.3.2025 RING A Považská Bystrica ROZDELENÉ AJ DO V3 2024 ABY TO SEDELO NA CENT</t>
  </si>
  <si>
    <t>Hrubé mzdy vyplatené zamestnancom vrátane odvodov zamestnávateľA
počet fyzických osôb 1
obdobie január 2025</t>
  </si>
  <si>
    <t>Zabezpečovanie činnosti repre SR - žiaci, ml.dorast a st.dorast</t>
  </si>
  <si>
    <t>Zabezpečovanie činnosti repre SR - muži a ženy</t>
  </si>
  <si>
    <t>40250142</t>
  </si>
  <si>
    <t>2512458</t>
  </si>
  <si>
    <t>Licencia Microsoft 365 Business Standart</t>
  </si>
  <si>
    <t>43 939 899</t>
  </si>
  <si>
    <t>IT Learning Slovakia s.r.o.</t>
  </si>
  <si>
    <t>IDX250114</t>
  </si>
  <si>
    <t>309/0000000059</t>
  </si>
  <si>
    <t>Kancelárske potreby refundácia</t>
  </si>
  <si>
    <t>Ing.Ľudovít Ligač - KSM</t>
  </si>
  <si>
    <t>20250572</t>
  </si>
  <si>
    <t>Preukazy pre trénerov boxu</t>
  </si>
  <si>
    <t>36562611</t>
  </si>
  <si>
    <t>ForPress Nitrianske tlačiarne s.r.o.</t>
  </si>
  <si>
    <t>IDX250118</t>
  </si>
  <si>
    <t>Správny poplatok, kolok refundácia</t>
  </si>
  <si>
    <t>Náklady spojené s odbornou administratívnou prácou pri evidencii a spracovaní žiadostí o
registráciu nových členov SBF, organizáciu MLB, aktualizáciu Informačného systému športu</t>
  </si>
  <si>
    <t>40250035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</si>
</sst>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6" val="1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23"/>
      <c r="D1" s="323"/>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24"/>
      <c r="D21" s="324"/>
    </row>
    <row r="22" spans="1:4" x14ac:dyDescent="0.15">
      <c r="C22" s="325"/>
      <c r="D22" s="324"/>
    </row>
    <row r="23" spans="1:4" ht="70" x14ac:dyDescent="0.15">
      <c r="A23" s="23" t="s">
        <v>1380</v>
      </c>
      <c r="C23" s="255"/>
      <c r="D23" s="256"/>
    </row>
    <row r="24" spans="1:4" ht="12.75" customHeight="1" x14ac:dyDescent="0.15">
      <c r="C24" s="321"/>
      <c r="D24" s="322"/>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75" customHeight="1" x14ac:dyDescent="0.15"/>
    <row r="33" spans="1:3" ht="15.75" customHeight="1" x14ac:dyDescent="0.15">
      <c r="A33" s="19" t="s">
        <v>1362</v>
      </c>
    </row>
    <row r="34" spans="1:3" ht="12.7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99"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69" t="str">
        <f>Spolu!C3&amp;", "&amp;Spolu!C6</f>
        <v>Slovenská boxerská federácia, Dr. Vladimíra Clementisa 3222/10, Bratislava, 821 02</v>
      </c>
      <c r="B1" s="369"/>
      <c r="C1" s="369"/>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15">
      <c r="E4" s="371"/>
      <c r="F4" s="371"/>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1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5" customHeight="1" x14ac:dyDescent="0.15">
      <c r="A14" s="139" t="s">
        <v>1292</v>
      </c>
      <c r="B14" s="374" t="s">
        <v>1310</v>
      </c>
      <c r="C14" s="375"/>
      <c r="F14" s="313"/>
      <c r="N14" s="137" t="str">
        <f t="shared" si="0"/>
        <v xml:space="preserve">n - </v>
      </c>
      <c r="O14" s="137" t="s">
        <v>364</v>
      </c>
    </row>
    <row r="15" spans="1:16" ht="34.5" customHeight="1" x14ac:dyDescent="0.15">
      <c r="A15" s="139" t="s">
        <v>1311</v>
      </c>
      <c r="B15" s="374"/>
      <c r="C15" s="375"/>
      <c r="F15" s="377"/>
      <c r="N15" s="137" t="str">
        <f t="shared" si="0"/>
        <v xml:space="preserve">o - </v>
      </c>
      <c r="O15" s="137" t="s">
        <v>365</v>
      </c>
    </row>
    <row r="16" spans="1:16" x14ac:dyDescent="0.15">
      <c r="A16" s="139" t="s">
        <v>1295</v>
      </c>
      <c r="B16" s="142">
        <f>F8</f>
        <v>0</v>
      </c>
      <c r="C16" s="137"/>
      <c r="F16" s="377"/>
      <c r="N16" s="137" t="str">
        <f t="shared" si="0"/>
        <v xml:space="preserve">p - </v>
      </c>
      <c r="O16" s="137" t="s">
        <v>366</v>
      </c>
    </row>
    <row r="17" spans="1:16" ht="32.25" customHeight="1" x14ac:dyDescent="0.15">
      <c r="A17" s="139" t="s">
        <v>1298</v>
      </c>
      <c r="B17" s="142">
        <f>F9</f>
        <v>0</v>
      </c>
      <c r="C17" s="137"/>
      <c r="F17" s="377"/>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31744621</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6" t="s">
        <v>1303</v>
      </c>
      <c r="C24" s="376"/>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scale="9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78" t="s">
        <v>1317</v>
      </c>
      <c r="B2" s="378"/>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6" t="s">
        <v>57</v>
      </c>
      <c r="B1" s="326"/>
      <c r="C1" s="326"/>
      <c r="D1" s="326"/>
      <c r="E1" s="326"/>
      <c r="F1" s="326"/>
      <c r="G1" s="326"/>
      <c r="H1" s="326"/>
      <c r="I1" s="52"/>
      <c r="J1" s="37"/>
    </row>
    <row r="2" spans="1:11" ht="16" x14ac:dyDescent="0.2">
      <c r="A2" s="332" t="s">
        <v>58</v>
      </c>
      <c r="B2" s="332"/>
      <c r="C2" s="332"/>
      <c r="D2" s="332"/>
      <c r="E2" s="332"/>
      <c r="F2" s="332"/>
      <c r="G2" s="332"/>
      <c r="H2" s="330" t="str">
        <f>+Doklady!I100</f>
        <v>V2</v>
      </c>
      <c r="I2" s="330"/>
    </row>
    <row r="3" spans="1:11" ht="14" x14ac:dyDescent="0.15">
      <c r="A3" s="40"/>
      <c r="B3" s="40"/>
      <c r="C3" s="40"/>
      <c r="D3" s="40"/>
      <c r="E3" s="40"/>
      <c r="F3" s="40"/>
      <c r="G3" s="40"/>
      <c r="H3" s="331">
        <f>+Doklady!I101</f>
        <v>45887</v>
      </c>
      <c r="I3" s="331"/>
    </row>
    <row r="4" spans="1:11" ht="15.75" customHeight="1" x14ac:dyDescent="0.15">
      <c r="A4" s="41" t="s">
        <v>59</v>
      </c>
      <c r="B4" s="327" t="s">
        <v>60</v>
      </c>
      <c r="C4" s="328"/>
      <c r="D4" s="328"/>
      <c r="E4" s="329"/>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35" t="s">
        <v>311</v>
      </c>
      <c r="B1" s="336"/>
      <c r="C1" s="174">
        <v>45688</v>
      </c>
      <c r="D1" s="26"/>
      <c r="G1" s="252">
        <v>45688</v>
      </c>
    </row>
    <row r="2" spans="1:7" ht="14" x14ac:dyDescent="0.15">
      <c r="A2" s="28"/>
      <c r="B2" s="28"/>
      <c r="G2" s="252">
        <v>45716</v>
      </c>
    </row>
    <row r="3" spans="1:7" ht="14" x14ac:dyDescent="0.15">
      <c r="A3" s="30" t="s">
        <v>312</v>
      </c>
      <c r="B3" s="333" t="str">
        <f>INDEX(Adr!B:B,Doklady!B102+1)</f>
        <v>Slovenská boxerská federácia</v>
      </c>
      <c r="C3" s="333"/>
      <c r="D3" s="333"/>
      <c r="G3" s="252">
        <v>45747</v>
      </c>
    </row>
    <row r="4" spans="1:7" ht="14" x14ac:dyDescent="0.15">
      <c r="A4" s="30" t="s">
        <v>313</v>
      </c>
      <c r="B4" s="29" t="str">
        <f>RIGHT("0000"&amp;INDEX(Adr!A:A,Doklady!B102+1),8)</f>
        <v>31744621</v>
      </c>
      <c r="G4" s="252">
        <v>45777</v>
      </c>
    </row>
    <row r="5" spans="1:7" ht="14" x14ac:dyDescent="0.15">
      <c r="A5" s="30" t="s">
        <v>314</v>
      </c>
      <c r="B5" s="29" t="str">
        <f>INDEX(Adr!D:D,Doklady!B102+1)&amp;", "&amp;INDEX(Adr!E:E,Doklady!B102+1)</f>
        <v>Dr. Vladimíra Clementisa 3222/10,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257730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257730</v>
      </c>
      <c r="G15" s="252"/>
    </row>
    <row r="16" spans="1:7" ht="14" x14ac:dyDescent="0.15">
      <c r="G16" s="252"/>
    </row>
    <row r="17" spans="1:5" ht="72" customHeight="1" x14ac:dyDescent="0.15">
      <c r="A17" s="334" t="s">
        <v>328</v>
      </c>
      <c r="B17" s="334"/>
      <c r="C17" s="334"/>
      <c r="D17" s="334"/>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2" zoomScaleNormal="100" workbookViewId="0">
      <selection activeCell="B141" sqref="B141"/>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56" t="s">
        <v>1502</v>
      </c>
      <c r="B1" s="356"/>
      <c r="C1" s="356"/>
      <c r="D1" s="356"/>
      <c r="E1" s="356"/>
      <c r="F1" s="356"/>
      <c r="G1" s="356"/>
      <c r="H1" s="356"/>
      <c r="I1" s="356"/>
    </row>
    <row r="2" spans="1:26" ht="7.5" customHeight="1" x14ac:dyDescent="0.15">
      <c r="C2" s="8"/>
      <c r="D2" s="8"/>
      <c r="E2" s="8"/>
      <c r="F2" s="8"/>
      <c r="G2" s="8"/>
      <c r="H2" s="8"/>
      <c r="I2" s="8"/>
    </row>
    <row r="3" spans="1:26" s="9" customFormat="1" ht="26.25" customHeight="1" x14ac:dyDescent="0.15">
      <c r="B3" s="160" t="s">
        <v>59</v>
      </c>
      <c r="C3" s="357" t="str">
        <f>INDEX(Adr!B2:B87,Doklady!B102)</f>
        <v>Slovenská boxerská federácia</v>
      </c>
      <c r="D3" s="357"/>
      <c r="E3" s="357"/>
      <c r="F3" s="357"/>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31744621</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Dr. Vladimíra Clementisa 3222/10, Bratislava, 821 02</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58" t="s">
        <v>333</v>
      </c>
      <c r="F9" s="359"/>
      <c r="J9" s="8"/>
      <c r="L9" s="118"/>
      <c r="M9" s="118"/>
      <c r="N9" s="118"/>
      <c r="O9" s="118"/>
      <c r="P9" s="118"/>
      <c r="Q9" s="118"/>
      <c r="R9" s="118"/>
      <c r="S9" s="118"/>
    </row>
    <row r="10" spans="1:26" ht="18" x14ac:dyDescent="0.2">
      <c r="A10" s="69" t="s">
        <v>317</v>
      </c>
      <c r="B10" s="70" t="s">
        <v>318</v>
      </c>
      <c r="C10" s="126">
        <f>SUMIF(FP!J:J,Doklady!$B$1&amp;A10,FP!D:D)</f>
        <v>0</v>
      </c>
      <c r="D10" s="126">
        <f>C10-E10</f>
        <v>0</v>
      </c>
      <c r="E10" s="352">
        <f>SUMIF(K:K,A10,I:I)</f>
        <v>0</v>
      </c>
      <c r="F10" s="353"/>
      <c r="L10" s="120" t="s">
        <v>334</v>
      </c>
      <c r="M10" s="118"/>
      <c r="N10" s="118"/>
      <c r="O10" s="118"/>
      <c r="P10" s="118"/>
      <c r="Q10" s="118"/>
      <c r="R10" s="118"/>
      <c r="S10" s="118"/>
    </row>
    <row r="11" spans="1:26" ht="18" x14ac:dyDescent="0.2">
      <c r="A11" s="69" t="s">
        <v>319</v>
      </c>
      <c r="B11" s="70" t="s">
        <v>320</v>
      </c>
      <c r="C11" s="126">
        <f>SUMIF(FP!J:J,Doklady!$B$1&amp;A11,FP!D:D)</f>
        <v>257730</v>
      </c>
      <c r="D11" s="126">
        <f>+C11-E11</f>
        <v>257729.99999999994</v>
      </c>
      <c r="E11" s="360">
        <f>+I39-I42+I44-I47</f>
        <v>5.8207660913467407E-11</v>
      </c>
      <c r="F11" s="361"/>
      <c r="J11" s="176"/>
      <c r="L11" s="161" t="str">
        <f>L41</f>
        <v>a - box - bežné transfery</v>
      </c>
      <c r="M11" s="118"/>
      <c r="N11" s="118"/>
      <c r="O11" s="118"/>
      <c r="P11" s="118"/>
      <c r="Q11" s="118"/>
      <c r="R11" s="118"/>
      <c r="S11" s="118"/>
    </row>
    <row r="12" spans="1:26" ht="18" x14ac:dyDescent="0.2">
      <c r="A12" s="69" t="s">
        <v>321</v>
      </c>
      <c r="B12" s="70" t="s">
        <v>322</v>
      </c>
      <c r="C12" s="126">
        <f>SUMIF(FP!J:J,Doklady!$B$1&amp;A12,FP!D:D)</f>
        <v>0</v>
      </c>
      <c r="D12" s="126">
        <f>C12-E12</f>
        <v>0</v>
      </c>
      <c r="E12" s="352">
        <f>SUMIF(K:K,A12,I:I)</f>
        <v>0</v>
      </c>
      <c r="F12" s="353"/>
      <c r="J12" s="177"/>
      <c r="L12" s="161" t="str">
        <f>L42</f>
        <v>a - box - kapitálové transfery</v>
      </c>
      <c r="N12" s="118"/>
      <c r="O12" s="118"/>
      <c r="P12" s="118"/>
      <c r="Q12" s="118"/>
      <c r="R12" s="118"/>
      <c r="S12" s="118"/>
    </row>
    <row r="13" spans="1:26" ht="18" x14ac:dyDescent="0.2">
      <c r="A13" s="69" t="s">
        <v>323</v>
      </c>
      <c r="B13" s="70" t="s">
        <v>324</v>
      </c>
      <c r="C13" s="126">
        <f>SUMIF(FP!J:J,Doklady!$B$1&amp;A13,FP!D:D)</f>
        <v>0</v>
      </c>
      <c r="D13" s="126">
        <f>C13-E13</f>
        <v>0</v>
      </c>
      <c r="E13" s="352">
        <f>SUMIF(K:K,A13,I:I)</f>
        <v>0</v>
      </c>
      <c r="F13" s="353"/>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44" t="s">
        <v>336</v>
      </c>
      <c r="C16" s="345"/>
      <c r="D16" s="345"/>
      <c r="E16" s="345"/>
      <c r="F16" s="345"/>
      <c r="G16" s="345"/>
      <c r="H16" s="346"/>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7" t="s">
        <v>339</v>
      </c>
      <c r="C17" s="347"/>
      <c r="D17" s="347"/>
      <c r="E17" s="347"/>
      <c r="F17" s="347"/>
      <c r="G17" s="347"/>
      <c r="H17" s="347"/>
      <c r="I17" s="73">
        <f>SUMIF(FP!I:I,Doklady!$B$1&amp;A17,FP!D:D)</f>
        <v>257730</v>
      </c>
      <c r="T17" s="86"/>
    </row>
    <row r="18" spans="1:20" x14ac:dyDescent="0.15">
      <c r="A18" s="135" t="s">
        <v>340</v>
      </c>
      <c r="B18" s="347" t="s">
        <v>341</v>
      </c>
      <c r="C18" s="347"/>
      <c r="D18" s="347"/>
      <c r="E18" s="347"/>
      <c r="F18" s="347"/>
      <c r="G18" s="347"/>
      <c r="H18" s="347"/>
      <c r="I18" s="73">
        <f>SUMIF(FP!I:I,Doklady!$B$1&amp;A18,FP!D:D)</f>
        <v>0</v>
      </c>
    </row>
    <row r="19" spans="1:20" ht="12" x14ac:dyDescent="0.15">
      <c r="A19" s="115" t="s">
        <v>342</v>
      </c>
      <c r="B19" s="347" t="s">
        <v>343</v>
      </c>
      <c r="C19" s="347"/>
      <c r="D19" s="347"/>
      <c r="E19" s="347"/>
      <c r="F19" s="347"/>
      <c r="G19" s="347"/>
      <c r="H19" s="347"/>
      <c r="I19" s="73">
        <f>SUMIF(FP!I:I,Doklady!$B$1&amp;A19,FP!D:D)</f>
        <v>0</v>
      </c>
    </row>
    <row r="20" spans="1:20" x14ac:dyDescent="0.15">
      <c r="A20" s="135" t="s">
        <v>344</v>
      </c>
      <c r="B20" s="341" t="s">
        <v>345</v>
      </c>
      <c r="C20" s="342"/>
      <c r="D20" s="342"/>
      <c r="E20" s="342"/>
      <c r="F20" s="342"/>
      <c r="G20" s="342"/>
      <c r="H20" s="343"/>
      <c r="I20" s="73">
        <f>SUMIF(FP!I:I,Doklady!$B$1&amp;A20,FP!D:D)</f>
        <v>0</v>
      </c>
      <c r="T20" s="86"/>
    </row>
    <row r="21" spans="1:20" ht="12" x14ac:dyDescent="0.15">
      <c r="A21" s="115" t="s">
        <v>346</v>
      </c>
      <c r="B21" s="341" t="s">
        <v>347</v>
      </c>
      <c r="C21" s="342"/>
      <c r="D21" s="342"/>
      <c r="E21" s="342"/>
      <c r="F21" s="342"/>
      <c r="G21" s="342"/>
      <c r="H21" s="343"/>
      <c r="I21" s="73">
        <f>SUMIF(FP!I:I,Doklady!$B$1&amp;A21,FP!D:D)</f>
        <v>0</v>
      </c>
      <c r="T21" s="86"/>
    </row>
    <row r="22" spans="1:20" x14ac:dyDescent="0.15">
      <c r="A22" s="135" t="s">
        <v>348</v>
      </c>
      <c r="B22" s="348" t="s">
        <v>349</v>
      </c>
      <c r="C22" s="349"/>
      <c r="D22" s="349"/>
      <c r="E22" s="349"/>
      <c r="F22" s="349"/>
      <c r="G22" s="349"/>
      <c r="H22" s="350"/>
      <c r="I22" s="73">
        <f>SUMIF(FP!I:I,Doklady!$B$1&amp;A22,FP!D:D)</f>
        <v>0</v>
      </c>
      <c r="T22" s="86"/>
    </row>
    <row r="23" spans="1:20" ht="12" x14ac:dyDescent="0.15">
      <c r="A23" s="115" t="s">
        <v>350</v>
      </c>
      <c r="B23" s="341" t="s">
        <v>351</v>
      </c>
      <c r="C23" s="342"/>
      <c r="D23" s="342"/>
      <c r="E23" s="342"/>
      <c r="F23" s="342"/>
      <c r="G23" s="342"/>
      <c r="H23" s="343"/>
      <c r="I23" s="73">
        <f>SUMIF(FP!I:I,Doklady!$B$1&amp;A23,FP!D:D)</f>
        <v>0</v>
      </c>
      <c r="T23" s="86"/>
    </row>
    <row r="24" spans="1:20" x14ac:dyDescent="0.15">
      <c r="A24" s="135" t="s">
        <v>352</v>
      </c>
      <c r="B24" s="341" t="s">
        <v>353</v>
      </c>
      <c r="C24" s="342"/>
      <c r="D24" s="342"/>
      <c r="E24" s="342"/>
      <c r="F24" s="342"/>
      <c r="G24" s="342"/>
      <c r="H24" s="343"/>
      <c r="I24" s="73">
        <f>SUMIF(FP!I:I,Doklady!$B$1&amp;A24,FP!D:D)</f>
        <v>0</v>
      </c>
      <c r="T24" s="86"/>
    </row>
    <row r="25" spans="1:20" ht="12" x14ac:dyDescent="0.15">
      <c r="A25" s="115" t="s">
        <v>354</v>
      </c>
      <c r="B25" s="364" t="s">
        <v>355</v>
      </c>
      <c r="C25" s="365"/>
      <c r="D25" s="365"/>
      <c r="E25" s="365"/>
      <c r="F25" s="365"/>
      <c r="G25" s="365"/>
      <c r="H25" s="366"/>
      <c r="I25" s="73">
        <f>SUMIF(FP!I:I,Doklady!$B$1&amp;A25,FP!D:D)</f>
        <v>0</v>
      </c>
      <c r="T25" s="86"/>
    </row>
    <row r="26" spans="1:20" x14ac:dyDescent="0.15">
      <c r="A26" s="135" t="s">
        <v>356</v>
      </c>
      <c r="B26" s="341" t="s">
        <v>357</v>
      </c>
      <c r="C26" s="342"/>
      <c r="D26" s="342"/>
      <c r="E26" s="342"/>
      <c r="F26" s="342"/>
      <c r="G26" s="342"/>
      <c r="H26" s="343"/>
      <c r="I26" s="73">
        <f>SUMIF(FP!I:I,Doklady!$B$1&amp;A26,FP!D:D)</f>
        <v>0</v>
      </c>
      <c r="T26" s="86"/>
    </row>
    <row r="27" spans="1:20" ht="12" x14ac:dyDescent="0.15">
      <c r="A27" s="115" t="s">
        <v>358</v>
      </c>
      <c r="B27" s="341" t="s">
        <v>359</v>
      </c>
      <c r="C27" s="342"/>
      <c r="D27" s="342"/>
      <c r="E27" s="342"/>
      <c r="F27" s="342"/>
      <c r="G27" s="342"/>
      <c r="H27" s="343"/>
      <c r="I27" s="73">
        <f>SUMIF(FP!I:I,Doklady!$B$1&amp;A27,FP!D:D)</f>
        <v>0</v>
      </c>
      <c r="T27" s="86"/>
    </row>
    <row r="28" spans="1:20" x14ac:dyDescent="0.15">
      <c r="A28" s="135" t="s">
        <v>360</v>
      </c>
      <c r="B28" s="341" t="s">
        <v>361</v>
      </c>
      <c r="C28" s="342"/>
      <c r="D28" s="342"/>
      <c r="E28" s="342"/>
      <c r="F28" s="342"/>
      <c r="G28" s="342"/>
      <c r="H28" s="343"/>
      <c r="I28" s="73">
        <f>SUMIF(FP!I:I,Doklady!$B$1&amp;A28,FP!D:D)</f>
        <v>0</v>
      </c>
      <c r="T28" s="86"/>
    </row>
    <row r="29" spans="1:20" ht="12" x14ac:dyDescent="0.15">
      <c r="A29" s="115" t="s">
        <v>362</v>
      </c>
      <c r="B29" s="341" t="s">
        <v>363</v>
      </c>
      <c r="C29" s="342"/>
      <c r="D29" s="342"/>
      <c r="E29" s="342"/>
      <c r="F29" s="342"/>
      <c r="G29" s="342"/>
      <c r="H29" s="343"/>
      <c r="I29" s="73">
        <f>SUMIF(FP!I:I,Doklady!$B$1&amp;A29,FP!D:D)</f>
        <v>0</v>
      </c>
      <c r="T29" s="86"/>
    </row>
    <row r="30" spans="1:20" hidden="1" x14ac:dyDescent="0.15">
      <c r="A30" s="135" t="s">
        <v>364</v>
      </c>
      <c r="B30" s="341"/>
      <c r="C30" s="342"/>
      <c r="D30" s="342"/>
      <c r="E30" s="342"/>
      <c r="F30" s="342"/>
      <c r="G30" s="342"/>
      <c r="H30" s="343"/>
      <c r="I30" s="73">
        <f>SUMIF(FP!I:I,Doklady!$B$1&amp;A30,FP!D:D)</f>
        <v>0</v>
      </c>
      <c r="T30" s="86"/>
    </row>
    <row r="31" spans="1:20" ht="12" hidden="1" x14ac:dyDescent="0.15">
      <c r="A31" s="115" t="s">
        <v>365</v>
      </c>
      <c r="B31" s="341"/>
      <c r="C31" s="342"/>
      <c r="D31" s="342"/>
      <c r="E31" s="342"/>
      <c r="F31" s="342"/>
      <c r="G31" s="342"/>
      <c r="H31" s="343"/>
      <c r="I31" s="73">
        <f>SUMIF(FP!I:I,Doklady!$B$1&amp;A31,FP!D:D)</f>
        <v>0</v>
      </c>
      <c r="T31" s="86"/>
    </row>
    <row r="32" spans="1:20" hidden="1" x14ac:dyDescent="0.15">
      <c r="A32" s="135" t="s">
        <v>366</v>
      </c>
      <c r="B32" s="337"/>
      <c r="C32" s="338"/>
      <c r="D32" s="338"/>
      <c r="E32" s="338"/>
      <c r="F32" s="338"/>
      <c r="G32" s="338"/>
      <c r="H32" s="339"/>
      <c r="I32" s="73">
        <f>SUMIF(FP!I:I,Doklady!$B$1&amp;A32,FP!D:D)</f>
        <v>0</v>
      </c>
      <c r="T32" s="86"/>
    </row>
    <row r="33" spans="1:21" ht="12" hidden="1" x14ac:dyDescent="0.15">
      <c r="A33" s="115" t="s">
        <v>367</v>
      </c>
      <c r="B33" s="337"/>
      <c r="C33" s="338"/>
      <c r="D33" s="338"/>
      <c r="E33" s="338"/>
      <c r="F33" s="338"/>
      <c r="G33" s="338"/>
      <c r="H33" s="339"/>
      <c r="I33" s="73">
        <f>SUMIF(FP!I:I,Doklady!$B$1&amp;A33,FP!D:D)</f>
        <v>0</v>
      </c>
      <c r="T33" s="86"/>
    </row>
    <row r="34" spans="1:21" hidden="1" x14ac:dyDescent="0.15">
      <c r="A34" s="135" t="s">
        <v>368</v>
      </c>
      <c r="B34" s="340"/>
      <c r="C34" s="340"/>
      <c r="D34" s="340"/>
      <c r="E34" s="340"/>
      <c r="F34" s="340"/>
      <c r="G34" s="340"/>
      <c r="H34" s="340"/>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box</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51546</v>
      </c>
      <c r="G39" s="78">
        <f>+MAX(I39-C39-D39-E39-F39-H39,0)</f>
        <v>206184</v>
      </c>
      <c r="H39" s="78">
        <f>+IFERROR(VLOOKUP(K40&amp;" - kapitálové transfery",B$53:C$90,2,0),0)</f>
        <v>0</v>
      </c>
      <c r="I39" s="73">
        <f>SUMIF(FP!K:K,K40,FP!D:D)</f>
        <v>257730</v>
      </c>
      <c r="L39" s="84">
        <f>COUNTIF(FP!N:N,Doklady!B1&amp;"aK")</f>
        <v>0</v>
      </c>
      <c r="T39" s="86"/>
    </row>
    <row r="40" spans="1:21" ht="12" x14ac:dyDescent="0.15">
      <c r="A40" s="115" t="s">
        <v>338</v>
      </c>
      <c r="B40" s="116" t="s">
        <v>377</v>
      </c>
      <c r="C40" s="78">
        <f>DSUM(Doklady!A103:J10000,"GGG",Spolu!L40:M42)</f>
        <v>0</v>
      </c>
      <c r="D40" s="78">
        <f>DSUM(Doklady!A103:J10000,"GGG",Spolu!N40:O42)</f>
        <v>69069.2</v>
      </c>
      <c r="E40" s="78">
        <f>DSUM(Doklady!A103:J10000,"GGG",Spolu!P40:Q42)</f>
        <v>106174.07999999999</v>
      </c>
      <c r="F40" s="78">
        <f>DSUM(Doklady!A103:J10000,"GGG",Spolu!R40:S42)</f>
        <v>32664.859999999997</v>
      </c>
      <c r="G40" s="78">
        <f>DSUM(Doklady!A103:J10000,"GGG",Spolu!T40:U42)-H40</f>
        <v>49821.859999999993</v>
      </c>
      <c r="H40" s="78">
        <f>+IFERROR(VLOOKUP(K40&amp;" - kapitálové transfery",B$53:D$90,3,0),0)</f>
        <v>0</v>
      </c>
      <c r="I40" s="73">
        <f>+C40+D40+E40+F40+G40+H40</f>
        <v>257729.99999999994</v>
      </c>
      <c r="J40" s="218" t="str">
        <f>+K45</f>
        <v>.</v>
      </c>
      <c r="K40" s="218" t="str">
        <f>IF(L38&gt;0,INDEX(FP!K:K,Doklady!B2),".")</f>
        <v>box</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box - bežné transfery</v>
      </c>
      <c r="M41" s="120">
        <v>1</v>
      </c>
      <c r="N41" s="161" t="str">
        <f>+L41</f>
        <v>a - box - bežné transfery</v>
      </c>
      <c r="O41" s="120">
        <v>2</v>
      </c>
      <c r="P41" s="161" t="str">
        <f>+L41</f>
        <v>a - box - bežné transfery</v>
      </c>
      <c r="Q41" s="120">
        <v>3</v>
      </c>
      <c r="R41" s="161" t="str">
        <f>+L41</f>
        <v>a - box - bežné transfery</v>
      </c>
      <c r="S41" s="120">
        <v>4</v>
      </c>
      <c r="T41" s="161" t="str">
        <f>+L41</f>
        <v>a - box - bežné transfery</v>
      </c>
      <c r="U41" s="120">
        <v>5</v>
      </c>
    </row>
    <row r="42" spans="1:21" ht="10.5" customHeight="1" x14ac:dyDescent="0.15">
      <c r="A42" s="115" t="s">
        <v>338</v>
      </c>
      <c r="B42" s="116" t="s">
        <v>380</v>
      </c>
      <c r="C42" s="73">
        <f>+C40</f>
        <v>0</v>
      </c>
      <c r="D42" s="216">
        <f>+D40</f>
        <v>69069.2</v>
      </c>
      <c r="E42" s="216">
        <f>+E40</f>
        <v>106174.07999999999</v>
      </c>
      <c r="F42" s="216">
        <f>+MIN(F39:F40)</f>
        <v>32664.859999999997</v>
      </c>
      <c r="G42" s="216">
        <f>+MIN(G39+MAX(F39-F40,0)-MAX(E40-E39,0)-MAX(D40-D39,0)-MAX(C40-C39,0),G40)</f>
        <v>49821.859999999993</v>
      </c>
      <c r="H42" s="216">
        <f>+MIN(H39:H40)</f>
        <v>0</v>
      </c>
      <c r="I42" s="73">
        <f>+C42+D42+E42+MIN(F39:F40)+G42+H42</f>
        <v>257729.99999999994</v>
      </c>
      <c r="J42" s="219">
        <f>+K47</f>
        <v>0</v>
      </c>
      <c r="K42" s="219">
        <f>+I42-H42</f>
        <v>257729.99999999994</v>
      </c>
      <c r="L42" s="161" t="str">
        <f>+SUBSTITUTE(L41,"bežné","kapitálové")</f>
        <v>a - box - kapitálové transfery</v>
      </c>
      <c r="M42" s="120">
        <v>1</v>
      </c>
      <c r="N42" s="161" t="str">
        <f>+L42</f>
        <v>a - box - kapitálové transfery</v>
      </c>
      <c r="O42" s="120">
        <v>2</v>
      </c>
      <c r="P42" s="161" t="str">
        <f>+L42</f>
        <v>a - box - kapitálové transfery</v>
      </c>
      <c r="Q42" s="120">
        <v>3</v>
      </c>
      <c r="R42" s="161" t="str">
        <f>+L42</f>
        <v>a - box - kapitálové transfery</v>
      </c>
      <c r="S42" s="120">
        <v>4</v>
      </c>
      <c r="T42" s="161" t="str">
        <f>+L42</f>
        <v>a - box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4"/>
      <c r="B50" s="355"/>
      <c r="C50" s="355"/>
      <c r="D50" s="355"/>
      <c r="E50" s="355"/>
      <c r="F50" s="355"/>
      <c r="G50" s="355"/>
      <c r="H50" s="355"/>
      <c r="I50" s="355"/>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box - bežné transfery</v>
      </c>
      <c r="C53" s="73">
        <f>IF(A53&lt;&gt;"",INDEX(FP!D:D,Doklady!B$2+(ROW()-53)),"")</f>
        <v>257730</v>
      </c>
      <c r="D53" s="73">
        <f>IF(A53&lt;&gt;"",Doklady!I1-Doklady!J1,"")</f>
        <v>257730.00000000006</v>
      </c>
      <c r="E53" s="73">
        <f>IF(A53&lt;&gt;"",MIN(D53,C53)*Doklady!C1/(1-Doklady!C1),"")</f>
        <v>0</v>
      </c>
      <c r="F53" s="71">
        <f>IF(A53&lt;&gt;"",Doklady!J1,"")</f>
        <v>0</v>
      </c>
      <c r="G53" s="73">
        <f>+IFERROR(HLOOKUP(IF(RIGHT(B53,15)="bežné transfery",LEFT(B53,LEN(B53)-18),0),$J$40:$K$42,3,0),MIN(C53,D53))</f>
        <v>257729.99999999994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257730</v>
      </c>
      <c r="D130" s="228">
        <f t="shared" ref="D130:I130" si="9">SUM(D53:D129)</f>
        <v>257730.00000000006</v>
      </c>
      <c r="E130" s="228">
        <f t="shared" si="9"/>
        <v>0</v>
      </c>
      <c r="F130" s="228">
        <f t="shared" si="9"/>
        <v>0</v>
      </c>
      <c r="G130" s="228">
        <f t="shared" si="9"/>
        <v>257729.99999999994</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t="s">
        <v>2132</v>
      </c>
      <c r="C140" s="229"/>
      <c r="D140" s="367" t="s">
        <v>558</v>
      </c>
      <c r="E140" s="367"/>
      <c r="F140" s="367"/>
      <c r="G140" s="367"/>
      <c r="H140" s="367"/>
      <c r="I140" s="367"/>
      <c r="J140" s="85"/>
    </row>
    <row r="141" spans="1:26" ht="68.25" customHeight="1" x14ac:dyDescent="0.15">
      <c r="A141" s="9"/>
      <c r="B141" s="283" t="s">
        <v>397</v>
      </c>
      <c r="C141" s="214"/>
      <c r="D141" s="351" t="s">
        <v>398</v>
      </c>
      <c r="E141" s="351"/>
      <c r="F141" s="351"/>
      <c r="G141" s="351"/>
      <c r="H141" s="351"/>
      <c r="I141" s="351"/>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5000"/>
  <sheetViews>
    <sheetView tabSelected="1" topLeftCell="A100" zoomScale="130" zoomScaleNormal="130" workbookViewId="0">
      <selection activeCell="A100" sqref="A100:J302"/>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box - bežné transfery</v>
      </c>
      <c r="B1" s="232" t="str">
        <f>INDEX(Adr!A:A,B102+1)</f>
        <v>31744621</v>
      </c>
      <c r="C1" s="233">
        <f>IF(ROW()&lt;=B$3,INDEX(FP!E:E,B$2+ROW()-1),"")</f>
        <v>0</v>
      </c>
      <c r="D1" s="234" t="str">
        <f>IF(ROW()&lt;=B$3,INDEX(FP!F:F,B$2+ROW()-1),"")</f>
        <v>a</v>
      </c>
      <c r="E1" s="234"/>
      <c r="F1" s="234" t="str">
        <f>IF(ROW()&lt;=B$3,INDEX(FP!G:G,B$2+ROW()-1),"")</f>
        <v>026 02</v>
      </c>
      <c r="G1" s="234"/>
      <c r="H1" s="235" t="str">
        <f>IF(ROW()&lt;=B$3,INDEX(FP!C:C,B$2+ROW()-1),"")</f>
        <v>box - bežné transfery</v>
      </c>
      <c r="I1" s="236">
        <f t="shared" ref="I1:I6" si="0">IF(ROW()&lt;=B$3,SUMIF(A$107:A$10042,A1,I$107:I$10042),"")</f>
        <v>257730.00000000006</v>
      </c>
      <c r="J1" s="236">
        <f t="shared" ref="J1:J32" si="1">IF(ROW()&lt;=B$3,SUMIFS(I$103:I$50042,A$103:A$50042,K1,J$103:J$50042,L1),"")</f>
        <v>0</v>
      </c>
      <c r="K1" s="110" t="str">
        <f>$A1</f>
        <v>a - box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14" t="s">
        <v>1503</v>
      </c>
      <c r="B100" s="314"/>
      <c r="C100" s="314"/>
      <c r="D100" s="314"/>
      <c r="E100" s="314"/>
      <c r="F100" s="314"/>
      <c r="G100" s="314"/>
      <c r="H100" s="314"/>
      <c r="I100" s="316" t="s">
        <v>1488</v>
      </c>
      <c r="J100" s="316"/>
      <c r="K100" s="89"/>
    </row>
    <row r="101" spans="1:25" ht="16" x14ac:dyDescent="0.2">
      <c r="A101" s="317"/>
      <c r="B101" s="317"/>
      <c r="C101" s="317"/>
      <c r="D101" s="317"/>
      <c r="E101" s="317"/>
      <c r="F101" s="317"/>
      <c r="G101" s="317"/>
      <c r="H101" s="317"/>
      <c r="I101" s="315">
        <v>45887</v>
      </c>
      <c r="J101" s="315"/>
    </row>
    <row r="102" spans="1:25" ht="14" x14ac:dyDescent="0.15">
      <c r="A102" s="249" t="s">
        <v>403</v>
      </c>
      <c r="B102" s="250">
        <v>16</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8" x14ac:dyDescent="0.15">
      <c r="A107" s="14" t="s">
        <v>2131</v>
      </c>
      <c r="B107" s="14" t="s">
        <v>2133</v>
      </c>
      <c r="C107" s="14" t="s">
        <v>2134</v>
      </c>
      <c r="D107" s="16">
        <v>45692</v>
      </c>
      <c r="E107" s="16"/>
      <c r="F107" s="14" t="s">
        <v>2136</v>
      </c>
      <c r="G107" s="14"/>
      <c r="H107" s="14" t="s">
        <v>1524</v>
      </c>
      <c r="I107" s="15">
        <v>2434.64</v>
      </c>
      <c r="J107" s="77">
        <v>4</v>
      </c>
      <c r="K107" s="92"/>
    </row>
    <row r="108" spans="1:25" ht="24" x14ac:dyDescent="0.15">
      <c r="A108" s="14" t="s">
        <v>2131</v>
      </c>
      <c r="B108" s="14" t="s">
        <v>1504</v>
      </c>
      <c r="C108" s="14"/>
      <c r="D108" s="16">
        <v>45719</v>
      </c>
      <c r="E108" s="16"/>
      <c r="F108" s="14" t="s">
        <v>1505</v>
      </c>
      <c r="G108" s="14"/>
      <c r="H108" s="14" t="s">
        <v>1506</v>
      </c>
      <c r="I108" s="15">
        <v>3800</v>
      </c>
      <c r="J108" s="77">
        <v>2</v>
      </c>
      <c r="K108" s="92"/>
    </row>
    <row r="109" spans="1:25" ht="13" x14ac:dyDescent="0.15">
      <c r="A109" s="14" t="s">
        <v>2131</v>
      </c>
      <c r="B109" s="14" t="s">
        <v>1507</v>
      </c>
      <c r="C109" s="14"/>
      <c r="D109" s="16">
        <v>45717</v>
      </c>
      <c r="E109" s="16">
        <v>45720</v>
      </c>
      <c r="F109" s="14" t="s">
        <v>1508</v>
      </c>
      <c r="G109" s="14" t="s">
        <v>1509</v>
      </c>
      <c r="H109" s="14" t="s">
        <v>1510</v>
      </c>
      <c r="I109" s="15">
        <v>1000</v>
      </c>
      <c r="J109" s="77">
        <v>2</v>
      </c>
      <c r="K109" s="92"/>
    </row>
    <row r="110" spans="1:25" ht="36" x14ac:dyDescent="0.15">
      <c r="A110" s="14" t="s">
        <v>2131</v>
      </c>
      <c r="B110" s="14" t="s">
        <v>1511</v>
      </c>
      <c r="C110" s="14"/>
      <c r="D110" s="16">
        <v>45721</v>
      </c>
      <c r="E110" s="16"/>
      <c r="F110" s="14" t="s">
        <v>2135</v>
      </c>
      <c r="G110" s="14"/>
      <c r="H110" s="14" t="s">
        <v>1512</v>
      </c>
      <c r="I110" s="15">
        <v>146.74</v>
      </c>
      <c r="J110" s="77">
        <v>5</v>
      </c>
      <c r="K110" s="92"/>
    </row>
    <row r="111" spans="1:25" ht="36" x14ac:dyDescent="0.15">
      <c r="A111" s="14" t="s">
        <v>2131</v>
      </c>
      <c r="B111" s="14" t="s">
        <v>1513</v>
      </c>
      <c r="C111" s="14"/>
      <c r="D111" s="16">
        <v>45721</v>
      </c>
      <c r="E111" s="16"/>
      <c r="F111" s="14" t="s">
        <v>1514</v>
      </c>
      <c r="G111" s="14"/>
      <c r="H111" s="14" t="s">
        <v>1515</v>
      </c>
      <c r="I111" s="15">
        <v>741.15</v>
      </c>
      <c r="J111" s="77">
        <v>5</v>
      </c>
      <c r="K111" s="92"/>
    </row>
    <row r="112" spans="1:25" ht="13" x14ac:dyDescent="0.15">
      <c r="A112" s="14" t="s">
        <v>2131</v>
      </c>
      <c r="B112" s="14" t="s">
        <v>1516</v>
      </c>
      <c r="C112" s="14" t="s">
        <v>1517</v>
      </c>
      <c r="D112" s="16">
        <v>45721</v>
      </c>
      <c r="E112" s="16"/>
      <c r="F112" s="14" t="s">
        <v>1518</v>
      </c>
      <c r="G112" s="14" t="s">
        <v>1519</v>
      </c>
      <c r="H112" s="14" t="s">
        <v>1520</v>
      </c>
      <c r="I112" s="15">
        <v>4860</v>
      </c>
      <c r="J112" s="77">
        <v>3</v>
      </c>
      <c r="K112" s="92"/>
    </row>
    <row r="113" spans="1:11" ht="48" x14ac:dyDescent="0.15">
      <c r="A113" s="14" t="s">
        <v>2131</v>
      </c>
      <c r="B113" s="14" t="s">
        <v>1521</v>
      </c>
      <c r="C113" s="14" t="s">
        <v>1522</v>
      </c>
      <c r="D113" s="16">
        <v>45721</v>
      </c>
      <c r="E113" s="16"/>
      <c r="F113" s="14" t="s">
        <v>1523</v>
      </c>
      <c r="G113" s="14"/>
      <c r="H113" s="14" t="s">
        <v>1524</v>
      </c>
      <c r="I113" s="15">
        <v>2434.64</v>
      </c>
      <c r="J113" s="77">
        <v>4</v>
      </c>
      <c r="K113" s="92"/>
    </row>
    <row r="114" spans="1:11" ht="13" x14ac:dyDescent="0.15">
      <c r="A114" s="14" t="s">
        <v>2131</v>
      </c>
      <c r="B114" s="14" t="s">
        <v>1525</v>
      </c>
      <c r="C114" s="14" t="s">
        <v>1526</v>
      </c>
      <c r="D114" s="16">
        <v>45722</v>
      </c>
      <c r="E114" s="16"/>
      <c r="F114" s="14" t="s">
        <v>1527</v>
      </c>
      <c r="G114" s="14" t="s">
        <v>1528</v>
      </c>
      <c r="H114" s="14" t="s">
        <v>1529</v>
      </c>
      <c r="I114" s="15">
        <v>2116.09</v>
      </c>
      <c r="J114" s="77">
        <v>2</v>
      </c>
      <c r="K114" s="92"/>
    </row>
    <row r="115" spans="1:11" ht="36" x14ac:dyDescent="0.15">
      <c r="A115" s="14" t="s">
        <v>2131</v>
      </c>
      <c r="B115" s="14" t="s">
        <v>1530</v>
      </c>
      <c r="C115" s="14"/>
      <c r="D115" s="16">
        <v>45722</v>
      </c>
      <c r="E115" s="16"/>
      <c r="F115" s="14" t="s">
        <v>1531</v>
      </c>
      <c r="G115" s="14"/>
      <c r="H115" s="14" t="s">
        <v>1532</v>
      </c>
      <c r="I115" s="15">
        <v>505.91</v>
      </c>
      <c r="J115" s="77">
        <v>5</v>
      </c>
      <c r="K115" s="92"/>
    </row>
    <row r="116" spans="1:11" ht="36" x14ac:dyDescent="0.15">
      <c r="A116" s="14" t="s">
        <v>2131</v>
      </c>
      <c r="B116" s="14" t="s">
        <v>1533</v>
      </c>
      <c r="C116" s="14"/>
      <c r="D116" s="16">
        <v>45722</v>
      </c>
      <c r="E116" s="16"/>
      <c r="F116" s="14" t="s">
        <v>1534</v>
      </c>
      <c r="G116" s="14"/>
      <c r="H116" s="14" t="s">
        <v>1535</v>
      </c>
      <c r="I116" s="15">
        <v>409.56</v>
      </c>
      <c r="J116" s="77">
        <v>5</v>
      </c>
      <c r="K116" s="92"/>
    </row>
    <row r="117" spans="1:11" ht="13" x14ac:dyDescent="0.15">
      <c r="A117" s="14" t="s">
        <v>2131</v>
      </c>
      <c r="B117" s="14" t="s">
        <v>1536</v>
      </c>
      <c r="C117" s="14"/>
      <c r="D117" s="16">
        <v>45717</v>
      </c>
      <c r="E117" s="16">
        <v>45723</v>
      </c>
      <c r="F117" s="14" t="s">
        <v>1537</v>
      </c>
      <c r="G117" s="14"/>
      <c r="H117" s="14" t="s">
        <v>1538</v>
      </c>
      <c r="I117" s="15">
        <v>240.82</v>
      </c>
      <c r="J117" s="77">
        <v>3</v>
      </c>
      <c r="K117" s="92"/>
    </row>
    <row r="118" spans="1:11" ht="13" x14ac:dyDescent="0.15">
      <c r="A118" s="14" t="s">
        <v>2131</v>
      </c>
      <c r="B118" s="14" t="s">
        <v>1539</v>
      </c>
      <c r="C118" s="14" t="s">
        <v>1540</v>
      </c>
      <c r="D118" s="16">
        <v>45726</v>
      </c>
      <c r="E118" s="16"/>
      <c r="F118" s="14" t="s">
        <v>1541</v>
      </c>
      <c r="G118" s="14" t="s">
        <v>1542</v>
      </c>
      <c r="H118" s="14" t="s">
        <v>1543</v>
      </c>
      <c r="I118" s="15">
        <v>147.32</v>
      </c>
      <c r="J118" s="77">
        <v>4</v>
      </c>
      <c r="K118" s="92"/>
    </row>
    <row r="119" spans="1:11" ht="36" x14ac:dyDescent="0.15">
      <c r="A119" s="14" t="s">
        <v>2131</v>
      </c>
      <c r="B119" s="14" t="s">
        <v>1544</v>
      </c>
      <c r="C119" s="14" t="s">
        <v>1545</v>
      </c>
      <c r="D119" s="16">
        <v>45727</v>
      </c>
      <c r="E119" s="16"/>
      <c r="F119" s="14" t="s">
        <v>1546</v>
      </c>
      <c r="G119" s="14" t="s">
        <v>1547</v>
      </c>
      <c r="H119" s="14" t="s">
        <v>1548</v>
      </c>
      <c r="I119" s="15">
        <v>2245</v>
      </c>
      <c r="J119" s="77">
        <v>3</v>
      </c>
      <c r="K119" s="92"/>
    </row>
    <row r="120" spans="1:11" ht="13" x14ac:dyDescent="0.15">
      <c r="A120" s="14" t="s">
        <v>2131</v>
      </c>
      <c r="B120" s="14" t="s">
        <v>1549</v>
      </c>
      <c r="C120" s="14" t="s">
        <v>1550</v>
      </c>
      <c r="D120" s="16">
        <v>45725</v>
      </c>
      <c r="E120" s="16">
        <v>45727</v>
      </c>
      <c r="F120" s="14" t="s">
        <v>1551</v>
      </c>
      <c r="G120" s="14" t="s">
        <v>1552</v>
      </c>
      <c r="H120" s="14" t="s">
        <v>1553</v>
      </c>
      <c r="I120" s="15">
        <v>100.01</v>
      </c>
      <c r="J120" s="77">
        <v>2</v>
      </c>
      <c r="K120" s="92"/>
    </row>
    <row r="121" spans="1:11" ht="13" x14ac:dyDescent="0.15">
      <c r="A121" s="14" t="s">
        <v>2131</v>
      </c>
      <c r="B121" s="14" t="s">
        <v>1554</v>
      </c>
      <c r="C121" s="14" t="s">
        <v>1555</v>
      </c>
      <c r="D121" s="16">
        <v>45725</v>
      </c>
      <c r="E121" s="16">
        <v>45727</v>
      </c>
      <c r="F121" s="14" t="s">
        <v>1556</v>
      </c>
      <c r="G121" s="14" t="s">
        <v>1557</v>
      </c>
      <c r="H121" s="14" t="s">
        <v>1558</v>
      </c>
      <c r="I121" s="15">
        <v>130</v>
      </c>
      <c r="J121" s="77">
        <v>2</v>
      </c>
      <c r="K121" s="92"/>
    </row>
    <row r="122" spans="1:11" ht="13" x14ac:dyDescent="0.15">
      <c r="A122" s="14" t="s">
        <v>2131</v>
      </c>
      <c r="B122" s="14" t="s">
        <v>1559</v>
      </c>
      <c r="C122" s="14"/>
      <c r="D122" s="16">
        <v>45689</v>
      </c>
      <c r="E122" s="16">
        <v>45727</v>
      </c>
      <c r="F122" s="14" t="s">
        <v>1560</v>
      </c>
      <c r="G122" s="14" t="s">
        <v>1561</v>
      </c>
      <c r="H122" s="14" t="s">
        <v>1562</v>
      </c>
      <c r="I122" s="15">
        <v>1000</v>
      </c>
      <c r="J122" s="77">
        <v>2</v>
      </c>
      <c r="K122" s="92"/>
    </row>
    <row r="123" spans="1:11" ht="36" x14ac:dyDescent="0.15">
      <c r="A123" s="14" t="s">
        <v>2131</v>
      </c>
      <c r="B123" s="14" t="s">
        <v>1563</v>
      </c>
      <c r="C123" s="14"/>
      <c r="D123" s="16">
        <v>45725</v>
      </c>
      <c r="E123" s="16"/>
      <c r="F123" s="14" t="s">
        <v>1564</v>
      </c>
      <c r="G123" s="14"/>
      <c r="H123" s="14" t="s">
        <v>1565</v>
      </c>
      <c r="I123" s="15">
        <v>1507.68</v>
      </c>
      <c r="J123" s="77">
        <v>2</v>
      </c>
      <c r="K123" s="92"/>
    </row>
    <row r="124" spans="1:11" ht="24" x14ac:dyDescent="0.15">
      <c r="A124" s="14" t="s">
        <v>2131</v>
      </c>
      <c r="B124" s="14" t="s">
        <v>1566</v>
      </c>
      <c r="C124" s="14" t="s">
        <v>1567</v>
      </c>
      <c r="D124" s="16">
        <v>45727</v>
      </c>
      <c r="E124" s="16"/>
      <c r="F124" s="14" t="s">
        <v>1568</v>
      </c>
      <c r="G124" s="14"/>
      <c r="H124" s="14" t="s">
        <v>1569</v>
      </c>
      <c r="I124" s="15">
        <v>70</v>
      </c>
      <c r="J124" s="77">
        <v>4</v>
      </c>
      <c r="K124" s="92"/>
    </row>
    <row r="125" spans="1:11" ht="13" x14ac:dyDescent="0.15">
      <c r="A125" s="14" t="s">
        <v>2131</v>
      </c>
      <c r="B125" s="14" t="s">
        <v>1570</v>
      </c>
      <c r="C125" s="14" t="s">
        <v>1571</v>
      </c>
      <c r="D125" s="16">
        <v>45700</v>
      </c>
      <c r="E125" s="16">
        <v>45728</v>
      </c>
      <c r="F125" s="14" t="s">
        <v>1572</v>
      </c>
      <c r="G125" s="14" t="s">
        <v>1573</v>
      </c>
      <c r="H125" s="14" t="s">
        <v>1574</v>
      </c>
      <c r="I125" s="15">
        <v>1000</v>
      </c>
      <c r="J125" s="77">
        <v>2</v>
      </c>
      <c r="K125" s="92"/>
    </row>
    <row r="126" spans="1:11" ht="13" x14ac:dyDescent="0.15">
      <c r="A126" s="14" t="s">
        <v>2131</v>
      </c>
      <c r="B126" s="14" t="s">
        <v>1575</v>
      </c>
      <c r="C126" s="14"/>
      <c r="D126" s="16">
        <v>45734</v>
      </c>
      <c r="E126" s="16"/>
      <c r="F126" s="14" t="s">
        <v>1576</v>
      </c>
      <c r="G126" s="14"/>
      <c r="H126" s="14" t="s">
        <v>1577</v>
      </c>
      <c r="I126" s="15">
        <v>500</v>
      </c>
      <c r="J126" s="77">
        <v>5</v>
      </c>
      <c r="K126" s="92"/>
    </row>
    <row r="127" spans="1:11" ht="13" x14ac:dyDescent="0.15">
      <c r="A127" s="14" t="s">
        <v>2131</v>
      </c>
      <c r="B127" s="14" t="s">
        <v>1578</v>
      </c>
      <c r="C127" s="14"/>
      <c r="D127" s="16">
        <v>45734</v>
      </c>
      <c r="E127" s="16"/>
      <c r="F127" s="14" t="s">
        <v>1579</v>
      </c>
      <c r="G127" s="14"/>
      <c r="H127" s="14" t="s">
        <v>1580</v>
      </c>
      <c r="I127" s="15">
        <v>1000</v>
      </c>
      <c r="J127" s="77">
        <v>5</v>
      </c>
      <c r="K127" s="92"/>
    </row>
    <row r="128" spans="1:11" ht="24" x14ac:dyDescent="0.15">
      <c r="A128" s="14" t="s">
        <v>2131</v>
      </c>
      <c r="B128" s="14" t="s">
        <v>1581</v>
      </c>
      <c r="C128" s="14"/>
      <c r="D128" s="16">
        <v>45734</v>
      </c>
      <c r="E128" s="16"/>
      <c r="F128" s="14" t="s">
        <v>1582</v>
      </c>
      <c r="G128" s="14"/>
      <c r="H128" s="14" t="s">
        <v>1583</v>
      </c>
      <c r="I128" s="15">
        <v>588.57000000000005</v>
      </c>
      <c r="J128" s="77">
        <v>5</v>
      </c>
      <c r="K128" s="92"/>
    </row>
    <row r="129" spans="1:11" ht="13" x14ac:dyDescent="0.15">
      <c r="A129" s="14" t="s">
        <v>2131</v>
      </c>
      <c r="B129" s="14" t="s">
        <v>1584</v>
      </c>
      <c r="C129" s="14" t="s">
        <v>1585</v>
      </c>
      <c r="D129" s="16">
        <v>45734</v>
      </c>
      <c r="E129" s="16"/>
      <c r="F129" s="14" t="s">
        <v>1586</v>
      </c>
      <c r="G129" s="14" t="s">
        <v>1587</v>
      </c>
      <c r="H129" s="14" t="s">
        <v>1588</v>
      </c>
      <c r="I129" s="15">
        <v>286.22000000000003</v>
      </c>
      <c r="J129" s="77">
        <v>4</v>
      </c>
      <c r="K129" s="92"/>
    </row>
    <row r="130" spans="1:11" ht="13" x14ac:dyDescent="0.15">
      <c r="A130" s="14" t="s">
        <v>2131</v>
      </c>
      <c r="B130" s="14" t="s">
        <v>1589</v>
      </c>
      <c r="C130" s="14" t="s">
        <v>1590</v>
      </c>
      <c r="D130" s="16">
        <v>45371</v>
      </c>
      <c r="E130" s="16"/>
      <c r="F130" s="14" t="s">
        <v>1591</v>
      </c>
      <c r="G130" s="14" t="s">
        <v>1592</v>
      </c>
      <c r="H130" s="14" t="s">
        <v>1593</v>
      </c>
      <c r="I130" s="15">
        <v>135.91</v>
      </c>
      <c r="J130" s="77">
        <v>4</v>
      </c>
      <c r="K130" s="92"/>
    </row>
    <row r="131" spans="1:11" ht="13" x14ac:dyDescent="0.15">
      <c r="A131" s="14" t="s">
        <v>2131</v>
      </c>
      <c r="B131" s="14" t="s">
        <v>1594</v>
      </c>
      <c r="C131" s="14"/>
      <c r="D131" s="16">
        <v>45741</v>
      </c>
      <c r="E131" s="16"/>
      <c r="F131" s="14" t="s">
        <v>1595</v>
      </c>
      <c r="G131" s="14"/>
      <c r="H131" s="14" t="s">
        <v>1538</v>
      </c>
      <c r="I131" s="15">
        <v>494.16</v>
      </c>
      <c r="J131" s="77">
        <v>5</v>
      </c>
      <c r="K131" s="92"/>
    </row>
    <row r="132" spans="1:11" ht="36" x14ac:dyDescent="0.15">
      <c r="A132" s="14" t="s">
        <v>2131</v>
      </c>
      <c r="B132" s="14" t="s">
        <v>1596</v>
      </c>
      <c r="C132" s="14"/>
      <c r="D132" s="16">
        <v>45741</v>
      </c>
      <c r="E132" s="16"/>
      <c r="F132" s="14" t="s">
        <v>1597</v>
      </c>
      <c r="G132" s="14"/>
      <c r="H132" s="14" t="s">
        <v>1598</v>
      </c>
      <c r="I132" s="15">
        <v>1013.76</v>
      </c>
      <c r="J132" s="77">
        <v>5</v>
      </c>
      <c r="K132" s="92"/>
    </row>
    <row r="133" spans="1:11" ht="48" x14ac:dyDescent="0.15">
      <c r="A133" s="14" t="s">
        <v>2131</v>
      </c>
      <c r="B133" s="14" t="s">
        <v>1599</v>
      </c>
      <c r="C133" s="14"/>
      <c r="D133" s="16">
        <v>45741</v>
      </c>
      <c r="E133" s="16"/>
      <c r="F133" s="14" t="s">
        <v>1600</v>
      </c>
      <c r="G133" s="14"/>
      <c r="H133" s="14" t="s">
        <v>1601</v>
      </c>
      <c r="I133" s="15">
        <v>928.26</v>
      </c>
      <c r="J133" s="77">
        <v>5</v>
      </c>
      <c r="K133" s="92"/>
    </row>
    <row r="134" spans="1:11" ht="13" x14ac:dyDescent="0.15">
      <c r="A134" s="14" t="s">
        <v>2131</v>
      </c>
      <c r="B134" s="14" t="s">
        <v>1602</v>
      </c>
      <c r="C134" s="14" t="s">
        <v>1603</v>
      </c>
      <c r="D134" s="16">
        <v>45741</v>
      </c>
      <c r="E134" s="16"/>
      <c r="F134" s="14" t="s">
        <v>1604</v>
      </c>
      <c r="G134" s="14" t="s">
        <v>1605</v>
      </c>
      <c r="H134" s="14" t="s">
        <v>1606</v>
      </c>
      <c r="I134" s="15">
        <v>147.6</v>
      </c>
      <c r="J134" s="77">
        <v>4</v>
      </c>
      <c r="K134" s="92"/>
    </row>
    <row r="135" spans="1:11" ht="24" x14ac:dyDescent="0.15">
      <c r="A135" s="14" t="s">
        <v>2131</v>
      </c>
      <c r="B135" s="14" t="s">
        <v>1607</v>
      </c>
      <c r="C135" s="14"/>
      <c r="D135" s="16">
        <v>45722</v>
      </c>
      <c r="E135" s="16"/>
      <c r="F135" s="14" t="s">
        <v>1608</v>
      </c>
      <c r="G135" s="14"/>
      <c r="H135" s="14" t="s">
        <v>1609</v>
      </c>
      <c r="I135" s="15">
        <v>2392.8200000000002</v>
      </c>
      <c r="J135" s="77">
        <v>3</v>
      </c>
      <c r="K135" s="92"/>
    </row>
    <row r="136" spans="1:11" ht="13" x14ac:dyDescent="0.15">
      <c r="A136" s="14" t="s">
        <v>2131</v>
      </c>
      <c r="B136" s="14" t="s">
        <v>1610</v>
      </c>
      <c r="C136" s="14" t="s">
        <v>1611</v>
      </c>
      <c r="D136" s="16">
        <v>45743</v>
      </c>
      <c r="E136" s="16"/>
      <c r="F136" s="14" t="s">
        <v>1612</v>
      </c>
      <c r="G136" s="14">
        <v>35729040</v>
      </c>
      <c r="H136" s="14" t="s">
        <v>1613</v>
      </c>
      <c r="I136" s="15">
        <v>205.95</v>
      </c>
      <c r="J136" s="77">
        <v>4</v>
      </c>
      <c r="K136" s="92"/>
    </row>
    <row r="137" spans="1:11" ht="13" x14ac:dyDescent="0.15">
      <c r="A137" s="14" t="s">
        <v>2131</v>
      </c>
      <c r="B137" s="14" t="s">
        <v>1614</v>
      </c>
      <c r="C137" s="14" t="s">
        <v>1615</v>
      </c>
      <c r="D137" s="16">
        <v>45744</v>
      </c>
      <c r="E137" s="16"/>
      <c r="F137" s="14" t="s">
        <v>1616</v>
      </c>
      <c r="G137" s="14" t="s">
        <v>1617</v>
      </c>
      <c r="H137" s="14" t="s">
        <v>1618</v>
      </c>
      <c r="I137" s="15">
        <v>375</v>
      </c>
      <c r="J137" s="77">
        <v>5</v>
      </c>
      <c r="K137" s="92"/>
    </row>
    <row r="138" spans="1:11" ht="13" x14ac:dyDescent="0.15">
      <c r="A138" s="14" t="s">
        <v>2131</v>
      </c>
      <c r="B138" s="14" t="s">
        <v>1619</v>
      </c>
      <c r="C138" s="14" t="s">
        <v>1620</v>
      </c>
      <c r="D138" s="16">
        <v>45731</v>
      </c>
      <c r="E138" s="16">
        <v>45746</v>
      </c>
      <c r="F138" s="14" t="s">
        <v>1621</v>
      </c>
      <c r="G138" s="14" t="s">
        <v>1622</v>
      </c>
      <c r="H138" s="14" t="s">
        <v>1623</v>
      </c>
      <c r="I138" s="15">
        <v>1000</v>
      </c>
      <c r="J138" s="77">
        <v>2</v>
      </c>
      <c r="K138" s="92"/>
    </row>
    <row r="139" spans="1:11" ht="13" x14ac:dyDescent="0.15">
      <c r="A139" s="14" t="s">
        <v>2131</v>
      </c>
      <c r="B139" s="14"/>
      <c r="C139" s="14" t="s">
        <v>1624</v>
      </c>
      <c r="D139" s="16">
        <v>45747</v>
      </c>
      <c r="E139" s="16"/>
      <c r="F139" s="14" t="s">
        <v>1625</v>
      </c>
      <c r="G139" s="14" t="s">
        <v>1626</v>
      </c>
      <c r="H139" s="14" t="s">
        <v>1627</v>
      </c>
      <c r="I139" s="15">
        <v>76.400000000000006</v>
      </c>
      <c r="J139" s="77">
        <v>4</v>
      </c>
      <c r="K139" s="92"/>
    </row>
    <row r="140" spans="1:11" ht="24" x14ac:dyDescent="0.15">
      <c r="A140" s="14" t="s">
        <v>2131</v>
      </c>
      <c r="B140" s="14" t="s">
        <v>1628</v>
      </c>
      <c r="C140" s="14" t="s">
        <v>1629</v>
      </c>
      <c r="D140" s="16">
        <v>45748</v>
      </c>
      <c r="E140" s="16"/>
      <c r="F140" s="14" t="s">
        <v>2137</v>
      </c>
      <c r="G140" s="14" t="s">
        <v>1630</v>
      </c>
      <c r="H140" s="14" t="s">
        <v>1631</v>
      </c>
      <c r="I140" s="15">
        <v>750</v>
      </c>
      <c r="J140" s="77">
        <v>2</v>
      </c>
      <c r="K140" s="92"/>
    </row>
    <row r="141" spans="1:11" ht="13" x14ac:dyDescent="0.15">
      <c r="A141" s="14" t="s">
        <v>2131</v>
      </c>
      <c r="B141" s="14" t="s">
        <v>1632</v>
      </c>
      <c r="C141" s="14" t="s">
        <v>1633</v>
      </c>
      <c r="D141" s="16">
        <v>45748</v>
      </c>
      <c r="E141" s="16"/>
      <c r="F141" s="14" t="s">
        <v>1634</v>
      </c>
      <c r="G141" s="14" t="s">
        <v>1630</v>
      </c>
      <c r="H141" s="14" t="s">
        <v>1631</v>
      </c>
      <c r="I141" s="15">
        <v>780</v>
      </c>
      <c r="J141" s="77">
        <v>5</v>
      </c>
      <c r="K141" s="92"/>
    </row>
    <row r="142" spans="1:11" ht="13" x14ac:dyDescent="0.15">
      <c r="A142" s="14" t="s">
        <v>2131</v>
      </c>
      <c r="B142" s="14" t="s">
        <v>1635</v>
      </c>
      <c r="C142" s="14"/>
      <c r="D142" s="16">
        <v>45746</v>
      </c>
      <c r="E142" s="16">
        <v>45748</v>
      </c>
      <c r="F142" s="14" t="s">
        <v>1636</v>
      </c>
      <c r="G142" s="14" t="s">
        <v>1630</v>
      </c>
      <c r="H142" s="14" t="s">
        <v>1631</v>
      </c>
      <c r="I142" s="15">
        <v>240</v>
      </c>
      <c r="J142" s="77">
        <v>2</v>
      </c>
      <c r="K142" s="92"/>
    </row>
    <row r="143" spans="1:11" ht="48" x14ac:dyDescent="0.15">
      <c r="A143" s="14" t="s">
        <v>2131</v>
      </c>
      <c r="B143" s="14" t="s">
        <v>1637</v>
      </c>
      <c r="C143" s="14" t="s">
        <v>1638</v>
      </c>
      <c r="D143" s="16">
        <v>45748</v>
      </c>
      <c r="E143" s="16"/>
      <c r="F143" s="14" t="s">
        <v>2154</v>
      </c>
      <c r="G143" s="14" t="s">
        <v>1639</v>
      </c>
      <c r="H143" s="14" t="s">
        <v>1640</v>
      </c>
      <c r="I143" s="15">
        <v>1000</v>
      </c>
      <c r="J143" s="77">
        <v>5</v>
      </c>
      <c r="K143" s="92"/>
    </row>
    <row r="144" spans="1:11" ht="13" x14ac:dyDescent="0.15">
      <c r="A144" s="14" t="s">
        <v>2131</v>
      </c>
      <c r="B144" s="14" t="s">
        <v>1641</v>
      </c>
      <c r="C144" s="14" t="s">
        <v>1642</v>
      </c>
      <c r="D144" s="16">
        <v>45748</v>
      </c>
      <c r="E144" s="16"/>
      <c r="F144" s="14" t="s">
        <v>2138</v>
      </c>
      <c r="G144" s="14" t="s">
        <v>1643</v>
      </c>
      <c r="H144" s="14" t="s">
        <v>1644</v>
      </c>
      <c r="I144" s="15">
        <v>1000</v>
      </c>
      <c r="J144" s="77">
        <v>3</v>
      </c>
      <c r="K144" s="92"/>
    </row>
    <row r="145" spans="1:11" ht="13" x14ac:dyDescent="0.15">
      <c r="A145" s="14" t="s">
        <v>2131</v>
      </c>
      <c r="B145" s="14" t="s">
        <v>2155</v>
      </c>
      <c r="C145" s="14" t="s">
        <v>1645</v>
      </c>
      <c r="D145" s="16">
        <v>45748</v>
      </c>
      <c r="E145" s="16"/>
      <c r="F145" s="14" t="s">
        <v>1646</v>
      </c>
      <c r="G145" s="14" t="s">
        <v>1647</v>
      </c>
      <c r="H145" s="14" t="s">
        <v>1648</v>
      </c>
      <c r="I145" s="15">
        <v>2000</v>
      </c>
      <c r="J145" s="77">
        <v>2</v>
      </c>
      <c r="K145" s="92"/>
    </row>
    <row r="146" spans="1:11" ht="13" x14ac:dyDescent="0.15">
      <c r="A146" s="14" t="s">
        <v>2131</v>
      </c>
      <c r="B146" s="14" t="s">
        <v>1649</v>
      </c>
      <c r="C146" s="14" t="s">
        <v>1650</v>
      </c>
      <c r="D146" s="16">
        <v>45748</v>
      </c>
      <c r="E146" s="16">
        <v>45749</v>
      </c>
      <c r="F146" s="14" t="s">
        <v>1651</v>
      </c>
      <c r="G146" s="14" t="s">
        <v>1652</v>
      </c>
      <c r="H146" s="14" t="s">
        <v>1653</v>
      </c>
      <c r="I146" s="15">
        <v>200</v>
      </c>
      <c r="J146" s="77">
        <v>5</v>
      </c>
      <c r="K146" s="92"/>
    </row>
    <row r="147" spans="1:11" ht="13" x14ac:dyDescent="0.15">
      <c r="A147" s="14" t="s">
        <v>2131</v>
      </c>
      <c r="B147" s="14" t="s">
        <v>1654</v>
      </c>
      <c r="C147" s="14" t="s">
        <v>1655</v>
      </c>
      <c r="D147" s="16">
        <v>45741</v>
      </c>
      <c r="E147" s="16">
        <v>45749</v>
      </c>
      <c r="F147" s="14" t="s">
        <v>1656</v>
      </c>
      <c r="G147" s="14" t="s">
        <v>1657</v>
      </c>
      <c r="H147" s="14" t="s">
        <v>1658</v>
      </c>
      <c r="I147" s="15">
        <v>423</v>
      </c>
      <c r="J147" s="77">
        <v>2</v>
      </c>
      <c r="K147" s="92"/>
    </row>
    <row r="148" spans="1:11" ht="13" x14ac:dyDescent="0.15">
      <c r="A148" s="14" t="s">
        <v>2131</v>
      </c>
      <c r="B148" s="14" t="s">
        <v>1659</v>
      </c>
      <c r="C148" s="14" t="s">
        <v>1660</v>
      </c>
      <c r="D148" s="16">
        <v>45750</v>
      </c>
      <c r="E148" s="16"/>
      <c r="F148" s="14" t="s">
        <v>1661</v>
      </c>
      <c r="G148" s="14" t="s">
        <v>1662</v>
      </c>
      <c r="H148" s="14" t="s">
        <v>1663</v>
      </c>
      <c r="I148" s="15">
        <v>1960</v>
      </c>
      <c r="J148" s="77">
        <v>2</v>
      </c>
      <c r="K148" s="92"/>
    </row>
    <row r="149" spans="1:11" ht="13" x14ac:dyDescent="0.15">
      <c r="A149" s="14" t="s">
        <v>2131</v>
      </c>
      <c r="B149" s="14" t="s">
        <v>1664</v>
      </c>
      <c r="C149" s="14" t="s">
        <v>1665</v>
      </c>
      <c r="D149" s="16">
        <v>45750</v>
      </c>
      <c r="E149" s="16"/>
      <c r="F149" s="14" t="s">
        <v>1666</v>
      </c>
      <c r="G149" s="14" t="s">
        <v>1667</v>
      </c>
      <c r="H149" s="14" t="s">
        <v>1668</v>
      </c>
      <c r="I149" s="15">
        <v>258.3</v>
      </c>
      <c r="J149" s="77">
        <v>4</v>
      </c>
      <c r="K149" s="92"/>
    </row>
    <row r="150" spans="1:11" ht="24" x14ac:dyDescent="0.15">
      <c r="A150" s="14" t="s">
        <v>2131</v>
      </c>
      <c r="B150" s="14" t="s">
        <v>1669</v>
      </c>
      <c r="C150" s="14" t="s">
        <v>1670</v>
      </c>
      <c r="D150" s="16">
        <v>45744</v>
      </c>
      <c r="E150" s="16">
        <v>45754</v>
      </c>
      <c r="F150" s="14" t="s">
        <v>1671</v>
      </c>
      <c r="G150" s="14"/>
      <c r="H150" s="14" t="s">
        <v>1672</v>
      </c>
      <c r="I150" s="15">
        <v>101.78</v>
      </c>
      <c r="J150" s="77">
        <v>2</v>
      </c>
      <c r="K150" s="92"/>
    </row>
    <row r="151" spans="1:11" ht="13" x14ac:dyDescent="0.15">
      <c r="A151" s="14" t="s">
        <v>2131</v>
      </c>
      <c r="B151" s="14" t="s">
        <v>1673</v>
      </c>
      <c r="C151" s="14" t="s">
        <v>1674</v>
      </c>
      <c r="D151" s="16">
        <v>45754</v>
      </c>
      <c r="E151" s="16"/>
      <c r="F151" s="14" t="s">
        <v>1675</v>
      </c>
      <c r="G151" s="14" t="s">
        <v>1676</v>
      </c>
      <c r="H151" s="14" t="s">
        <v>1677</v>
      </c>
      <c r="I151" s="15">
        <v>194.34</v>
      </c>
      <c r="J151" s="77">
        <v>5</v>
      </c>
      <c r="K151" s="92"/>
    </row>
    <row r="152" spans="1:11" ht="48" x14ac:dyDescent="0.15">
      <c r="A152" s="14" t="s">
        <v>2131</v>
      </c>
      <c r="B152" s="14" t="s">
        <v>1678</v>
      </c>
      <c r="C152" s="14" t="s">
        <v>1679</v>
      </c>
      <c r="D152" s="16">
        <v>45754</v>
      </c>
      <c r="E152" s="16"/>
      <c r="F152" s="14" t="s">
        <v>1680</v>
      </c>
      <c r="G152" s="14"/>
      <c r="H152" s="14" t="s">
        <v>1524</v>
      </c>
      <c r="I152" s="15">
        <v>2159.89</v>
      </c>
      <c r="J152" s="77">
        <v>4</v>
      </c>
      <c r="K152" s="92"/>
    </row>
    <row r="153" spans="1:11" ht="13" x14ac:dyDescent="0.15">
      <c r="A153" s="14" t="s">
        <v>2131</v>
      </c>
      <c r="B153" s="14" t="s">
        <v>1681</v>
      </c>
      <c r="C153" s="14"/>
      <c r="D153" s="16">
        <v>45755</v>
      </c>
      <c r="E153" s="16"/>
      <c r="F153" s="14" t="s">
        <v>1682</v>
      </c>
      <c r="G153" s="14"/>
      <c r="H153" s="14" t="s">
        <v>1683</v>
      </c>
      <c r="I153" s="15">
        <v>200</v>
      </c>
      <c r="J153" s="77">
        <v>5</v>
      </c>
      <c r="K153" s="92"/>
    </row>
    <row r="154" spans="1:11" ht="13" x14ac:dyDescent="0.15">
      <c r="A154" s="14" t="s">
        <v>2131</v>
      </c>
      <c r="B154" s="14" t="s">
        <v>1684</v>
      </c>
      <c r="C154" s="14"/>
      <c r="D154" s="16">
        <v>45755</v>
      </c>
      <c r="E154" s="16"/>
      <c r="F154" s="14" t="s">
        <v>1685</v>
      </c>
      <c r="G154" s="14"/>
      <c r="H154" s="14" t="s">
        <v>1686</v>
      </c>
      <c r="I154" s="15">
        <v>1360</v>
      </c>
      <c r="J154" s="77">
        <v>3</v>
      </c>
      <c r="K154" s="92"/>
    </row>
    <row r="155" spans="1:11" ht="13" x14ac:dyDescent="0.15">
      <c r="A155" s="14" t="s">
        <v>2131</v>
      </c>
      <c r="B155" s="14" t="s">
        <v>1687</v>
      </c>
      <c r="C155" s="14"/>
      <c r="D155" s="16">
        <v>45756</v>
      </c>
      <c r="E155" s="16"/>
      <c r="F155" s="14" t="s">
        <v>1688</v>
      </c>
      <c r="G155" s="14" t="s">
        <v>1689</v>
      </c>
      <c r="H155" s="14" t="s">
        <v>1690</v>
      </c>
      <c r="I155" s="15">
        <v>300</v>
      </c>
      <c r="J155" s="77">
        <v>4</v>
      </c>
      <c r="K155" s="92"/>
    </row>
    <row r="156" spans="1:11" ht="48" x14ac:dyDescent="0.15">
      <c r="A156" s="14" t="s">
        <v>2131</v>
      </c>
      <c r="B156" s="14" t="s">
        <v>1691</v>
      </c>
      <c r="C156" s="14"/>
      <c r="D156" s="16">
        <v>45757</v>
      </c>
      <c r="E156" s="16"/>
      <c r="F156" s="14" t="s">
        <v>1692</v>
      </c>
      <c r="G156" s="14"/>
      <c r="H156" s="14" t="s">
        <v>1693</v>
      </c>
      <c r="I156" s="15">
        <v>1582</v>
      </c>
      <c r="J156" s="77">
        <v>5</v>
      </c>
      <c r="K156" s="92"/>
    </row>
    <row r="157" spans="1:11" ht="48" x14ac:dyDescent="0.15">
      <c r="A157" s="14" t="s">
        <v>2131</v>
      </c>
      <c r="B157" s="14" t="s">
        <v>1694</v>
      </c>
      <c r="C157" s="14"/>
      <c r="D157" s="16">
        <v>45757</v>
      </c>
      <c r="E157" s="16"/>
      <c r="F157" s="14" t="s">
        <v>1695</v>
      </c>
      <c r="G157" s="14"/>
      <c r="H157" s="14" t="s">
        <v>1696</v>
      </c>
      <c r="I157" s="15">
        <v>1620.22</v>
      </c>
      <c r="J157" s="77">
        <v>5</v>
      </c>
      <c r="K157" s="92"/>
    </row>
    <row r="158" spans="1:11" ht="13" x14ac:dyDescent="0.15">
      <c r="A158" s="14" t="s">
        <v>2131</v>
      </c>
      <c r="B158" s="14" t="s">
        <v>1697</v>
      </c>
      <c r="C158" s="14" t="s">
        <v>1698</v>
      </c>
      <c r="D158" s="16">
        <v>45762</v>
      </c>
      <c r="E158" s="16"/>
      <c r="F158" s="14" t="s">
        <v>1699</v>
      </c>
      <c r="G158" s="14" t="s">
        <v>1700</v>
      </c>
      <c r="H158" s="14" t="s">
        <v>1701</v>
      </c>
      <c r="I158" s="15">
        <v>811.8</v>
      </c>
      <c r="J158" s="77">
        <v>2</v>
      </c>
      <c r="K158" s="92"/>
    </row>
    <row r="159" spans="1:11" ht="13" x14ac:dyDescent="0.15">
      <c r="A159" s="14" t="s">
        <v>2131</v>
      </c>
      <c r="B159" s="14" t="s">
        <v>1702</v>
      </c>
      <c r="C159" s="14" t="s">
        <v>1703</v>
      </c>
      <c r="D159" s="16">
        <v>45762</v>
      </c>
      <c r="E159" s="16"/>
      <c r="F159" s="14" t="s">
        <v>1704</v>
      </c>
      <c r="G159" s="14" t="s">
        <v>1705</v>
      </c>
      <c r="H159" s="14" t="s">
        <v>1706</v>
      </c>
      <c r="I159" s="15">
        <v>250.46</v>
      </c>
      <c r="J159" s="77">
        <v>5</v>
      </c>
      <c r="K159" s="92"/>
    </row>
    <row r="160" spans="1:11" ht="48" x14ac:dyDescent="0.15">
      <c r="A160" s="14" t="s">
        <v>2131</v>
      </c>
      <c r="B160" s="14" t="s">
        <v>1707</v>
      </c>
      <c r="C160" s="14"/>
      <c r="D160" s="16">
        <v>45763</v>
      </c>
      <c r="E160" s="16"/>
      <c r="F160" s="14" t="s">
        <v>1708</v>
      </c>
      <c r="G160" s="14"/>
      <c r="H160" s="14" t="s">
        <v>1709</v>
      </c>
      <c r="I160" s="15">
        <v>811.58</v>
      </c>
      <c r="J160" s="77">
        <v>5</v>
      </c>
      <c r="K160" s="92"/>
    </row>
    <row r="161" spans="1:11" ht="36" x14ac:dyDescent="0.15">
      <c r="A161" s="14" t="s">
        <v>2131</v>
      </c>
      <c r="B161" s="14" t="s">
        <v>1710</v>
      </c>
      <c r="C161" s="14"/>
      <c r="D161" s="16">
        <v>45764</v>
      </c>
      <c r="E161" s="16"/>
      <c r="F161" s="14" t="s">
        <v>1711</v>
      </c>
      <c r="G161" s="14"/>
      <c r="H161" s="14" t="s">
        <v>1712</v>
      </c>
      <c r="I161" s="15">
        <v>564.08000000000004</v>
      </c>
      <c r="J161" s="77">
        <v>5</v>
      </c>
      <c r="K161" s="92"/>
    </row>
    <row r="162" spans="1:11" ht="24" x14ac:dyDescent="0.15">
      <c r="A162" s="14" t="s">
        <v>2131</v>
      </c>
      <c r="B162" s="14" t="s">
        <v>1713</v>
      </c>
      <c r="C162" s="14" t="s">
        <v>1714</v>
      </c>
      <c r="D162" s="16">
        <v>45770</v>
      </c>
      <c r="E162" s="16"/>
      <c r="F162" s="14" t="s">
        <v>1715</v>
      </c>
      <c r="G162" s="14" t="s">
        <v>1716</v>
      </c>
      <c r="H162" s="14" t="s">
        <v>1717</v>
      </c>
      <c r="I162" s="15">
        <v>797.81</v>
      </c>
      <c r="J162" s="77">
        <v>5</v>
      </c>
      <c r="K162" s="92"/>
    </row>
    <row r="163" spans="1:11" ht="24" x14ac:dyDescent="0.15">
      <c r="A163" s="14" t="s">
        <v>2131</v>
      </c>
      <c r="B163" s="14" t="s">
        <v>1718</v>
      </c>
      <c r="C163" s="14" t="s">
        <v>1719</v>
      </c>
      <c r="D163" s="16">
        <v>45775</v>
      </c>
      <c r="E163" s="16"/>
      <c r="F163" s="14" t="s">
        <v>1720</v>
      </c>
      <c r="G163" s="14" t="s">
        <v>1643</v>
      </c>
      <c r="H163" s="14" t="s">
        <v>1644</v>
      </c>
      <c r="I163" s="15">
        <v>1000</v>
      </c>
      <c r="J163" s="77">
        <v>5</v>
      </c>
      <c r="K163" s="92"/>
    </row>
    <row r="164" spans="1:11" ht="36" x14ac:dyDescent="0.15">
      <c r="A164" s="14" t="s">
        <v>2131</v>
      </c>
      <c r="B164" s="14" t="s">
        <v>1721</v>
      </c>
      <c r="C164" s="14" t="s">
        <v>1722</v>
      </c>
      <c r="D164" s="16">
        <v>45776</v>
      </c>
      <c r="E164" s="16"/>
      <c r="F164" s="14" t="s">
        <v>1723</v>
      </c>
      <c r="G164" s="14"/>
      <c r="H164" s="14" t="s">
        <v>1724</v>
      </c>
      <c r="I164" s="15">
        <v>1160</v>
      </c>
      <c r="J164" s="77">
        <v>5</v>
      </c>
      <c r="K164" s="92"/>
    </row>
    <row r="165" spans="1:11" ht="13" x14ac:dyDescent="0.15">
      <c r="A165" s="14" t="s">
        <v>2131</v>
      </c>
      <c r="B165" s="14" t="s">
        <v>1725</v>
      </c>
      <c r="C165" s="14" t="s">
        <v>1726</v>
      </c>
      <c r="D165" s="16">
        <v>45772</v>
      </c>
      <c r="E165" s="16">
        <v>45776</v>
      </c>
      <c r="F165" s="14" t="s">
        <v>1727</v>
      </c>
      <c r="G165" s="14" t="s">
        <v>1728</v>
      </c>
      <c r="H165" s="14" t="s">
        <v>1729</v>
      </c>
      <c r="I165" s="15">
        <v>1000</v>
      </c>
      <c r="J165" s="77">
        <v>2</v>
      </c>
      <c r="K165" s="92"/>
    </row>
    <row r="166" spans="1:11" ht="13" x14ac:dyDescent="0.15">
      <c r="A166" s="14" t="s">
        <v>2131</v>
      </c>
      <c r="B166" s="14"/>
      <c r="C166" s="14" t="s">
        <v>1624</v>
      </c>
      <c r="D166" s="16">
        <v>45777</v>
      </c>
      <c r="E166" s="16"/>
      <c r="F166" s="14" t="s">
        <v>1625</v>
      </c>
      <c r="G166" s="14" t="s">
        <v>1626</v>
      </c>
      <c r="H166" s="14" t="s">
        <v>1627</v>
      </c>
      <c r="I166" s="15">
        <v>46.75</v>
      </c>
      <c r="J166" s="77">
        <v>4</v>
      </c>
      <c r="K166" s="92"/>
    </row>
    <row r="167" spans="1:11" ht="13" x14ac:dyDescent="0.15">
      <c r="A167" s="14" t="s">
        <v>2131</v>
      </c>
      <c r="B167" s="14" t="s">
        <v>1730</v>
      </c>
      <c r="C167" s="14" t="s">
        <v>1731</v>
      </c>
      <c r="D167" s="16">
        <v>45778</v>
      </c>
      <c r="E167" s="16"/>
      <c r="F167" s="14" t="s">
        <v>1732</v>
      </c>
      <c r="G167" s="14"/>
      <c r="H167" s="14" t="s">
        <v>1733</v>
      </c>
      <c r="I167" s="15">
        <v>1500</v>
      </c>
      <c r="J167" s="77">
        <v>5</v>
      </c>
      <c r="K167" s="92"/>
    </row>
    <row r="168" spans="1:11" ht="24" x14ac:dyDescent="0.15">
      <c r="A168" s="14" t="s">
        <v>2131</v>
      </c>
      <c r="B168" s="14" t="s">
        <v>1734</v>
      </c>
      <c r="C168" s="14" t="s">
        <v>1735</v>
      </c>
      <c r="D168" s="16">
        <v>45783</v>
      </c>
      <c r="E168" s="16"/>
      <c r="F168" s="14" t="s">
        <v>2137</v>
      </c>
      <c r="G168" s="14" t="s">
        <v>1630</v>
      </c>
      <c r="H168" s="14" t="s">
        <v>1631</v>
      </c>
      <c r="I168" s="15">
        <v>750</v>
      </c>
      <c r="J168" s="77">
        <v>2</v>
      </c>
      <c r="K168" s="92"/>
    </row>
    <row r="169" spans="1:11" ht="24" x14ac:dyDescent="0.15">
      <c r="A169" s="14" t="s">
        <v>2131</v>
      </c>
      <c r="B169" s="14" t="s">
        <v>1736</v>
      </c>
      <c r="C169" s="14" t="s">
        <v>1737</v>
      </c>
      <c r="D169" s="16">
        <v>45783</v>
      </c>
      <c r="E169" s="16"/>
      <c r="F169" s="14" t="s">
        <v>1738</v>
      </c>
      <c r="G169" s="14" t="s">
        <v>1519</v>
      </c>
      <c r="H169" s="14" t="s">
        <v>1739</v>
      </c>
      <c r="I169" s="15">
        <v>15420</v>
      </c>
      <c r="J169" s="77">
        <v>3</v>
      </c>
      <c r="K169" s="92"/>
    </row>
    <row r="170" spans="1:11" ht="48" x14ac:dyDescent="0.15">
      <c r="A170" s="14" t="s">
        <v>2131</v>
      </c>
      <c r="B170" s="14" t="s">
        <v>1740</v>
      </c>
      <c r="C170" s="14" t="s">
        <v>1741</v>
      </c>
      <c r="D170" s="16">
        <v>45783</v>
      </c>
      <c r="E170" s="16"/>
      <c r="F170" s="14" t="s">
        <v>2154</v>
      </c>
      <c r="G170" s="14" t="s">
        <v>1639</v>
      </c>
      <c r="H170" s="14" t="s">
        <v>1640</v>
      </c>
      <c r="I170" s="15">
        <v>1000</v>
      </c>
      <c r="J170" s="77">
        <v>5</v>
      </c>
      <c r="K170" s="92"/>
    </row>
    <row r="171" spans="1:11" ht="13" x14ac:dyDescent="0.15">
      <c r="A171" s="14" t="s">
        <v>2131</v>
      </c>
      <c r="B171" s="14" t="s">
        <v>1742</v>
      </c>
      <c r="C171" s="14" t="s">
        <v>1743</v>
      </c>
      <c r="D171" s="16">
        <v>45783</v>
      </c>
      <c r="E171" s="16"/>
      <c r="F171" s="14" t="s">
        <v>1744</v>
      </c>
      <c r="G171" s="14" t="s">
        <v>1745</v>
      </c>
      <c r="H171" s="14" t="s">
        <v>1746</v>
      </c>
      <c r="I171" s="15">
        <v>2250.9</v>
      </c>
      <c r="J171" s="77">
        <v>5</v>
      </c>
      <c r="K171" s="92"/>
    </row>
    <row r="172" spans="1:11" ht="13" x14ac:dyDescent="0.15">
      <c r="A172" s="14" t="s">
        <v>2131</v>
      </c>
      <c r="B172" s="14" t="s">
        <v>1747</v>
      </c>
      <c r="C172" s="14" t="s">
        <v>1748</v>
      </c>
      <c r="D172" s="16">
        <v>45783</v>
      </c>
      <c r="E172" s="16"/>
      <c r="F172" s="14" t="s">
        <v>1749</v>
      </c>
      <c r="G172" s="14" t="s">
        <v>1667</v>
      </c>
      <c r="H172" s="14" t="s">
        <v>1668</v>
      </c>
      <c r="I172" s="15">
        <v>258.3</v>
      </c>
      <c r="J172" s="77">
        <v>4</v>
      </c>
      <c r="K172" s="92"/>
    </row>
    <row r="173" spans="1:11" ht="13" x14ac:dyDescent="0.15">
      <c r="A173" s="14" t="s">
        <v>2131</v>
      </c>
      <c r="B173" s="14" t="s">
        <v>1750</v>
      </c>
      <c r="C173" s="14" t="s">
        <v>1751</v>
      </c>
      <c r="D173" s="16">
        <v>45782</v>
      </c>
      <c r="E173" s="16">
        <v>45784</v>
      </c>
      <c r="F173" s="14" t="s">
        <v>1612</v>
      </c>
      <c r="G173" s="14" t="s">
        <v>1752</v>
      </c>
      <c r="H173" s="14" t="s">
        <v>1753</v>
      </c>
      <c r="I173" s="15">
        <v>38.5</v>
      </c>
      <c r="J173" s="77">
        <v>4</v>
      </c>
      <c r="K173" s="92"/>
    </row>
    <row r="174" spans="1:11" ht="13" x14ac:dyDescent="0.15">
      <c r="A174" s="14" t="s">
        <v>2131</v>
      </c>
      <c r="B174" s="14" t="s">
        <v>1750</v>
      </c>
      <c r="C174" s="14" t="s">
        <v>1754</v>
      </c>
      <c r="D174" s="16">
        <v>45685</v>
      </c>
      <c r="E174" s="16">
        <v>45784</v>
      </c>
      <c r="F174" s="14" t="s">
        <v>1612</v>
      </c>
      <c r="G174" s="14" t="s">
        <v>1755</v>
      </c>
      <c r="H174" s="14" t="s">
        <v>1756</v>
      </c>
      <c r="I174" s="15">
        <v>43.2</v>
      </c>
      <c r="J174" s="77">
        <v>4</v>
      </c>
      <c r="K174" s="92"/>
    </row>
    <row r="175" spans="1:11" ht="13" x14ac:dyDescent="0.15">
      <c r="A175" s="14" t="s">
        <v>2131</v>
      </c>
      <c r="B175" s="14" t="s">
        <v>1757</v>
      </c>
      <c r="C175" s="14" t="s">
        <v>1758</v>
      </c>
      <c r="D175" s="16">
        <v>45784</v>
      </c>
      <c r="E175" s="16"/>
      <c r="F175" s="14" t="s">
        <v>2138</v>
      </c>
      <c r="G175" s="14" t="s">
        <v>1643</v>
      </c>
      <c r="H175" s="14" t="s">
        <v>1644</v>
      </c>
      <c r="I175" s="15">
        <v>1000</v>
      </c>
      <c r="J175" s="77">
        <v>3</v>
      </c>
      <c r="K175" s="92"/>
    </row>
    <row r="176" spans="1:11" ht="13" x14ac:dyDescent="0.15">
      <c r="A176" s="14" t="s">
        <v>2131</v>
      </c>
      <c r="B176" s="14" t="s">
        <v>1759</v>
      </c>
      <c r="C176" s="14" t="s">
        <v>1760</v>
      </c>
      <c r="D176" s="16">
        <v>45784</v>
      </c>
      <c r="E176" s="16"/>
      <c r="F176" s="14" t="s">
        <v>1761</v>
      </c>
      <c r="G176" s="14" t="s">
        <v>1762</v>
      </c>
      <c r="H176" s="14" t="s">
        <v>1763</v>
      </c>
      <c r="I176" s="15">
        <v>3431.7</v>
      </c>
      <c r="J176" s="77">
        <v>4</v>
      </c>
      <c r="K176" s="92"/>
    </row>
    <row r="177" spans="1:11" ht="48" x14ac:dyDescent="0.15">
      <c r="A177" s="14" t="s">
        <v>2131</v>
      </c>
      <c r="B177" s="14" t="s">
        <v>1764</v>
      </c>
      <c r="C177" s="14" t="s">
        <v>1642</v>
      </c>
      <c r="D177" s="16">
        <v>45784</v>
      </c>
      <c r="E177" s="16"/>
      <c r="F177" s="14" t="s">
        <v>1765</v>
      </c>
      <c r="G177" s="14"/>
      <c r="H177" s="14" t="s">
        <v>1524</v>
      </c>
      <c r="I177" s="15">
        <v>2163.52</v>
      </c>
      <c r="J177" s="77">
        <v>4</v>
      </c>
      <c r="K177" s="92"/>
    </row>
    <row r="178" spans="1:11" ht="13" x14ac:dyDescent="0.15">
      <c r="A178" s="14" t="s">
        <v>2131</v>
      </c>
      <c r="B178" s="14" t="s">
        <v>1766</v>
      </c>
      <c r="C178" s="14"/>
      <c r="D178" s="16">
        <v>45789</v>
      </c>
      <c r="E178" s="16"/>
      <c r="F178" s="14" t="s">
        <v>1767</v>
      </c>
      <c r="G178" s="14" t="s">
        <v>1768</v>
      </c>
      <c r="H178" s="14" t="s">
        <v>1769</v>
      </c>
      <c r="I178" s="15">
        <v>40</v>
      </c>
      <c r="J178" s="77">
        <v>4</v>
      </c>
      <c r="K178" s="92"/>
    </row>
    <row r="179" spans="1:11" ht="13" x14ac:dyDescent="0.15">
      <c r="A179" s="14" t="s">
        <v>2131</v>
      </c>
      <c r="B179" s="14" t="s">
        <v>1770</v>
      </c>
      <c r="C179" s="14" t="s">
        <v>1771</v>
      </c>
      <c r="D179" s="16">
        <v>45754</v>
      </c>
      <c r="E179" s="16">
        <v>45789</v>
      </c>
      <c r="F179" s="14" t="s">
        <v>1772</v>
      </c>
      <c r="G179" s="14" t="s">
        <v>1542</v>
      </c>
      <c r="H179" s="14" t="s">
        <v>1773</v>
      </c>
      <c r="I179" s="15">
        <v>11.75</v>
      </c>
      <c r="J179" s="77">
        <v>4</v>
      </c>
      <c r="K179" s="92"/>
    </row>
    <row r="180" spans="1:11" ht="13" x14ac:dyDescent="0.15">
      <c r="A180" s="14" t="s">
        <v>2131</v>
      </c>
      <c r="B180" s="14" t="s">
        <v>1774</v>
      </c>
      <c r="C180" s="14" t="s">
        <v>1775</v>
      </c>
      <c r="D180" s="16">
        <v>45789</v>
      </c>
      <c r="E180" s="16"/>
      <c r="F180" s="14" t="s">
        <v>1776</v>
      </c>
      <c r="G180" s="14" t="s">
        <v>1777</v>
      </c>
      <c r="H180" s="14" t="s">
        <v>1778</v>
      </c>
      <c r="I180" s="15">
        <v>224.28</v>
      </c>
      <c r="J180" s="77">
        <v>4</v>
      </c>
      <c r="K180" s="92"/>
    </row>
    <row r="181" spans="1:11" ht="13" x14ac:dyDescent="0.15">
      <c r="A181" s="14" t="s">
        <v>2131</v>
      </c>
      <c r="B181" s="14" t="s">
        <v>1779</v>
      </c>
      <c r="C181" s="14" t="s">
        <v>1780</v>
      </c>
      <c r="D181" s="16">
        <v>45789</v>
      </c>
      <c r="E181" s="16">
        <v>45789</v>
      </c>
      <c r="F181" s="14" t="s">
        <v>1781</v>
      </c>
      <c r="G181" s="14" t="s">
        <v>1782</v>
      </c>
      <c r="H181" s="14" t="s">
        <v>1783</v>
      </c>
      <c r="I181" s="15">
        <v>870</v>
      </c>
      <c r="J181" s="77">
        <v>5</v>
      </c>
      <c r="K181" s="92"/>
    </row>
    <row r="182" spans="1:11" ht="24" x14ac:dyDescent="0.15">
      <c r="A182" s="14" t="s">
        <v>2131</v>
      </c>
      <c r="B182" s="14" t="s">
        <v>1784</v>
      </c>
      <c r="C182" s="14" t="s">
        <v>1785</v>
      </c>
      <c r="D182" s="16">
        <v>45790</v>
      </c>
      <c r="E182" s="16"/>
      <c r="F182" s="14" t="s">
        <v>1786</v>
      </c>
      <c r="G182" s="14" t="s">
        <v>1787</v>
      </c>
      <c r="H182" s="14" t="s">
        <v>1788</v>
      </c>
      <c r="I182" s="15">
        <v>16124.15</v>
      </c>
      <c r="J182" s="77">
        <v>3</v>
      </c>
      <c r="K182" s="92"/>
    </row>
    <row r="183" spans="1:11" ht="72" x14ac:dyDescent="0.15">
      <c r="A183" s="14" t="s">
        <v>2131</v>
      </c>
      <c r="B183" s="14" t="s">
        <v>1789</v>
      </c>
      <c r="C183" s="14"/>
      <c r="D183" s="16">
        <v>45790</v>
      </c>
      <c r="E183" s="16"/>
      <c r="F183" s="14" t="s">
        <v>1790</v>
      </c>
      <c r="G183" s="14"/>
      <c r="H183" s="14" t="s">
        <v>1791</v>
      </c>
      <c r="I183" s="15">
        <v>3000.26</v>
      </c>
      <c r="J183" s="77">
        <v>5</v>
      </c>
      <c r="K183" s="92"/>
    </row>
    <row r="184" spans="1:11" ht="13" x14ac:dyDescent="0.15">
      <c r="A184" s="14" t="s">
        <v>2131</v>
      </c>
      <c r="B184" s="14" t="s">
        <v>1792</v>
      </c>
      <c r="C184" s="14"/>
      <c r="D184" s="16">
        <v>45783</v>
      </c>
      <c r="E184" s="16">
        <v>45790</v>
      </c>
      <c r="F184" s="14" t="s">
        <v>1793</v>
      </c>
      <c r="G184" s="14" t="s">
        <v>1561</v>
      </c>
      <c r="H184" s="14" t="s">
        <v>1562</v>
      </c>
      <c r="I184" s="15">
        <v>4000</v>
      </c>
      <c r="J184" s="77">
        <v>2</v>
      </c>
      <c r="K184" s="92"/>
    </row>
    <row r="185" spans="1:11" ht="13" x14ac:dyDescent="0.15">
      <c r="A185" s="14" t="s">
        <v>2131</v>
      </c>
      <c r="B185" s="14" t="s">
        <v>1794</v>
      </c>
      <c r="C185" s="14"/>
      <c r="D185" s="16">
        <v>45792</v>
      </c>
      <c r="E185" s="16"/>
      <c r="F185" s="14" t="s">
        <v>1795</v>
      </c>
      <c r="G185" s="14"/>
      <c r="H185" s="14" t="s">
        <v>1796</v>
      </c>
      <c r="I185" s="15">
        <v>476.46</v>
      </c>
      <c r="J185" s="77">
        <v>5</v>
      </c>
      <c r="K185" s="92"/>
    </row>
    <row r="186" spans="1:11" ht="24" x14ac:dyDescent="0.15">
      <c r="A186" s="14" t="s">
        <v>2131</v>
      </c>
      <c r="B186" s="14" t="s">
        <v>1797</v>
      </c>
      <c r="C186" s="14" t="s">
        <v>1798</v>
      </c>
      <c r="D186" s="16">
        <v>45797</v>
      </c>
      <c r="E186" s="16"/>
      <c r="F186" s="14" t="s">
        <v>1799</v>
      </c>
      <c r="G186" s="14" t="s">
        <v>1800</v>
      </c>
      <c r="H186" s="14" t="s">
        <v>1801</v>
      </c>
      <c r="I186" s="15">
        <v>500</v>
      </c>
      <c r="J186" s="77">
        <v>4</v>
      </c>
      <c r="K186" s="92"/>
    </row>
    <row r="187" spans="1:11" ht="36" x14ac:dyDescent="0.15">
      <c r="A187" s="14" t="s">
        <v>2131</v>
      </c>
      <c r="B187" s="14" t="s">
        <v>1802</v>
      </c>
      <c r="C187" s="14"/>
      <c r="D187" s="16">
        <v>45799</v>
      </c>
      <c r="E187" s="16"/>
      <c r="F187" s="14" t="s">
        <v>1803</v>
      </c>
      <c r="G187" s="14"/>
      <c r="H187" s="14" t="s">
        <v>1804</v>
      </c>
      <c r="I187" s="15">
        <v>603.51</v>
      </c>
      <c r="J187" s="77">
        <v>5</v>
      </c>
      <c r="K187" s="92"/>
    </row>
    <row r="188" spans="1:11" ht="36" x14ac:dyDescent="0.15">
      <c r="A188" s="14" t="s">
        <v>2131</v>
      </c>
      <c r="B188" s="14" t="s">
        <v>1805</v>
      </c>
      <c r="C188" s="14"/>
      <c r="D188" s="16">
        <v>45799</v>
      </c>
      <c r="E188" s="16"/>
      <c r="F188" s="14" t="s">
        <v>1806</v>
      </c>
      <c r="G188" s="14"/>
      <c r="H188" s="14" t="s">
        <v>1807</v>
      </c>
      <c r="I188" s="15">
        <v>437.46</v>
      </c>
      <c r="J188" s="77">
        <v>5</v>
      </c>
      <c r="K188" s="92"/>
    </row>
    <row r="189" spans="1:11" ht="36" x14ac:dyDescent="0.15">
      <c r="A189" s="14" t="s">
        <v>2131</v>
      </c>
      <c r="B189" s="14" t="s">
        <v>1808</v>
      </c>
      <c r="C189" s="14" t="s">
        <v>1809</v>
      </c>
      <c r="D189" s="16">
        <v>45796</v>
      </c>
      <c r="E189" s="16"/>
      <c r="F189" s="14" t="s">
        <v>1810</v>
      </c>
      <c r="G189" s="14"/>
      <c r="H189" s="14" t="s">
        <v>1811</v>
      </c>
      <c r="I189" s="15">
        <v>4032.59</v>
      </c>
      <c r="J189" s="77">
        <v>2</v>
      </c>
      <c r="K189" s="92"/>
    </row>
    <row r="190" spans="1:11" ht="13" x14ac:dyDescent="0.15">
      <c r="A190" s="14" t="s">
        <v>2131</v>
      </c>
      <c r="B190" s="14" t="s">
        <v>1812</v>
      </c>
      <c r="C190" s="14"/>
      <c r="D190" s="16">
        <v>45804</v>
      </c>
      <c r="E190" s="16"/>
      <c r="F190" s="14" t="s">
        <v>1813</v>
      </c>
      <c r="G190" s="14" t="s">
        <v>1814</v>
      </c>
      <c r="H190" s="14" t="s">
        <v>1815</v>
      </c>
      <c r="I190" s="15">
        <v>20</v>
      </c>
      <c r="J190" s="77">
        <v>4</v>
      </c>
      <c r="K190" s="92"/>
    </row>
    <row r="191" spans="1:11" ht="36" x14ac:dyDescent="0.15">
      <c r="A191" s="14" t="s">
        <v>2131</v>
      </c>
      <c r="B191" s="14" t="s">
        <v>1816</v>
      </c>
      <c r="C191" s="14"/>
      <c r="D191" s="16">
        <v>45797</v>
      </c>
      <c r="E191" s="16">
        <v>45806</v>
      </c>
      <c r="F191" s="14" t="s">
        <v>1817</v>
      </c>
      <c r="G191" s="14"/>
      <c r="H191" s="14" t="s">
        <v>1818</v>
      </c>
      <c r="I191" s="15">
        <v>113.68</v>
      </c>
      <c r="J191" s="77">
        <v>2</v>
      </c>
      <c r="K191" s="92"/>
    </row>
    <row r="192" spans="1:11" ht="13" x14ac:dyDescent="0.15">
      <c r="A192" s="14" t="s">
        <v>2131</v>
      </c>
      <c r="B192" s="14" t="s">
        <v>1819</v>
      </c>
      <c r="C192" s="14" t="s">
        <v>1820</v>
      </c>
      <c r="D192" s="16">
        <v>45806</v>
      </c>
      <c r="E192" s="16"/>
      <c r="F192" s="14" t="s">
        <v>1821</v>
      </c>
      <c r="G192" s="14"/>
      <c r="H192" s="14" t="s">
        <v>1822</v>
      </c>
      <c r="I192" s="15">
        <v>1500</v>
      </c>
      <c r="J192" s="77">
        <v>4</v>
      </c>
      <c r="K192" s="92"/>
    </row>
    <row r="193" spans="1:11" ht="24" x14ac:dyDescent="0.15">
      <c r="A193" s="14" t="s">
        <v>2131</v>
      </c>
      <c r="B193" s="14" t="s">
        <v>1823</v>
      </c>
      <c r="C193" s="14"/>
      <c r="D193" s="16">
        <v>45804</v>
      </c>
      <c r="E193" s="16">
        <v>45806</v>
      </c>
      <c r="F193" s="14" t="s">
        <v>1824</v>
      </c>
      <c r="G193" s="14"/>
      <c r="H193" s="14" t="s">
        <v>1825</v>
      </c>
      <c r="I193" s="15">
        <v>130</v>
      </c>
      <c r="J193" s="77">
        <v>2</v>
      </c>
      <c r="K193" s="92"/>
    </row>
    <row r="194" spans="1:11" ht="13" x14ac:dyDescent="0.15">
      <c r="A194" s="14" t="s">
        <v>2131</v>
      </c>
      <c r="B194" s="14" t="s">
        <v>1826</v>
      </c>
      <c r="C194" s="14" t="s">
        <v>1827</v>
      </c>
      <c r="D194" s="16">
        <v>45806</v>
      </c>
      <c r="E194" s="16"/>
      <c r="F194" s="14" t="s">
        <v>1828</v>
      </c>
      <c r="G194" s="14" t="s">
        <v>1667</v>
      </c>
      <c r="H194" s="14" t="s">
        <v>1668</v>
      </c>
      <c r="I194" s="15">
        <v>258.3</v>
      </c>
      <c r="J194" s="77">
        <v>4</v>
      </c>
      <c r="K194" s="92"/>
    </row>
    <row r="195" spans="1:11" ht="36" x14ac:dyDescent="0.15">
      <c r="A195" s="14" t="s">
        <v>2131</v>
      </c>
      <c r="B195" s="14" t="s">
        <v>1829</v>
      </c>
      <c r="C195" s="14"/>
      <c r="D195" s="16">
        <v>45798</v>
      </c>
      <c r="E195" s="16">
        <v>45806</v>
      </c>
      <c r="F195" s="14" t="s">
        <v>1817</v>
      </c>
      <c r="G195" s="14"/>
      <c r="H195" s="14" t="s">
        <v>1672</v>
      </c>
      <c r="I195" s="15">
        <v>194.37</v>
      </c>
      <c r="J195" s="77">
        <v>2</v>
      </c>
      <c r="K195" s="92"/>
    </row>
    <row r="196" spans="1:11" ht="13" x14ac:dyDescent="0.15">
      <c r="A196" s="14" t="s">
        <v>2131</v>
      </c>
      <c r="B196" s="14"/>
      <c r="C196" s="14" t="s">
        <v>1624</v>
      </c>
      <c r="D196" s="16">
        <v>45807</v>
      </c>
      <c r="E196" s="16"/>
      <c r="F196" s="14" t="s">
        <v>1830</v>
      </c>
      <c r="G196" s="14" t="s">
        <v>1626</v>
      </c>
      <c r="H196" s="14" t="s">
        <v>1627</v>
      </c>
      <c r="I196" s="15">
        <v>62.25</v>
      </c>
      <c r="J196" s="77">
        <v>4</v>
      </c>
      <c r="K196" s="92"/>
    </row>
    <row r="197" spans="1:11" ht="13" x14ac:dyDescent="0.15">
      <c r="A197" s="14" t="s">
        <v>2131</v>
      </c>
      <c r="B197" s="14" t="s">
        <v>1831</v>
      </c>
      <c r="C197" s="14" t="s">
        <v>1832</v>
      </c>
      <c r="D197" s="16">
        <v>45810</v>
      </c>
      <c r="E197" s="16"/>
      <c r="F197" s="14" t="s">
        <v>2138</v>
      </c>
      <c r="G197" s="14" t="s">
        <v>1643</v>
      </c>
      <c r="H197" s="14" t="s">
        <v>1644</v>
      </c>
      <c r="I197" s="15">
        <v>1000</v>
      </c>
      <c r="J197" s="77">
        <v>3</v>
      </c>
      <c r="K197" s="92"/>
    </row>
    <row r="198" spans="1:11" ht="24" x14ac:dyDescent="0.15">
      <c r="A198" s="14" t="s">
        <v>2131</v>
      </c>
      <c r="B198" s="14" t="s">
        <v>1833</v>
      </c>
      <c r="C198" s="14" t="s">
        <v>1834</v>
      </c>
      <c r="D198" s="16">
        <v>45810</v>
      </c>
      <c r="E198" s="16"/>
      <c r="F198" s="14" t="s">
        <v>2137</v>
      </c>
      <c r="G198" s="14" t="s">
        <v>1630</v>
      </c>
      <c r="H198" s="14" t="s">
        <v>1631</v>
      </c>
      <c r="I198" s="15">
        <v>750</v>
      </c>
      <c r="J198" s="77">
        <v>2</v>
      </c>
      <c r="K198" s="92"/>
    </row>
    <row r="199" spans="1:11" ht="13" x14ac:dyDescent="0.15">
      <c r="A199" s="14" t="s">
        <v>2131</v>
      </c>
      <c r="B199" s="14" t="s">
        <v>1835</v>
      </c>
      <c r="C199" s="14" t="s">
        <v>1836</v>
      </c>
      <c r="D199" s="16">
        <v>45811</v>
      </c>
      <c r="E199" s="16"/>
      <c r="F199" s="14" t="s">
        <v>1837</v>
      </c>
      <c r="G199" s="14" t="s">
        <v>1838</v>
      </c>
      <c r="H199" s="14" t="s">
        <v>1839</v>
      </c>
      <c r="I199" s="15">
        <v>5100</v>
      </c>
      <c r="J199" s="77">
        <v>3</v>
      </c>
      <c r="K199" s="92"/>
    </row>
    <row r="200" spans="1:11" ht="48" x14ac:dyDescent="0.15">
      <c r="A200" s="14" t="s">
        <v>2131</v>
      </c>
      <c r="B200" s="14" t="s">
        <v>1840</v>
      </c>
      <c r="C200" s="14" t="s">
        <v>1841</v>
      </c>
      <c r="D200" s="16">
        <v>45811</v>
      </c>
      <c r="E200" s="16"/>
      <c r="F200" s="14" t="s">
        <v>2154</v>
      </c>
      <c r="G200" s="14" t="s">
        <v>1639</v>
      </c>
      <c r="H200" s="14" t="s">
        <v>1640</v>
      </c>
      <c r="I200" s="15">
        <v>1000</v>
      </c>
      <c r="J200" s="77">
        <v>5</v>
      </c>
      <c r="K200" s="92"/>
    </row>
    <row r="201" spans="1:11" ht="48" x14ac:dyDescent="0.15">
      <c r="A201" s="14" t="s">
        <v>2131</v>
      </c>
      <c r="B201" s="14" t="s">
        <v>1842</v>
      </c>
      <c r="C201" s="14" t="s">
        <v>1758</v>
      </c>
      <c r="D201" s="16">
        <v>45811</v>
      </c>
      <c r="E201" s="16"/>
      <c r="F201" s="14" t="s">
        <v>1843</v>
      </c>
      <c r="G201" s="14"/>
      <c r="H201" s="14" t="s">
        <v>1524</v>
      </c>
      <c r="I201" s="15">
        <v>2170.7800000000002</v>
      </c>
      <c r="J201" s="77">
        <v>4</v>
      </c>
      <c r="K201" s="92"/>
    </row>
    <row r="202" spans="1:11" ht="13" x14ac:dyDescent="0.15">
      <c r="A202" s="14" t="s">
        <v>2131</v>
      </c>
      <c r="B202" s="14" t="s">
        <v>1844</v>
      </c>
      <c r="C202" s="14"/>
      <c r="D202" s="16">
        <v>45818</v>
      </c>
      <c r="E202" s="16"/>
      <c r="F202" s="14" t="s">
        <v>1845</v>
      </c>
      <c r="G202" s="14"/>
      <c r="H202" s="14" t="s">
        <v>1846</v>
      </c>
      <c r="I202" s="15">
        <v>1189.45</v>
      </c>
      <c r="J202" s="77">
        <v>3</v>
      </c>
      <c r="K202" s="92"/>
    </row>
    <row r="203" spans="1:11" ht="13" x14ac:dyDescent="0.15">
      <c r="A203" s="14" t="s">
        <v>2131</v>
      </c>
      <c r="B203" s="14" t="s">
        <v>1847</v>
      </c>
      <c r="C203" s="14" t="s">
        <v>1848</v>
      </c>
      <c r="D203" s="16">
        <v>45820</v>
      </c>
      <c r="E203" s="16"/>
      <c r="F203" s="14" t="s">
        <v>1849</v>
      </c>
      <c r="G203" s="14" t="s">
        <v>1542</v>
      </c>
      <c r="H203" s="14" t="s">
        <v>1773</v>
      </c>
      <c r="I203" s="15">
        <v>50.49</v>
      </c>
      <c r="J203" s="77">
        <v>4</v>
      </c>
      <c r="K203" s="92"/>
    </row>
    <row r="204" spans="1:11" ht="60" x14ac:dyDescent="0.15">
      <c r="A204" s="14" t="s">
        <v>2131</v>
      </c>
      <c r="B204" s="14" t="s">
        <v>1850</v>
      </c>
      <c r="C204" s="14"/>
      <c r="D204" s="16">
        <v>45820</v>
      </c>
      <c r="E204" s="16"/>
      <c r="F204" s="14" t="s">
        <v>1851</v>
      </c>
      <c r="G204" s="14"/>
      <c r="H204" s="14" t="s">
        <v>1852</v>
      </c>
      <c r="I204" s="15">
        <v>1397.5</v>
      </c>
      <c r="J204" s="77">
        <v>5</v>
      </c>
      <c r="K204" s="92"/>
    </row>
    <row r="205" spans="1:11" ht="13" x14ac:dyDescent="0.15">
      <c r="A205" s="14" t="s">
        <v>2131</v>
      </c>
      <c r="B205" s="14" t="s">
        <v>1853</v>
      </c>
      <c r="C205" s="14" t="s">
        <v>1854</v>
      </c>
      <c r="D205" s="16">
        <v>45825</v>
      </c>
      <c r="E205" s="16"/>
      <c r="F205" s="14" t="s">
        <v>1855</v>
      </c>
      <c r="G205" s="14" t="s">
        <v>1856</v>
      </c>
      <c r="H205" s="14" t="s">
        <v>1857</v>
      </c>
      <c r="I205" s="15">
        <v>179.52</v>
      </c>
      <c r="J205" s="77">
        <v>2</v>
      </c>
      <c r="K205" s="92"/>
    </row>
    <row r="206" spans="1:11" ht="13" x14ac:dyDescent="0.15">
      <c r="A206" s="14" t="s">
        <v>2131</v>
      </c>
      <c r="B206" s="14" t="s">
        <v>1858</v>
      </c>
      <c r="C206" s="14" t="s">
        <v>1859</v>
      </c>
      <c r="D206" s="16">
        <v>45825</v>
      </c>
      <c r="E206" s="16"/>
      <c r="F206" s="14" t="s">
        <v>1855</v>
      </c>
      <c r="G206" s="14" t="s">
        <v>1856</v>
      </c>
      <c r="H206" s="14" t="s">
        <v>1857</v>
      </c>
      <c r="I206" s="15">
        <v>466.4</v>
      </c>
      <c r="J206" s="77">
        <v>2</v>
      </c>
      <c r="K206" s="92"/>
    </row>
    <row r="207" spans="1:11" ht="13" x14ac:dyDescent="0.15">
      <c r="A207" s="14" t="s">
        <v>2131</v>
      </c>
      <c r="B207" s="14" t="s">
        <v>1860</v>
      </c>
      <c r="C207" s="14" t="s">
        <v>1861</v>
      </c>
      <c r="D207" s="16">
        <v>45825</v>
      </c>
      <c r="E207" s="16"/>
      <c r="F207" s="14" t="s">
        <v>1855</v>
      </c>
      <c r="G207" s="14" t="s">
        <v>1856</v>
      </c>
      <c r="H207" s="14" t="s">
        <v>1857</v>
      </c>
      <c r="I207" s="15">
        <v>1738.4</v>
      </c>
      <c r="J207" s="77">
        <v>2</v>
      </c>
      <c r="K207" s="92"/>
    </row>
    <row r="208" spans="1:11" ht="13" x14ac:dyDescent="0.15">
      <c r="A208" s="14" t="s">
        <v>2131</v>
      </c>
      <c r="B208" s="14" t="s">
        <v>1862</v>
      </c>
      <c r="C208" s="14" t="s">
        <v>1863</v>
      </c>
      <c r="D208" s="16">
        <v>45826</v>
      </c>
      <c r="E208" s="16"/>
      <c r="F208" s="14" t="s">
        <v>1864</v>
      </c>
      <c r="G208" s="14" t="s">
        <v>1630</v>
      </c>
      <c r="H208" s="14" t="s">
        <v>1631</v>
      </c>
      <c r="I208" s="15">
        <v>7200</v>
      </c>
      <c r="J208" s="77">
        <v>2</v>
      </c>
      <c r="K208" s="92"/>
    </row>
    <row r="209" spans="1:11" ht="13" x14ac:dyDescent="0.15">
      <c r="A209" s="14" t="s">
        <v>2131</v>
      </c>
      <c r="B209" s="14" t="s">
        <v>1865</v>
      </c>
      <c r="C209" s="14" t="s">
        <v>1866</v>
      </c>
      <c r="D209" s="16">
        <v>45819</v>
      </c>
      <c r="E209" s="16">
        <v>45826</v>
      </c>
      <c r="F209" s="14" t="s">
        <v>1867</v>
      </c>
      <c r="G209" s="14" t="s">
        <v>1868</v>
      </c>
      <c r="H209" s="14" t="s">
        <v>1869</v>
      </c>
      <c r="I209" s="15">
        <v>1000</v>
      </c>
      <c r="J209" s="77">
        <v>2</v>
      </c>
      <c r="K209" s="92"/>
    </row>
    <row r="210" spans="1:11" ht="13" x14ac:dyDescent="0.15">
      <c r="A210" s="14" t="s">
        <v>2131</v>
      </c>
      <c r="B210" s="14" t="s">
        <v>1870</v>
      </c>
      <c r="C210" s="14"/>
      <c r="D210" s="16">
        <v>45826</v>
      </c>
      <c r="E210" s="16"/>
      <c r="F210" s="14" t="s">
        <v>1871</v>
      </c>
      <c r="G210" s="14"/>
      <c r="H210" s="14" t="s">
        <v>1872</v>
      </c>
      <c r="I210" s="15">
        <v>649.47</v>
      </c>
      <c r="J210" s="77">
        <v>3</v>
      </c>
      <c r="K210" s="92"/>
    </row>
    <row r="211" spans="1:11" ht="13" x14ac:dyDescent="0.15">
      <c r="A211" s="14" t="s">
        <v>2131</v>
      </c>
      <c r="B211" s="14" t="s">
        <v>1873</v>
      </c>
      <c r="C211" s="14" t="s">
        <v>1874</v>
      </c>
      <c r="D211" s="16">
        <v>45831</v>
      </c>
      <c r="E211" s="16"/>
      <c r="F211" s="14" t="s">
        <v>1875</v>
      </c>
      <c r="G211" s="14" t="s">
        <v>1876</v>
      </c>
      <c r="H211" s="14" t="s">
        <v>1877</v>
      </c>
      <c r="I211" s="15">
        <v>250.7</v>
      </c>
      <c r="J211" s="77">
        <v>4</v>
      </c>
      <c r="K211" s="92"/>
    </row>
    <row r="212" spans="1:11" ht="13" x14ac:dyDescent="0.15">
      <c r="A212" s="14" t="s">
        <v>2131</v>
      </c>
      <c r="B212" s="14" t="s">
        <v>1878</v>
      </c>
      <c r="C212" s="14" t="s">
        <v>1879</v>
      </c>
      <c r="D212" s="16">
        <v>45831</v>
      </c>
      <c r="E212" s="16"/>
      <c r="F212" s="14" t="s">
        <v>1880</v>
      </c>
      <c r="G212" s="14" t="s">
        <v>1630</v>
      </c>
      <c r="H212" s="14" t="s">
        <v>1631</v>
      </c>
      <c r="I212" s="15">
        <v>5520</v>
      </c>
      <c r="J212" s="77">
        <v>2</v>
      </c>
      <c r="K212" s="92"/>
    </row>
    <row r="213" spans="1:11" ht="13" x14ac:dyDescent="0.15">
      <c r="A213" s="14" t="s">
        <v>2131</v>
      </c>
      <c r="B213" s="14" t="s">
        <v>1881</v>
      </c>
      <c r="C213" s="14"/>
      <c r="D213" s="16">
        <v>45828</v>
      </c>
      <c r="E213" s="16">
        <v>45831</v>
      </c>
      <c r="F213" s="14" t="s">
        <v>1882</v>
      </c>
      <c r="G213" s="14"/>
      <c r="H213" s="14" t="s">
        <v>1538</v>
      </c>
      <c r="I213" s="15">
        <v>219.7</v>
      </c>
      <c r="J213" s="77">
        <v>2</v>
      </c>
      <c r="K213" s="92"/>
    </row>
    <row r="214" spans="1:11" ht="24" x14ac:dyDescent="0.15">
      <c r="A214" s="14" t="s">
        <v>2131</v>
      </c>
      <c r="B214" s="14" t="s">
        <v>1883</v>
      </c>
      <c r="C214" s="14" t="s">
        <v>1884</v>
      </c>
      <c r="D214" s="16">
        <v>45831</v>
      </c>
      <c r="E214" s="16"/>
      <c r="F214" s="14" t="s">
        <v>1885</v>
      </c>
      <c r="G214" s="14" t="s">
        <v>1662</v>
      </c>
      <c r="H214" s="14" t="s">
        <v>1663</v>
      </c>
      <c r="I214" s="15">
        <v>625</v>
      </c>
      <c r="J214" s="77">
        <v>2</v>
      </c>
      <c r="K214" s="92"/>
    </row>
    <row r="215" spans="1:11" ht="13" x14ac:dyDescent="0.15">
      <c r="A215" s="14" t="s">
        <v>2131</v>
      </c>
      <c r="B215" s="14" t="s">
        <v>1886</v>
      </c>
      <c r="C215" s="14"/>
      <c r="D215" s="16">
        <v>45831</v>
      </c>
      <c r="E215" s="16"/>
      <c r="F215" s="14" t="s">
        <v>1887</v>
      </c>
      <c r="G215" s="14"/>
      <c r="H215" s="14" t="s">
        <v>1888</v>
      </c>
      <c r="I215" s="15">
        <v>300</v>
      </c>
      <c r="J215" s="77">
        <v>2</v>
      </c>
      <c r="K215" s="92"/>
    </row>
    <row r="216" spans="1:11" ht="13" x14ac:dyDescent="0.15">
      <c r="A216" s="14" t="s">
        <v>2131</v>
      </c>
      <c r="B216" s="14" t="s">
        <v>1889</v>
      </c>
      <c r="C216" s="14" t="s">
        <v>1890</v>
      </c>
      <c r="D216" s="16">
        <v>45832</v>
      </c>
      <c r="E216" s="16">
        <v>45832</v>
      </c>
      <c r="F216" s="14" t="s">
        <v>1891</v>
      </c>
      <c r="G216" s="14" t="s">
        <v>1892</v>
      </c>
      <c r="H216" s="14" t="s">
        <v>1893</v>
      </c>
      <c r="I216" s="15">
        <v>795.6</v>
      </c>
      <c r="J216" s="77">
        <v>2</v>
      </c>
      <c r="K216" s="92"/>
    </row>
    <row r="217" spans="1:11" ht="24" x14ac:dyDescent="0.15">
      <c r="A217" s="14" t="s">
        <v>2131</v>
      </c>
      <c r="B217" s="14" t="s">
        <v>1886</v>
      </c>
      <c r="C217" s="14"/>
      <c r="D217" s="16">
        <v>45832</v>
      </c>
      <c r="E217" s="16"/>
      <c r="F217" s="14" t="s">
        <v>1894</v>
      </c>
      <c r="G217" s="14"/>
      <c r="H217" s="14" t="s">
        <v>1895</v>
      </c>
      <c r="I217" s="15">
        <v>200</v>
      </c>
      <c r="J217" s="77">
        <v>2</v>
      </c>
      <c r="K217" s="92"/>
    </row>
    <row r="218" spans="1:11" ht="24" x14ac:dyDescent="0.15">
      <c r="A218" s="14" t="s">
        <v>2131</v>
      </c>
      <c r="B218" s="14" t="s">
        <v>1896</v>
      </c>
      <c r="C218" s="14"/>
      <c r="D218" s="16">
        <v>45828</v>
      </c>
      <c r="E218" s="16">
        <v>45832</v>
      </c>
      <c r="F218" s="14" t="s">
        <v>1897</v>
      </c>
      <c r="G218" s="14"/>
      <c r="H218" s="14" t="s">
        <v>1672</v>
      </c>
      <c r="I218" s="15">
        <v>269.05</v>
      </c>
      <c r="J218" s="77">
        <v>2</v>
      </c>
      <c r="K218" s="92"/>
    </row>
    <row r="219" spans="1:11" ht="13" x14ac:dyDescent="0.15">
      <c r="A219" s="14" t="s">
        <v>2131</v>
      </c>
      <c r="B219" s="14" t="s">
        <v>1886</v>
      </c>
      <c r="C219" s="14"/>
      <c r="D219" s="16">
        <v>45832</v>
      </c>
      <c r="E219" s="16"/>
      <c r="F219" s="14" t="s">
        <v>1898</v>
      </c>
      <c r="G219" s="14"/>
      <c r="H219" s="14" t="s">
        <v>1899</v>
      </c>
      <c r="I219" s="15">
        <v>200</v>
      </c>
      <c r="J219" s="77">
        <v>2</v>
      </c>
      <c r="K219" s="92"/>
    </row>
    <row r="220" spans="1:11" ht="24" x14ac:dyDescent="0.15">
      <c r="A220" s="14" t="s">
        <v>2131</v>
      </c>
      <c r="B220" s="14" t="s">
        <v>1886</v>
      </c>
      <c r="C220" s="14"/>
      <c r="D220" s="16">
        <v>45832</v>
      </c>
      <c r="E220" s="16"/>
      <c r="F220" s="14" t="s">
        <v>1894</v>
      </c>
      <c r="G220" s="14"/>
      <c r="H220" s="14" t="s">
        <v>1900</v>
      </c>
      <c r="I220" s="15">
        <v>200</v>
      </c>
      <c r="J220" s="77">
        <v>2</v>
      </c>
      <c r="K220" s="92"/>
    </row>
    <row r="221" spans="1:11" ht="13" x14ac:dyDescent="0.15">
      <c r="A221" s="14" t="s">
        <v>2131</v>
      </c>
      <c r="B221" s="14" t="s">
        <v>1886</v>
      </c>
      <c r="C221" s="14"/>
      <c r="D221" s="16">
        <v>45832</v>
      </c>
      <c r="E221" s="16"/>
      <c r="F221" s="14" t="s">
        <v>1898</v>
      </c>
      <c r="G221" s="14"/>
      <c r="H221" s="14" t="s">
        <v>1901</v>
      </c>
      <c r="I221" s="15">
        <v>200</v>
      </c>
      <c r="J221" s="77">
        <v>2</v>
      </c>
      <c r="K221" s="92"/>
    </row>
    <row r="222" spans="1:11" ht="24" x14ac:dyDescent="0.15">
      <c r="A222" s="14" t="s">
        <v>2131</v>
      </c>
      <c r="B222" s="14" t="s">
        <v>1902</v>
      </c>
      <c r="C222" s="14" t="s">
        <v>1903</v>
      </c>
      <c r="D222" s="16">
        <v>45828</v>
      </c>
      <c r="E222" s="16">
        <v>45832</v>
      </c>
      <c r="F222" s="14" t="s">
        <v>1904</v>
      </c>
      <c r="G222" s="14"/>
      <c r="H222" s="14" t="s">
        <v>1672</v>
      </c>
      <c r="I222" s="15">
        <v>171</v>
      </c>
      <c r="J222" s="77">
        <v>2</v>
      </c>
      <c r="K222" s="92"/>
    </row>
    <row r="223" spans="1:11" ht="24" x14ac:dyDescent="0.15">
      <c r="A223" s="14" t="s">
        <v>2131</v>
      </c>
      <c r="B223" s="14" t="s">
        <v>1905</v>
      </c>
      <c r="C223" s="14"/>
      <c r="D223" s="16">
        <v>45833</v>
      </c>
      <c r="E223" s="16"/>
      <c r="F223" s="14" t="s">
        <v>1906</v>
      </c>
      <c r="G223" s="14"/>
      <c r="H223" s="14" t="s">
        <v>1907</v>
      </c>
      <c r="I223" s="15">
        <v>1448</v>
      </c>
      <c r="J223" s="77">
        <v>5</v>
      </c>
      <c r="K223" s="92"/>
    </row>
    <row r="224" spans="1:11" ht="36" x14ac:dyDescent="0.15">
      <c r="A224" s="14" t="s">
        <v>2131</v>
      </c>
      <c r="B224" s="14" t="s">
        <v>1908</v>
      </c>
      <c r="C224" s="14"/>
      <c r="D224" s="16">
        <v>45833</v>
      </c>
      <c r="E224" s="16"/>
      <c r="F224" s="14" t="s">
        <v>1909</v>
      </c>
      <c r="G224" s="14"/>
      <c r="H224" s="14" t="s">
        <v>1910</v>
      </c>
      <c r="I224" s="15">
        <v>1536.02</v>
      </c>
      <c r="J224" s="77">
        <v>5</v>
      </c>
      <c r="K224" s="92"/>
    </row>
    <row r="225" spans="1:11" ht="36" x14ac:dyDescent="0.15">
      <c r="A225" s="14" t="s">
        <v>2131</v>
      </c>
      <c r="B225" s="14" t="s">
        <v>1911</v>
      </c>
      <c r="C225" s="14"/>
      <c r="D225" s="16">
        <v>45833</v>
      </c>
      <c r="E225" s="16"/>
      <c r="F225" s="14" t="s">
        <v>1912</v>
      </c>
      <c r="G225" s="14"/>
      <c r="H225" s="14" t="s">
        <v>1913</v>
      </c>
      <c r="I225" s="15">
        <v>1628.7</v>
      </c>
      <c r="J225" s="77">
        <v>5</v>
      </c>
      <c r="K225" s="92"/>
    </row>
    <row r="226" spans="1:11" ht="13" x14ac:dyDescent="0.15">
      <c r="A226" s="14" t="s">
        <v>2131</v>
      </c>
      <c r="B226" s="14"/>
      <c r="C226" s="14" t="s">
        <v>1624</v>
      </c>
      <c r="D226" s="16">
        <v>45836</v>
      </c>
      <c r="E226" s="16"/>
      <c r="F226" s="14" t="s">
        <v>1625</v>
      </c>
      <c r="G226" s="14" t="s">
        <v>1626</v>
      </c>
      <c r="H226" s="14" t="s">
        <v>1627</v>
      </c>
      <c r="I226" s="15">
        <v>59.8</v>
      </c>
      <c r="J226" s="77">
        <v>4</v>
      </c>
      <c r="K226" s="92"/>
    </row>
    <row r="227" spans="1:11" ht="24" x14ac:dyDescent="0.15">
      <c r="A227" s="14" t="s">
        <v>2131</v>
      </c>
      <c r="B227" s="14" t="s">
        <v>1914</v>
      </c>
      <c r="C227" s="14" t="s">
        <v>1915</v>
      </c>
      <c r="D227" s="16">
        <v>45840</v>
      </c>
      <c r="E227" s="16"/>
      <c r="F227" s="14" t="s">
        <v>2137</v>
      </c>
      <c r="G227" s="14" t="s">
        <v>1630</v>
      </c>
      <c r="H227" s="14" t="s">
        <v>1631</v>
      </c>
      <c r="I227" s="15">
        <v>750</v>
      </c>
      <c r="J227" s="77">
        <v>2</v>
      </c>
      <c r="K227" s="92"/>
    </row>
    <row r="228" spans="1:11" ht="13" x14ac:dyDescent="0.15">
      <c r="A228" s="14" t="s">
        <v>2131</v>
      </c>
      <c r="B228" s="14" t="s">
        <v>1916</v>
      </c>
      <c r="C228" s="14" t="s">
        <v>1917</v>
      </c>
      <c r="D228" s="16">
        <v>45840</v>
      </c>
      <c r="E228" s="16"/>
      <c r="F228" s="14" t="s">
        <v>2138</v>
      </c>
      <c r="G228" s="14" t="s">
        <v>1643</v>
      </c>
      <c r="H228" s="14" t="s">
        <v>1644</v>
      </c>
      <c r="I228" s="15">
        <v>1000</v>
      </c>
      <c r="J228" s="77">
        <v>3</v>
      </c>
      <c r="K228" s="92"/>
    </row>
    <row r="229" spans="1:11" ht="13" x14ac:dyDescent="0.15">
      <c r="A229" s="14" t="s">
        <v>2131</v>
      </c>
      <c r="B229" s="14" t="s">
        <v>1918</v>
      </c>
      <c r="C229" s="14" t="s">
        <v>1919</v>
      </c>
      <c r="D229" s="16">
        <v>45840</v>
      </c>
      <c r="E229" s="16"/>
      <c r="F229" s="14" t="s">
        <v>1920</v>
      </c>
      <c r="G229" s="14" t="s">
        <v>1667</v>
      </c>
      <c r="H229" s="14" t="s">
        <v>1668</v>
      </c>
      <c r="I229" s="15">
        <v>258.3</v>
      </c>
      <c r="J229" s="77">
        <v>4</v>
      </c>
      <c r="K229" s="92"/>
    </row>
    <row r="230" spans="1:11" ht="13" x14ac:dyDescent="0.15">
      <c r="A230" s="14" t="s">
        <v>2131</v>
      </c>
      <c r="B230" s="14" t="s">
        <v>1921</v>
      </c>
      <c r="C230" s="14" t="s">
        <v>1922</v>
      </c>
      <c r="D230" s="16">
        <v>45841</v>
      </c>
      <c r="E230" s="16"/>
      <c r="F230" s="14" t="s">
        <v>1923</v>
      </c>
      <c r="G230" s="14" t="s">
        <v>1924</v>
      </c>
      <c r="H230" s="14" t="s">
        <v>1925</v>
      </c>
      <c r="I230" s="15">
        <v>6570</v>
      </c>
      <c r="J230" s="77">
        <v>2</v>
      </c>
      <c r="K230" s="92"/>
    </row>
    <row r="231" spans="1:11" ht="48" x14ac:dyDescent="0.15">
      <c r="A231" s="14" t="s">
        <v>2131</v>
      </c>
      <c r="B231" s="14" t="s">
        <v>1926</v>
      </c>
      <c r="C231" s="14" t="s">
        <v>1832</v>
      </c>
      <c r="D231" s="16">
        <v>45841</v>
      </c>
      <c r="E231" s="16"/>
      <c r="F231" s="14" t="s">
        <v>1927</v>
      </c>
      <c r="G231" s="14"/>
      <c r="H231" s="14" t="s">
        <v>1524</v>
      </c>
      <c r="I231" s="15">
        <v>2159.89</v>
      </c>
      <c r="J231" s="77">
        <v>4</v>
      </c>
      <c r="K231" s="92"/>
    </row>
    <row r="232" spans="1:11" ht="13" x14ac:dyDescent="0.15">
      <c r="A232" s="14" t="s">
        <v>2131</v>
      </c>
      <c r="B232" s="14" t="s">
        <v>1928</v>
      </c>
      <c r="C232" s="14"/>
      <c r="D232" s="16">
        <v>45841</v>
      </c>
      <c r="E232" s="16"/>
      <c r="F232" s="14" t="s">
        <v>1929</v>
      </c>
      <c r="G232" s="14"/>
      <c r="H232" s="14" t="s">
        <v>1930</v>
      </c>
      <c r="I232" s="15">
        <v>200</v>
      </c>
      <c r="J232" s="77">
        <v>5</v>
      </c>
      <c r="K232" s="92"/>
    </row>
    <row r="233" spans="1:11" ht="13" x14ac:dyDescent="0.15">
      <c r="A233" s="14" t="s">
        <v>2131</v>
      </c>
      <c r="B233" s="14" t="s">
        <v>1931</v>
      </c>
      <c r="C233" s="14"/>
      <c r="D233" s="16">
        <v>45841</v>
      </c>
      <c r="E233" s="16"/>
      <c r="F233" s="14" t="s">
        <v>1932</v>
      </c>
      <c r="G233" s="14"/>
      <c r="H233" s="14" t="s">
        <v>1930</v>
      </c>
      <c r="I233" s="15">
        <v>200</v>
      </c>
      <c r="J233" s="77">
        <v>5</v>
      </c>
      <c r="K233" s="92"/>
    </row>
    <row r="234" spans="1:11" ht="13" x14ac:dyDescent="0.15">
      <c r="A234" s="14" t="s">
        <v>2131</v>
      </c>
      <c r="B234" s="14" t="s">
        <v>1933</v>
      </c>
      <c r="C234" s="14" t="s">
        <v>1934</v>
      </c>
      <c r="D234" s="16">
        <v>45841</v>
      </c>
      <c r="E234" s="16"/>
      <c r="F234" s="14" t="s">
        <v>1935</v>
      </c>
      <c r="G234" s="14" t="s">
        <v>1936</v>
      </c>
      <c r="H234" s="14" t="s">
        <v>1937</v>
      </c>
      <c r="I234" s="15">
        <v>276.75</v>
      </c>
      <c r="J234" s="77">
        <v>4</v>
      </c>
      <c r="K234" s="92"/>
    </row>
    <row r="235" spans="1:11" ht="48" x14ac:dyDescent="0.15">
      <c r="A235" s="14" t="s">
        <v>2131</v>
      </c>
      <c r="B235" s="14" t="s">
        <v>1938</v>
      </c>
      <c r="C235" s="14" t="s">
        <v>1939</v>
      </c>
      <c r="D235" s="16">
        <v>45841</v>
      </c>
      <c r="E235" s="16"/>
      <c r="F235" s="14" t="s">
        <v>2154</v>
      </c>
      <c r="G235" s="14" t="s">
        <v>1639</v>
      </c>
      <c r="H235" s="14" t="s">
        <v>1640</v>
      </c>
      <c r="I235" s="15">
        <v>1000</v>
      </c>
      <c r="J235" s="77">
        <v>5</v>
      </c>
      <c r="K235" s="92"/>
    </row>
    <row r="236" spans="1:11" ht="13" x14ac:dyDescent="0.15">
      <c r="A236" s="14" t="s">
        <v>2131</v>
      </c>
      <c r="B236" s="14" t="s">
        <v>1940</v>
      </c>
      <c r="C236" s="14"/>
      <c r="D236" s="16">
        <v>45847</v>
      </c>
      <c r="E236" s="16"/>
      <c r="F236" s="14" t="s">
        <v>1941</v>
      </c>
      <c r="G236" s="14"/>
      <c r="H236" s="14" t="s">
        <v>1942</v>
      </c>
      <c r="I236" s="15">
        <v>700</v>
      </c>
      <c r="J236" s="77">
        <v>5</v>
      </c>
      <c r="K236" s="92"/>
    </row>
    <row r="237" spans="1:11" ht="13" x14ac:dyDescent="0.15">
      <c r="A237" s="14" t="s">
        <v>2131</v>
      </c>
      <c r="B237" s="14" t="s">
        <v>1940</v>
      </c>
      <c r="C237" s="14"/>
      <c r="D237" s="16">
        <v>45847</v>
      </c>
      <c r="E237" s="16"/>
      <c r="F237" s="14" t="s">
        <v>1941</v>
      </c>
      <c r="G237" s="14"/>
      <c r="H237" s="14" t="s">
        <v>1943</v>
      </c>
      <c r="I237" s="15">
        <v>700</v>
      </c>
      <c r="J237" s="77">
        <v>5</v>
      </c>
      <c r="K237" s="92"/>
    </row>
    <row r="238" spans="1:11" ht="13" x14ac:dyDescent="0.15">
      <c r="A238" s="14" t="s">
        <v>2131</v>
      </c>
      <c r="B238" s="14" t="s">
        <v>1940</v>
      </c>
      <c r="C238" s="14"/>
      <c r="D238" s="16">
        <v>45847</v>
      </c>
      <c r="E238" s="16"/>
      <c r="F238" s="14" t="s">
        <v>1941</v>
      </c>
      <c r="G238" s="14"/>
      <c r="H238" s="14" t="s">
        <v>1944</v>
      </c>
      <c r="I238" s="15">
        <v>700</v>
      </c>
      <c r="J238" s="77">
        <v>5</v>
      </c>
      <c r="K238" s="92"/>
    </row>
    <row r="239" spans="1:11" ht="13" x14ac:dyDescent="0.15">
      <c r="A239" s="14" t="s">
        <v>2131</v>
      </c>
      <c r="B239" s="14" t="s">
        <v>1945</v>
      </c>
      <c r="C239" s="14" t="s">
        <v>1946</v>
      </c>
      <c r="D239" s="16">
        <v>45859</v>
      </c>
      <c r="E239" s="16"/>
      <c r="F239" s="14" t="s">
        <v>1947</v>
      </c>
      <c r="G239" s="14" t="s">
        <v>1948</v>
      </c>
      <c r="H239" s="14" t="s">
        <v>1949</v>
      </c>
      <c r="I239" s="15">
        <v>200</v>
      </c>
      <c r="J239" s="77">
        <v>5</v>
      </c>
      <c r="K239" s="92"/>
    </row>
    <row r="240" spans="1:11" ht="13" x14ac:dyDescent="0.15">
      <c r="A240" s="14" t="s">
        <v>2131</v>
      </c>
      <c r="B240" s="14" t="s">
        <v>1950</v>
      </c>
      <c r="C240" s="14" t="s">
        <v>1922</v>
      </c>
      <c r="D240" s="16">
        <v>45859</v>
      </c>
      <c r="E240" s="16"/>
      <c r="F240" s="14" t="s">
        <v>1951</v>
      </c>
      <c r="G240" s="14" t="s">
        <v>1924</v>
      </c>
      <c r="H240" s="14" t="s">
        <v>1925</v>
      </c>
      <c r="I240" s="15">
        <v>2614</v>
      </c>
      <c r="J240" s="77">
        <v>2</v>
      </c>
      <c r="K240" s="92"/>
    </row>
    <row r="241" spans="1:11" ht="13" x14ac:dyDescent="0.15">
      <c r="A241" s="14" t="s">
        <v>2131</v>
      </c>
      <c r="B241" s="14" t="s">
        <v>1952</v>
      </c>
      <c r="C241" s="14" t="s">
        <v>1953</v>
      </c>
      <c r="D241" s="16">
        <v>45860</v>
      </c>
      <c r="E241" s="16"/>
      <c r="F241" s="14" t="s">
        <v>1954</v>
      </c>
      <c r="G241" s="14" t="s">
        <v>1716</v>
      </c>
      <c r="H241" s="14" t="s">
        <v>1717</v>
      </c>
      <c r="I241" s="15">
        <v>1191.5999999999999</v>
      </c>
      <c r="J241" s="77">
        <v>3</v>
      </c>
      <c r="K241" s="92"/>
    </row>
    <row r="242" spans="1:11" ht="13" x14ac:dyDescent="0.15">
      <c r="A242" s="14" t="s">
        <v>2131</v>
      </c>
      <c r="B242" s="14" t="s">
        <v>1955</v>
      </c>
      <c r="C242" s="14" t="s">
        <v>1956</v>
      </c>
      <c r="D242" s="16">
        <v>45860</v>
      </c>
      <c r="E242" s="16"/>
      <c r="F242" s="14" t="s">
        <v>1957</v>
      </c>
      <c r="G242" s="14" t="s">
        <v>1716</v>
      </c>
      <c r="H242" s="14" t="s">
        <v>1717</v>
      </c>
      <c r="I242" s="15">
        <v>679.8</v>
      </c>
      <c r="J242" s="77">
        <v>3</v>
      </c>
      <c r="K242" s="92"/>
    </row>
    <row r="243" spans="1:11" ht="13" x14ac:dyDescent="0.15">
      <c r="A243" s="14" t="s">
        <v>2131</v>
      </c>
      <c r="B243" s="14" t="s">
        <v>1958</v>
      </c>
      <c r="C243" s="14" t="s">
        <v>1959</v>
      </c>
      <c r="D243" s="16">
        <v>45861</v>
      </c>
      <c r="E243" s="16"/>
      <c r="F243" s="14" t="s">
        <v>1960</v>
      </c>
      <c r="G243" s="14" t="s">
        <v>1716</v>
      </c>
      <c r="H243" s="14" t="s">
        <v>1717</v>
      </c>
      <c r="I243" s="15">
        <v>243.88</v>
      </c>
      <c r="J243" s="77">
        <v>3</v>
      </c>
      <c r="K243" s="92"/>
    </row>
    <row r="244" spans="1:11" ht="13" x14ac:dyDescent="0.15">
      <c r="A244" s="14" t="s">
        <v>2131</v>
      </c>
      <c r="B244" s="14" t="s">
        <v>1961</v>
      </c>
      <c r="C244" s="14" t="s">
        <v>1962</v>
      </c>
      <c r="D244" s="16">
        <v>45866</v>
      </c>
      <c r="E244" s="16"/>
      <c r="F244" s="14" t="s">
        <v>1963</v>
      </c>
      <c r="G244" s="14" t="s">
        <v>1964</v>
      </c>
      <c r="H244" s="14" t="s">
        <v>1965</v>
      </c>
      <c r="I244" s="15">
        <v>5040</v>
      </c>
      <c r="J244" s="77">
        <v>3</v>
      </c>
      <c r="K244" s="92"/>
    </row>
    <row r="245" spans="1:11" ht="13" x14ac:dyDescent="0.15">
      <c r="A245" s="14" t="s">
        <v>2131</v>
      </c>
      <c r="B245" s="14" t="s">
        <v>1966</v>
      </c>
      <c r="C245" s="14" t="s">
        <v>1967</v>
      </c>
      <c r="D245" s="16">
        <v>45867</v>
      </c>
      <c r="E245" s="16"/>
      <c r="F245" s="14" t="s">
        <v>1968</v>
      </c>
      <c r="G245" s="14" t="s">
        <v>1667</v>
      </c>
      <c r="H245" s="14" t="s">
        <v>1668</v>
      </c>
      <c r="I245" s="15">
        <v>270.60000000000002</v>
      </c>
      <c r="J245" s="77">
        <v>4</v>
      </c>
      <c r="K245" s="92"/>
    </row>
    <row r="246" spans="1:11" ht="13" x14ac:dyDescent="0.15">
      <c r="A246" s="14" t="s">
        <v>2131</v>
      </c>
      <c r="B246" s="14" t="s">
        <v>1969</v>
      </c>
      <c r="C246" s="14" t="s">
        <v>1970</v>
      </c>
      <c r="D246" s="16">
        <v>45868</v>
      </c>
      <c r="E246" s="16"/>
      <c r="F246" s="14" t="s">
        <v>1971</v>
      </c>
      <c r="G246" s="14" t="s">
        <v>1972</v>
      </c>
      <c r="H246" s="14" t="s">
        <v>1973</v>
      </c>
      <c r="I246" s="15">
        <v>90</v>
      </c>
      <c r="J246" s="77">
        <v>4</v>
      </c>
      <c r="K246" s="92"/>
    </row>
    <row r="247" spans="1:11" ht="13" x14ac:dyDescent="0.15">
      <c r="A247" s="14" t="s">
        <v>2131</v>
      </c>
      <c r="B247" s="14"/>
      <c r="C247" s="14" t="s">
        <v>1624</v>
      </c>
      <c r="D247" s="16">
        <v>45868</v>
      </c>
      <c r="E247" s="16"/>
      <c r="F247" s="14" t="s">
        <v>1625</v>
      </c>
      <c r="G247" s="14" t="s">
        <v>1626</v>
      </c>
      <c r="H247" s="14" t="s">
        <v>1627</v>
      </c>
      <c r="I247" s="15">
        <v>93.1</v>
      </c>
      <c r="J247" s="77">
        <v>4</v>
      </c>
      <c r="K247" s="92"/>
    </row>
    <row r="248" spans="1:11" ht="24" x14ac:dyDescent="0.15">
      <c r="A248" s="14" t="s">
        <v>2131</v>
      </c>
      <c r="B248" s="14" t="s">
        <v>1974</v>
      </c>
      <c r="C248" s="14"/>
      <c r="D248" s="16">
        <v>45846</v>
      </c>
      <c r="E248" s="16"/>
      <c r="F248" s="14" t="s">
        <v>1975</v>
      </c>
      <c r="G248" s="14"/>
      <c r="H248" s="14" t="s">
        <v>1976</v>
      </c>
      <c r="I248" s="15">
        <v>2022.53</v>
      </c>
      <c r="J248" s="77">
        <v>2</v>
      </c>
      <c r="K248" s="92"/>
    </row>
    <row r="249" spans="1:11" ht="24" x14ac:dyDescent="0.15">
      <c r="A249" s="14" t="s">
        <v>2131</v>
      </c>
      <c r="B249" s="14" t="s">
        <v>1977</v>
      </c>
      <c r="C249" s="14"/>
      <c r="D249" s="16">
        <v>45859</v>
      </c>
      <c r="E249" s="16"/>
      <c r="F249" s="14" t="s">
        <v>1978</v>
      </c>
      <c r="G249" s="14"/>
      <c r="H249" s="14" t="s">
        <v>1979</v>
      </c>
      <c r="I249" s="15">
        <v>867</v>
      </c>
      <c r="J249" s="77">
        <v>2</v>
      </c>
      <c r="K249" s="92"/>
    </row>
    <row r="250" spans="1:11" ht="24" x14ac:dyDescent="0.15">
      <c r="A250" s="14" t="s">
        <v>2131</v>
      </c>
      <c r="B250" s="14" t="s">
        <v>1980</v>
      </c>
      <c r="C250" s="14" t="s">
        <v>1981</v>
      </c>
      <c r="D250" s="16">
        <v>45873</v>
      </c>
      <c r="E250" s="16"/>
      <c r="F250" s="14" t="s">
        <v>2137</v>
      </c>
      <c r="G250" s="14" t="s">
        <v>1630</v>
      </c>
      <c r="H250" s="14" t="s">
        <v>1631</v>
      </c>
      <c r="I250" s="15">
        <v>750</v>
      </c>
      <c r="J250" s="77">
        <v>2</v>
      </c>
      <c r="K250" s="92"/>
    </row>
    <row r="251" spans="1:11" ht="13" x14ac:dyDescent="0.15">
      <c r="A251" s="14" t="s">
        <v>2131</v>
      </c>
      <c r="B251" s="14" t="s">
        <v>1982</v>
      </c>
      <c r="C251" s="14" t="s">
        <v>1983</v>
      </c>
      <c r="D251" s="16">
        <v>45873</v>
      </c>
      <c r="E251" s="16"/>
      <c r="F251" s="14" t="s">
        <v>1984</v>
      </c>
      <c r="G251" s="14" t="s">
        <v>1985</v>
      </c>
      <c r="H251" s="14" t="s">
        <v>1986</v>
      </c>
      <c r="I251" s="15">
        <v>2544</v>
      </c>
      <c r="J251" s="77">
        <v>3</v>
      </c>
      <c r="K251" s="92"/>
    </row>
    <row r="252" spans="1:11" ht="13" x14ac:dyDescent="0.15">
      <c r="A252" s="14" t="s">
        <v>2131</v>
      </c>
      <c r="B252" s="14" t="s">
        <v>1987</v>
      </c>
      <c r="C252" s="14" t="s">
        <v>1988</v>
      </c>
      <c r="D252" s="16">
        <v>45873</v>
      </c>
      <c r="E252" s="16"/>
      <c r="F252" s="14" t="s">
        <v>2138</v>
      </c>
      <c r="G252" s="14" t="s">
        <v>1643</v>
      </c>
      <c r="H252" s="14" t="s">
        <v>1644</v>
      </c>
      <c r="I252" s="15">
        <v>1000</v>
      </c>
      <c r="J252" s="77">
        <v>3</v>
      </c>
      <c r="K252" s="92"/>
    </row>
    <row r="253" spans="1:11" ht="48" x14ac:dyDescent="0.15">
      <c r="A253" s="14" t="s">
        <v>2131</v>
      </c>
      <c r="B253" s="14" t="s">
        <v>1989</v>
      </c>
      <c r="C253" s="14" t="s">
        <v>1990</v>
      </c>
      <c r="D253" s="16">
        <v>45873</v>
      </c>
      <c r="E253" s="16"/>
      <c r="F253" s="14" t="s">
        <v>2154</v>
      </c>
      <c r="G253" s="14" t="s">
        <v>1639</v>
      </c>
      <c r="H253" s="14" t="s">
        <v>1640</v>
      </c>
      <c r="I253" s="15">
        <v>1000</v>
      </c>
      <c r="J253" s="77">
        <v>5</v>
      </c>
      <c r="K253" s="92"/>
    </row>
    <row r="254" spans="1:11" ht="48" x14ac:dyDescent="0.15">
      <c r="A254" s="14" t="s">
        <v>2131</v>
      </c>
      <c r="B254" s="14" t="s">
        <v>1991</v>
      </c>
      <c r="C254" s="14" t="s">
        <v>1917</v>
      </c>
      <c r="D254" s="16">
        <v>45876</v>
      </c>
      <c r="E254" s="16"/>
      <c r="F254" s="14" t="s">
        <v>1992</v>
      </c>
      <c r="G254" s="14"/>
      <c r="H254" s="14" t="s">
        <v>1524</v>
      </c>
      <c r="I254" s="15">
        <v>2175.25</v>
      </c>
      <c r="J254" s="77">
        <v>4</v>
      </c>
      <c r="K254" s="92"/>
    </row>
    <row r="255" spans="1:11" ht="13" x14ac:dyDescent="0.15">
      <c r="A255" s="14" t="s">
        <v>2131</v>
      </c>
      <c r="B255" s="14" t="s">
        <v>1993</v>
      </c>
      <c r="C255" s="14" t="s">
        <v>1994</v>
      </c>
      <c r="D255" s="16">
        <v>45876</v>
      </c>
      <c r="E255" s="16"/>
      <c r="F255" s="14" t="s">
        <v>1995</v>
      </c>
      <c r="G255" s="14" t="s">
        <v>1996</v>
      </c>
      <c r="H255" s="14" t="s">
        <v>1997</v>
      </c>
      <c r="I255" s="15">
        <v>99.97</v>
      </c>
      <c r="J255" s="77">
        <v>4</v>
      </c>
      <c r="K255" s="92"/>
    </row>
    <row r="256" spans="1:11" ht="13" x14ac:dyDescent="0.15">
      <c r="A256" s="14" t="s">
        <v>2131</v>
      </c>
      <c r="B256" s="14" t="s">
        <v>1998</v>
      </c>
      <c r="C256" s="14" t="s">
        <v>1999</v>
      </c>
      <c r="D256" s="16">
        <v>45887</v>
      </c>
      <c r="E256" s="16"/>
      <c r="F256" s="14" t="s">
        <v>2000</v>
      </c>
      <c r="G256" s="14" t="s">
        <v>1542</v>
      </c>
      <c r="H256" s="14" t="s">
        <v>1773</v>
      </c>
      <c r="I256" s="15">
        <v>106.48</v>
      </c>
      <c r="J256" s="77">
        <v>4</v>
      </c>
      <c r="K256" s="92"/>
    </row>
    <row r="257" spans="1:11" ht="13" x14ac:dyDescent="0.15">
      <c r="A257" s="14" t="s">
        <v>2131</v>
      </c>
      <c r="B257" s="14" t="s">
        <v>2001</v>
      </c>
      <c r="C257" s="14" t="s">
        <v>2002</v>
      </c>
      <c r="D257" s="16">
        <v>45890</v>
      </c>
      <c r="E257" s="16"/>
      <c r="F257" s="14" t="s">
        <v>2003</v>
      </c>
      <c r="G257" s="14" t="s">
        <v>2004</v>
      </c>
      <c r="H257" s="14" t="s">
        <v>2005</v>
      </c>
      <c r="I257" s="15">
        <v>1080</v>
      </c>
      <c r="J257" s="77">
        <v>3</v>
      </c>
      <c r="K257" s="92"/>
    </row>
    <row r="258" spans="1:11" ht="13" x14ac:dyDescent="0.15">
      <c r="A258" s="14" t="s">
        <v>2131</v>
      </c>
      <c r="B258" s="14" t="s">
        <v>2006</v>
      </c>
      <c r="C258" s="14" t="s">
        <v>2007</v>
      </c>
      <c r="D258" s="16">
        <v>45890</v>
      </c>
      <c r="E258" s="16"/>
      <c r="F258" s="14" t="s">
        <v>1984</v>
      </c>
      <c r="G258" s="14" t="s">
        <v>1985</v>
      </c>
      <c r="H258" s="14" t="s">
        <v>2008</v>
      </c>
      <c r="I258" s="15">
        <v>10176</v>
      </c>
      <c r="J258" s="77">
        <v>3</v>
      </c>
      <c r="K258" s="92"/>
    </row>
    <row r="259" spans="1:11" ht="13" x14ac:dyDescent="0.15">
      <c r="A259" s="14" t="s">
        <v>2131</v>
      </c>
      <c r="B259" s="14" t="s">
        <v>2009</v>
      </c>
      <c r="C259" s="14" t="s">
        <v>2010</v>
      </c>
      <c r="D259" s="16">
        <v>45895</v>
      </c>
      <c r="E259" s="16"/>
      <c r="F259" s="14" t="s">
        <v>2011</v>
      </c>
      <c r="G259" s="14" t="s">
        <v>1667</v>
      </c>
      <c r="H259" s="14" t="s">
        <v>1668</v>
      </c>
      <c r="I259" s="15">
        <v>258.3</v>
      </c>
      <c r="J259" s="77">
        <v>4</v>
      </c>
      <c r="K259" s="92"/>
    </row>
    <row r="260" spans="1:11" ht="13" x14ac:dyDescent="0.15">
      <c r="A260" s="14" t="s">
        <v>2131</v>
      </c>
      <c r="B260" s="14"/>
      <c r="C260" s="14" t="s">
        <v>1624</v>
      </c>
      <c r="D260" s="16">
        <v>45899</v>
      </c>
      <c r="E260" s="16"/>
      <c r="F260" s="14" t="s">
        <v>1625</v>
      </c>
      <c r="G260" s="14" t="s">
        <v>1626</v>
      </c>
      <c r="H260" s="14" t="s">
        <v>1627</v>
      </c>
      <c r="I260" s="15">
        <v>28.9</v>
      </c>
      <c r="J260" s="77">
        <v>4</v>
      </c>
      <c r="K260" s="92"/>
    </row>
    <row r="261" spans="1:11" ht="48" x14ac:dyDescent="0.15">
      <c r="A261" s="14" t="s">
        <v>2131</v>
      </c>
      <c r="B261" s="14" t="s">
        <v>2012</v>
      </c>
      <c r="C261" s="14" t="s">
        <v>1988</v>
      </c>
      <c r="D261" s="16">
        <v>45901</v>
      </c>
      <c r="E261" s="16"/>
      <c r="F261" s="14" t="s">
        <v>2013</v>
      </c>
      <c r="G261" s="14"/>
      <c r="H261" s="14" t="s">
        <v>1524</v>
      </c>
      <c r="I261" s="15">
        <v>2170.7800000000002</v>
      </c>
      <c r="J261" s="77">
        <v>4</v>
      </c>
      <c r="K261" s="92"/>
    </row>
    <row r="262" spans="1:11" ht="13" x14ac:dyDescent="0.15">
      <c r="A262" s="14" t="s">
        <v>2131</v>
      </c>
      <c r="B262" s="14" t="s">
        <v>2014</v>
      </c>
      <c r="C262" s="14" t="s">
        <v>2015</v>
      </c>
      <c r="D262" s="16">
        <v>45902</v>
      </c>
      <c r="E262" s="16"/>
      <c r="F262" s="14" t="s">
        <v>2138</v>
      </c>
      <c r="G262" s="14" t="s">
        <v>1643</v>
      </c>
      <c r="H262" s="14" t="s">
        <v>1644</v>
      </c>
      <c r="I262" s="15">
        <v>1000</v>
      </c>
      <c r="J262" s="77">
        <v>3</v>
      </c>
      <c r="K262" s="92"/>
    </row>
    <row r="263" spans="1:11" ht="24" x14ac:dyDescent="0.15">
      <c r="A263" s="14" t="s">
        <v>2131</v>
      </c>
      <c r="B263" s="14" t="s">
        <v>2016</v>
      </c>
      <c r="C263" s="14" t="s">
        <v>2017</v>
      </c>
      <c r="D263" s="16">
        <v>45902</v>
      </c>
      <c r="E263" s="16"/>
      <c r="F263" s="14" t="s">
        <v>2018</v>
      </c>
      <c r="G263" s="14" t="s">
        <v>2019</v>
      </c>
      <c r="H263" s="14" t="s">
        <v>2020</v>
      </c>
      <c r="I263" s="15">
        <v>2020</v>
      </c>
      <c r="J263" s="77">
        <v>3</v>
      </c>
      <c r="K263" s="92"/>
    </row>
    <row r="264" spans="1:11" ht="24" x14ac:dyDescent="0.15">
      <c r="A264" s="14" t="s">
        <v>2131</v>
      </c>
      <c r="B264" s="14" t="s">
        <v>2021</v>
      </c>
      <c r="C264" s="14" t="s">
        <v>2022</v>
      </c>
      <c r="D264" s="16">
        <v>45904</v>
      </c>
      <c r="E264" s="16"/>
      <c r="F264" s="14" t="s">
        <v>2137</v>
      </c>
      <c r="G264" s="14" t="s">
        <v>1630</v>
      </c>
      <c r="H264" s="14" t="s">
        <v>1631</v>
      </c>
      <c r="I264" s="15">
        <v>750</v>
      </c>
      <c r="J264" s="77">
        <v>2</v>
      </c>
      <c r="K264" s="92"/>
    </row>
    <row r="265" spans="1:11" ht="24" x14ac:dyDescent="0.15">
      <c r="A265" s="14" t="s">
        <v>2131</v>
      </c>
      <c r="B265" s="14" t="s">
        <v>2023</v>
      </c>
      <c r="C265" s="14"/>
      <c r="D265" s="16">
        <v>45904</v>
      </c>
      <c r="E265" s="16"/>
      <c r="F265" s="14" t="s">
        <v>2024</v>
      </c>
      <c r="G265" s="14"/>
      <c r="H265" s="14" t="s">
        <v>2025</v>
      </c>
      <c r="I265" s="15">
        <v>700</v>
      </c>
      <c r="J265" s="77">
        <v>3</v>
      </c>
      <c r="K265" s="92"/>
    </row>
    <row r="266" spans="1:11" ht="48" x14ac:dyDescent="0.15">
      <c r="A266" s="14" t="s">
        <v>2131</v>
      </c>
      <c r="B266" s="14" t="s">
        <v>2026</v>
      </c>
      <c r="C266" s="14" t="s">
        <v>2027</v>
      </c>
      <c r="D266" s="16">
        <v>45904</v>
      </c>
      <c r="E266" s="16"/>
      <c r="F266" s="14" t="s">
        <v>2154</v>
      </c>
      <c r="G266" s="14" t="s">
        <v>1639</v>
      </c>
      <c r="H266" s="14" t="s">
        <v>1640</v>
      </c>
      <c r="I266" s="15">
        <v>1000</v>
      </c>
      <c r="J266" s="77">
        <v>5</v>
      </c>
      <c r="K266" s="92"/>
    </row>
    <row r="267" spans="1:11" ht="13" x14ac:dyDescent="0.15">
      <c r="A267" s="14" t="s">
        <v>2131</v>
      </c>
      <c r="B267" s="14" t="s">
        <v>2028</v>
      </c>
      <c r="C267" s="14" t="s">
        <v>2029</v>
      </c>
      <c r="D267" s="16">
        <v>45815</v>
      </c>
      <c r="E267" s="16">
        <v>45904</v>
      </c>
      <c r="F267" s="14" t="s">
        <v>2030</v>
      </c>
      <c r="G267" s="14" t="s">
        <v>2031</v>
      </c>
      <c r="H267" s="14" t="s">
        <v>2032</v>
      </c>
      <c r="I267" s="15">
        <v>600</v>
      </c>
      <c r="J267" s="77">
        <v>2</v>
      </c>
      <c r="K267" s="92"/>
    </row>
    <row r="268" spans="1:11" ht="13" x14ac:dyDescent="0.15">
      <c r="A268" s="14" t="s">
        <v>2131</v>
      </c>
      <c r="B268" s="14" t="s">
        <v>2033</v>
      </c>
      <c r="C268" s="14" t="s">
        <v>2034</v>
      </c>
      <c r="D268" s="16">
        <v>45908</v>
      </c>
      <c r="E268" s="16"/>
      <c r="F268" s="14" t="s">
        <v>2035</v>
      </c>
      <c r="G268" s="14" t="s">
        <v>2036</v>
      </c>
      <c r="H268" s="14" t="s">
        <v>2037</v>
      </c>
      <c r="I268" s="15">
        <v>450</v>
      </c>
      <c r="J268" s="77">
        <v>3</v>
      </c>
      <c r="K268" s="92"/>
    </row>
    <row r="269" spans="1:11" ht="13" x14ac:dyDescent="0.15">
      <c r="A269" s="14" t="s">
        <v>2131</v>
      </c>
      <c r="B269" s="14" t="s">
        <v>2038</v>
      </c>
      <c r="C269" s="14" t="s">
        <v>2039</v>
      </c>
      <c r="D269" s="16">
        <v>45908</v>
      </c>
      <c r="E269" s="16"/>
      <c r="F269" s="14" t="s">
        <v>1612</v>
      </c>
      <c r="G269" s="14" t="s">
        <v>1592</v>
      </c>
      <c r="H269" s="14" t="s">
        <v>2040</v>
      </c>
      <c r="I269" s="15">
        <v>112.48</v>
      </c>
      <c r="J269" s="77">
        <v>4</v>
      </c>
      <c r="K269" s="92"/>
    </row>
    <row r="270" spans="1:11" ht="13" x14ac:dyDescent="0.15">
      <c r="A270" s="14" t="s">
        <v>2131</v>
      </c>
      <c r="B270" s="14" t="s">
        <v>2041</v>
      </c>
      <c r="C270" s="14"/>
      <c r="D270" s="16">
        <v>45908</v>
      </c>
      <c r="E270" s="16"/>
      <c r="F270" s="14" t="s">
        <v>2042</v>
      </c>
      <c r="G270" s="14" t="s">
        <v>2043</v>
      </c>
      <c r="H270" s="14" t="s">
        <v>1769</v>
      </c>
      <c r="I270" s="15">
        <v>40</v>
      </c>
      <c r="J270" s="77">
        <v>4</v>
      </c>
      <c r="K270" s="92"/>
    </row>
    <row r="271" spans="1:11" ht="13" x14ac:dyDescent="0.15">
      <c r="A271" s="14" t="s">
        <v>2131</v>
      </c>
      <c r="B271" s="14" t="s">
        <v>2044</v>
      </c>
      <c r="C271" s="14"/>
      <c r="D271" s="16">
        <v>45908</v>
      </c>
      <c r="E271" s="16"/>
      <c r="F271" s="14" t="s">
        <v>2045</v>
      </c>
      <c r="G271" s="14" t="s">
        <v>2046</v>
      </c>
      <c r="H271" s="14" t="s">
        <v>1690</v>
      </c>
      <c r="I271" s="15">
        <v>200</v>
      </c>
      <c r="J271" s="77">
        <v>4</v>
      </c>
      <c r="K271" s="92"/>
    </row>
    <row r="272" spans="1:11" ht="13" x14ac:dyDescent="0.15">
      <c r="A272" s="14" t="s">
        <v>2131</v>
      </c>
      <c r="B272" s="14" t="s">
        <v>2047</v>
      </c>
      <c r="C272" s="14" t="s">
        <v>2048</v>
      </c>
      <c r="D272" s="16">
        <v>45905</v>
      </c>
      <c r="E272" s="16">
        <v>45908</v>
      </c>
      <c r="F272" s="14" t="s">
        <v>1612</v>
      </c>
      <c r="G272" s="14" t="s">
        <v>2049</v>
      </c>
      <c r="H272" s="14" t="s">
        <v>2050</v>
      </c>
      <c r="I272" s="15">
        <v>37.6</v>
      </c>
      <c r="J272" s="77">
        <v>4</v>
      </c>
      <c r="K272" s="92"/>
    </row>
    <row r="273" spans="1:11" ht="13" x14ac:dyDescent="0.15">
      <c r="A273" s="14" t="s">
        <v>2131</v>
      </c>
      <c r="B273" s="14" t="s">
        <v>2051</v>
      </c>
      <c r="C273" s="14"/>
      <c r="D273" s="16">
        <v>45916</v>
      </c>
      <c r="E273" s="16"/>
      <c r="F273" s="14" t="s">
        <v>2052</v>
      </c>
      <c r="G273" s="14"/>
      <c r="H273" s="14" t="s">
        <v>1577</v>
      </c>
      <c r="I273" s="15">
        <v>300</v>
      </c>
      <c r="J273" s="77">
        <v>5</v>
      </c>
      <c r="K273" s="92"/>
    </row>
    <row r="274" spans="1:11" ht="24" x14ac:dyDescent="0.15">
      <c r="A274" s="14" t="s">
        <v>2131</v>
      </c>
      <c r="B274" s="14" t="s">
        <v>2053</v>
      </c>
      <c r="C274" s="14" t="s">
        <v>2054</v>
      </c>
      <c r="D274" s="16">
        <v>45916</v>
      </c>
      <c r="E274" s="16"/>
      <c r="F274" s="14" t="s">
        <v>2055</v>
      </c>
      <c r="G274" s="14" t="s">
        <v>2056</v>
      </c>
      <c r="H274" s="14" t="s">
        <v>2057</v>
      </c>
      <c r="I274" s="15">
        <v>58</v>
      </c>
      <c r="J274" s="77">
        <v>4</v>
      </c>
      <c r="K274" s="92"/>
    </row>
    <row r="275" spans="1:11" ht="13" x14ac:dyDescent="0.15">
      <c r="A275" s="14" t="s">
        <v>2131</v>
      </c>
      <c r="B275" s="14" t="s">
        <v>2058</v>
      </c>
      <c r="C275" s="14"/>
      <c r="D275" s="16">
        <v>45908</v>
      </c>
      <c r="E275" s="16"/>
      <c r="F275" s="14" t="s">
        <v>2059</v>
      </c>
      <c r="G275" s="14"/>
      <c r="H275" s="14" t="s">
        <v>2060</v>
      </c>
      <c r="I275" s="15">
        <v>1724.75</v>
      </c>
      <c r="J275" s="77">
        <v>3</v>
      </c>
      <c r="K275" s="92"/>
    </row>
    <row r="276" spans="1:11" ht="13" x14ac:dyDescent="0.15">
      <c r="A276" s="14" t="s">
        <v>2131</v>
      </c>
      <c r="B276" s="14" t="s">
        <v>2061</v>
      </c>
      <c r="C276" s="14" t="s">
        <v>2062</v>
      </c>
      <c r="D276" s="16">
        <v>45917</v>
      </c>
      <c r="E276" s="16"/>
      <c r="F276" s="14" t="s">
        <v>2035</v>
      </c>
      <c r="G276" s="14" t="s">
        <v>2036</v>
      </c>
      <c r="H276" s="14" t="s">
        <v>2037</v>
      </c>
      <c r="I276" s="15">
        <v>119</v>
      </c>
      <c r="J276" s="77">
        <v>3</v>
      </c>
      <c r="K276" s="92"/>
    </row>
    <row r="277" spans="1:11" ht="13" x14ac:dyDescent="0.15">
      <c r="A277" s="14" t="s">
        <v>2131</v>
      </c>
      <c r="B277" s="14" t="s">
        <v>2063</v>
      </c>
      <c r="C277" s="14" t="s">
        <v>2064</v>
      </c>
      <c r="D277" s="16">
        <v>45913</v>
      </c>
      <c r="E277" s="16">
        <v>45922</v>
      </c>
      <c r="F277" s="14" t="s">
        <v>2065</v>
      </c>
      <c r="G277" s="14" t="s">
        <v>2066</v>
      </c>
      <c r="H277" s="14" t="s">
        <v>2067</v>
      </c>
      <c r="I277" s="15">
        <v>1000</v>
      </c>
      <c r="J277" s="77">
        <v>2</v>
      </c>
      <c r="K277" s="92"/>
    </row>
    <row r="278" spans="1:11" ht="24" x14ac:dyDescent="0.15">
      <c r="A278" s="14" t="s">
        <v>2131</v>
      </c>
      <c r="B278" s="14" t="s">
        <v>2068</v>
      </c>
      <c r="C278" s="14" t="s">
        <v>2069</v>
      </c>
      <c r="D278" s="16">
        <v>45923</v>
      </c>
      <c r="E278" s="16"/>
      <c r="F278" s="14" t="s">
        <v>2070</v>
      </c>
      <c r="G278" s="14" t="s">
        <v>2071</v>
      </c>
      <c r="H278" s="14" t="s">
        <v>2072</v>
      </c>
      <c r="I278" s="15">
        <v>11800</v>
      </c>
      <c r="J278" s="77">
        <v>3</v>
      </c>
      <c r="K278" s="92"/>
    </row>
    <row r="279" spans="1:11" ht="36" x14ac:dyDescent="0.15">
      <c r="A279" s="14" t="s">
        <v>2131</v>
      </c>
      <c r="B279" s="14" t="s">
        <v>2073</v>
      </c>
      <c r="C279" s="14"/>
      <c r="D279" s="16">
        <v>45924</v>
      </c>
      <c r="E279" s="16"/>
      <c r="F279" s="14" t="s">
        <v>2074</v>
      </c>
      <c r="G279" s="14"/>
      <c r="H279" s="14" t="s">
        <v>2075</v>
      </c>
      <c r="I279" s="15">
        <v>963.63</v>
      </c>
      <c r="J279" s="77">
        <v>5</v>
      </c>
      <c r="K279" s="92"/>
    </row>
    <row r="280" spans="1:11" ht="48" x14ac:dyDescent="0.15">
      <c r="A280" s="14" t="s">
        <v>2131</v>
      </c>
      <c r="B280" s="14" t="s">
        <v>2076</v>
      </c>
      <c r="C280" s="14"/>
      <c r="D280" s="16">
        <v>45925</v>
      </c>
      <c r="E280" s="16"/>
      <c r="F280" s="14" t="s">
        <v>2077</v>
      </c>
      <c r="G280" s="14"/>
      <c r="H280" s="14" t="s">
        <v>2078</v>
      </c>
      <c r="I280" s="15">
        <v>949.15</v>
      </c>
      <c r="J280" s="77">
        <v>5</v>
      </c>
      <c r="K280" s="92"/>
    </row>
    <row r="281" spans="1:11" ht="13" x14ac:dyDescent="0.15">
      <c r="A281" s="14" t="s">
        <v>2131</v>
      </c>
      <c r="B281" s="14" t="s">
        <v>2079</v>
      </c>
      <c r="C281" s="14" t="s">
        <v>2080</v>
      </c>
      <c r="D281" s="16">
        <v>45926</v>
      </c>
      <c r="E281" s="16"/>
      <c r="F281" s="14" t="s">
        <v>2081</v>
      </c>
      <c r="G281" s="14" t="s">
        <v>1542</v>
      </c>
      <c r="H281" s="14" t="s">
        <v>1773</v>
      </c>
      <c r="I281" s="15">
        <v>1639</v>
      </c>
      <c r="J281" s="77">
        <v>4</v>
      </c>
      <c r="K281" s="92"/>
    </row>
    <row r="282" spans="1:11" ht="13" x14ac:dyDescent="0.15">
      <c r="A282" s="14" t="s">
        <v>2131</v>
      </c>
      <c r="B282" s="14" t="s">
        <v>2082</v>
      </c>
      <c r="C282" s="14" t="s">
        <v>2083</v>
      </c>
      <c r="D282" s="16">
        <v>45926</v>
      </c>
      <c r="E282" s="16"/>
      <c r="F282" s="14" t="s">
        <v>2084</v>
      </c>
      <c r="G282" s="14" t="s">
        <v>1667</v>
      </c>
      <c r="H282" s="14" t="s">
        <v>1668</v>
      </c>
      <c r="I282" s="15">
        <v>258.3</v>
      </c>
      <c r="J282" s="77">
        <v>4</v>
      </c>
      <c r="K282" s="92"/>
    </row>
    <row r="283" spans="1:11" ht="13" x14ac:dyDescent="0.15">
      <c r="A283" s="14" t="s">
        <v>2131</v>
      </c>
      <c r="B283" s="14" t="s">
        <v>2085</v>
      </c>
      <c r="C283" s="14" t="s">
        <v>2086</v>
      </c>
      <c r="D283" s="16">
        <v>45929</v>
      </c>
      <c r="E283" s="16"/>
      <c r="F283" s="14" t="s">
        <v>2087</v>
      </c>
      <c r="G283" s="14" t="s">
        <v>2088</v>
      </c>
      <c r="H283" s="14" t="s">
        <v>2089</v>
      </c>
      <c r="I283" s="15">
        <v>3200</v>
      </c>
      <c r="J283" s="77">
        <v>2</v>
      </c>
      <c r="K283" s="92"/>
    </row>
    <row r="284" spans="1:11" ht="36" x14ac:dyDescent="0.15">
      <c r="A284" s="14" t="s">
        <v>2131</v>
      </c>
      <c r="B284" s="14" t="s">
        <v>2090</v>
      </c>
      <c r="C284" s="14"/>
      <c r="D284" s="16">
        <v>45929</v>
      </c>
      <c r="E284" s="16"/>
      <c r="F284" s="14" t="s">
        <v>2091</v>
      </c>
      <c r="G284" s="14"/>
      <c r="H284" s="14" t="s">
        <v>2092</v>
      </c>
      <c r="I284" s="15">
        <v>852.2</v>
      </c>
      <c r="J284" s="77">
        <v>5</v>
      </c>
      <c r="K284" s="92"/>
    </row>
    <row r="285" spans="1:11" ht="36" x14ac:dyDescent="0.15">
      <c r="A285" s="14" t="s">
        <v>2131</v>
      </c>
      <c r="B285" s="14" t="s">
        <v>2093</v>
      </c>
      <c r="C285" s="14"/>
      <c r="D285" s="16">
        <v>45929</v>
      </c>
      <c r="E285" s="16"/>
      <c r="F285" s="14" t="s">
        <v>2094</v>
      </c>
      <c r="G285" s="14"/>
      <c r="H285" s="14" t="s">
        <v>2095</v>
      </c>
      <c r="I285" s="15">
        <v>1004.82</v>
      </c>
      <c r="J285" s="77">
        <v>5</v>
      </c>
      <c r="K285" s="92"/>
    </row>
    <row r="286" spans="1:11" ht="24" x14ac:dyDescent="0.15">
      <c r="A286" s="14" t="s">
        <v>2131</v>
      </c>
      <c r="B286" s="14" t="s">
        <v>2058</v>
      </c>
      <c r="C286" s="14"/>
      <c r="D286" s="16">
        <v>45929</v>
      </c>
      <c r="E286" s="16"/>
      <c r="F286" s="14" t="s">
        <v>2096</v>
      </c>
      <c r="G286" s="14"/>
      <c r="H286" s="14" t="s">
        <v>2097</v>
      </c>
      <c r="I286" s="15">
        <v>2616.4499999999998</v>
      </c>
      <c r="J286" s="77">
        <v>3</v>
      </c>
      <c r="K286" s="92"/>
    </row>
    <row r="287" spans="1:11" ht="13" x14ac:dyDescent="0.15">
      <c r="A287" s="14" t="s">
        <v>2131</v>
      </c>
      <c r="B287" s="14"/>
      <c r="C287" s="14" t="s">
        <v>1624</v>
      </c>
      <c r="D287" s="16">
        <v>45930</v>
      </c>
      <c r="E287" s="16"/>
      <c r="F287" s="14" t="s">
        <v>1625</v>
      </c>
      <c r="G287" s="14" t="s">
        <v>1626</v>
      </c>
      <c r="H287" s="14" t="s">
        <v>1627</v>
      </c>
      <c r="I287" s="15">
        <v>47.1</v>
      </c>
      <c r="J287" s="77">
        <v>4</v>
      </c>
      <c r="K287" s="92"/>
    </row>
    <row r="288" spans="1:11" ht="48" x14ac:dyDescent="0.15">
      <c r="A288" s="14" t="s">
        <v>2131</v>
      </c>
      <c r="B288" s="14" t="s">
        <v>2098</v>
      </c>
      <c r="C288" s="14" t="s">
        <v>2015</v>
      </c>
      <c r="D288" s="16">
        <v>45932</v>
      </c>
      <c r="E288" s="16"/>
      <c r="F288" s="14" t="s">
        <v>2099</v>
      </c>
      <c r="G288" s="14"/>
      <c r="H288" s="14" t="s">
        <v>1524</v>
      </c>
      <c r="I288" s="15">
        <v>2159.89</v>
      </c>
      <c r="J288" s="77">
        <v>4</v>
      </c>
      <c r="K288" s="92"/>
    </row>
    <row r="289" spans="1:11" ht="24" x14ac:dyDescent="0.15">
      <c r="A289" s="14" t="s">
        <v>2131</v>
      </c>
      <c r="B289" s="14" t="s">
        <v>2100</v>
      </c>
      <c r="C289" s="14" t="s">
        <v>2101</v>
      </c>
      <c r="D289" s="16">
        <v>45932</v>
      </c>
      <c r="E289" s="16"/>
      <c r="F289" s="14" t="s">
        <v>2137</v>
      </c>
      <c r="G289" s="14" t="s">
        <v>1630</v>
      </c>
      <c r="H289" s="14" t="s">
        <v>1631</v>
      </c>
      <c r="I289" s="15">
        <v>750</v>
      </c>
      <c r="J289" s="77">
        <v>2</v>
      </c>
      <c r="K289" s="92"/>
    </row>
    <row r="290" spans="1:11" ht="13" x14ac:dyDescent="0.15">
      <c r="A290" s="14" t="s">
        <v>2131</v>
      </c>
      <c r="B290" s="14" t="s">
        <v>2102</v>
      </c>
      <c r="C290" s="14" t="s">
        <v>2103</v>
      </c>
      <c r="D290" s="16">
        <v>45932</v>
      </c>
      <c r="E290" s="16"/>
      <c r="F290" s="14" t="s">
        <v>2138</v>
      </c>
      <c r="G290" s="14" t="s">
        <v>1643</v>
      </c>
      <c r="H290" s="14" t="s">
        <v>1644</v>
      </c>
      <c r="I290" s="15">
        <v>1000</v>
      </c>
      <c r="J290" s="77">
        <v>3</v>
      </c>
      <c r="K290" s="92"/>
    </row>
    <row r="291" spans="1:11" ht="24" x14ac:dyDescent="0.15">
      <c r="A291" s="14" t="s">
        <v>2131</v>
      </c>
      <c r="B291" s="14" t="s">
        <v>2104</v>
      </c>
      <c r="C291" s="14" t="s">
        <v>2105</v>
      </c>
      <c r="D291" s="16">
        <v>45933</v>
      </c>
      <c r="E291" s="16"/>
      <c r="F291" s="14" t="s">
        <v>2106</v>
      </c>
      <c r="G291" s="14" t="s">
        <v>2107</v>
      </c>
      <c r="H291" s="14" t="s">
        <v>2108</v>
      </c>
      <c r="I291" s="15">
        <v>1880</v>
      </c>
      <c r="J291" s="77">
        <v>3</v>
      </c>
      <c r="K291" s="92"/>
    </row>
    <row r="292" spans="1:11" ht="48" x14ac:dyDescent="0.15">
      <c r="A292" s="14" t="s">
        <v>2131</v>
      </c>
      <c r="B292" s="14" t="s">
        <v>2109</v>
      </c>
      <c r="C292" s="14" t="s">
        <v>2110</v>
      </c>
      <c r="D292" s="16">
        <v>45937</v>
      </c>
      <c r="E292" s="16"/>
      <c r="F292" s="14" t="s">
        <v>2154</v>
      </c>
      <c r="G292" s="14" t="s">
        <v>1639</v>
      </c>
      <c r="H292" s="14" t="s">
        <v>1640</v>
      </c>
      <c r="I292" s="15">
        <v>1000</v>
      </c>
      <c r="J292" s="77">
        <v>5</v>
      </c>
      <c r="K292" s="92"/>
    </row>
    <row r="293" spans="1:11" ht="13" x14ac:dyDescent="0.15">
      <c r="A293" s="14" t="s">
        <v>2131</v>
      </c>
      <c r="B293" s="14" t="s">
        <v>2111</v>
      </c>
      <c r="C293" s="14" t="s">
        <v>2112</v>
      </c>
      <c r="D293" s="16">
        <v>45920</v>
      </c>
      <c r="E293" s="16">
        <v>45937</v>
      </c>
      <c r="F293" s="14" t="s">
        <v>2113</v>
      </c>
      <c r="G293" s="14">
        <v>30231825</v>
      </c>
      <c r="H293" s="14" t="s">
        <v>1623</v>
      </c>
      <c r="I293" s="15">
        <v>1000</v>
      </c>
      <c r="J293" s="77">
        <v>2</v>
      </c>
      <c r="K293" s="92"/>
    </row>
    <row r="294" spans="1:11" ht="13" x14ac:dyDescent="0.15">
      <c r="A294" s="14" t="s">
        <v>2131</v>
      </c>
      <c r="B294" s="14" t="s">
        <v>2114</v>
      </c>
      <c r="C294" s="14" t="s">
        <v>2115</v>
      </c>
      <c r="D294" s="16">
        <v>45937</v>
      </c>
      <c r="E294" s="16"/>
      <c r="F294" s="14" t="s">
        <v>2116</v>
      </c>
      <c r="G294" s="14" t="s">
        <v>1716</v>
      </c>
      <c r="H294" s="14" t="s">
        <v>1717</v>
      </c>
      <c r="I294" s="15">
        <v>4061.89</v>
      </c>
      <c r="J294" s="77">
        <v>3</v>
      </c>
      <c r="K294" s="92"/>
    </row>
    <row r="295" spans="1:11" ht="48" x14ac:dyDescent="0.15">
      <c r="A295" s="14" t="s">
        <v>2131</v>
      </c>
      <c r="B295" s="14" t="s">
        <v>2117</v>
      </c>
      <c r="C295" s="14"/>
      <c r="D295" s="16">
        <v>45939</v>
      </c>
      <c r="E295" s="16"/>
      <c r="F295" s="14" t="s">
        <v>2118</v>
      </c>
      <c r="G295" s="14"/>
      <c r="H295" s="14" t="s">
        <v>2119</v>
      </c>
      <c r="I295" s="15">
        <v>2674.35</v>
      </c>
      <c r="J295" s="77">
        <v>5</v>
      </c>
      <c r="K295" s="92"/>
    </row>
    <row r="296" spans="1:11" ht="48" x14ac:dyDescent="0.15">
      <c r="A296" s="14" t="s">
        <v>2131</v>
      </c>
      <c r="B296" s="14" t="s">
        <v>2120</v>
      </c>
      <c r="C296" s="14"/>
      <c r="D296" s="16">
        <v>45939</v>
      </c>
      <c r="E296" s="16"/>
      <c r="F296" s="14" t="s">
        <v>2121</v>
      </c>
      <c r="G296" s="14"/>
      <c r="H296" s="14" t="s">
        <v>2122</v>
      </c>
      <c r="I296" s="15">
        <v>2365.3000000000002</v>
      </c>
      <c r="J296" s="77">
        <v>5</v>
      </c>
      <c r="K296" s="92"/>
    </row>
    <row r="297" spans="1:11" ht="13" x14ac:dyDescent="0.15">
      <c r="A297" s="14" t="s">
        <v>2131</v>
      </c>
      <c r="B297" s="14" t="s">
        <v>2123</v>
      </c>
      <c r="C297" s="14" t="s">
        <v>2124</v>
      </c>
      <c r="D297" s="16">
        <v>45940</v>
      </c>
      <c r="E297" s="16"/>
      <c r="F297" s="14" t="s">
        <v>2125</v>
      </c>
      <c r="G297" s="14" t="s">
        <v>1716</v>
      </c>
      <c r="H297" s="14" t="s">
        <v>1717</v>
      </c>
      <c r="I297" s="15">
        <v>3170</v>
      </c>
      <c r="J297" s="77">
        <v>3</v>
      </c>
      <c r="K297" s="92"/>
    </row>
    <row r="298" spans="1:11" ht="13" x14ac:dyDescent="0.15">
      <c r="A298" s="14" t="s">
        <v>2131</v>
      </c>
      <c r="B298" s="14" t="s">
        <v>2126</v>
      </c>
      <c r="C298" s="14" t="s">
        <v>2127</v>
      </c>
      <c r="D298" s="16">
        <v>45943</v>
      </c>
      <c r="E298" s="16"/>
      <c r="F298" s="14" t="s">
        <v>2128</v>
      </c>
      <c r="G298" s="14" t="s">
        <v>2129</v>
      </c>
      <c r="H298" s="14" t="s">
        <v>2130</v>
      </c>
      <c r="I298" s="15">
        <v>95</v>
      </c>
      <c r="J298" s="77">
        <v>3</v>
      </c>
      <c r="K298" s="92"/>
    </row>
    <row r="299" spans="1:11" ht="13" x14ac:dyDescent="0.15">
      <c r="A299" s="14" t="s">
        <v>2131</v>
      </c>
      <c r="B299" s="14" t="s">
        <v>2139</v>
      </c>
      <c r="C299" s="14" t="s">
        <v>2140</v>
      </c>
      <c r="D299" s="16">
        <v>45944</v>
      </c>
      <c r="E299" s="16"/>
      <c r="F299" s="14" t="s">
        <v>2141</v>
      </c>
      <c r="G299" s="14" t="s">
        <v>2142</v>
      </c>
      <c r="H299" s="14" t="s">
        <v>2143</v>
      </c>
      <c r="I299" s="15">
        <v>165.31</v>
      </c>
      <c r="J299" s="77">
        <v>4</v>
      </c>
      <c r="K299" s="92"/>
    </row>
    <row r="300" spans="1:11" ht="13" x14ac:dyDescent="0.15">
      <c r="A300" s="14" t="s">
        <v>2131</v>
      </c>
      <c r="B300" s="14" t="s">
        <v>2144</v>
      </c>
      <c r="C300" s="14" t="s">
        <v>2145</v>
      </c>
      <c r="D300" s="16">
        <v>45976</v>
      </c>
      <c r="E300" s="16">
        <v>45978</v>
      </c>
      <c r="F300" s="14" t="s">
        <v>2146</v>
      </c>
      <c r="G300" s="14" t="s">
        <v>1752</v>
      </c>
      <c r="H300" s="14" t="s">
        <v>2147</v>
      </c>
      <c r="I300" s="15">
        <v>24.45</v>
      </c>
      <c r="J300" s="77">
        <v>4</v>
      </c>
      <c r="K300" s="92"/>
    </row>
    <row r="301" spans="1:11" ht="13" x14ac:dyDescent="0.15">
      <c r="A301" s="14" t="s">
        <v>2131</v>
      </c>
      <c r="B301" s="14">
        <v>40250164</v>
      </c>
      <c r="C301" s="14" t="s">
        <v>2148</v>
      </c>
      <c r="D301" s="16">
        <v>45978</v>
      </c>
      <c r="E301" s="16"/>
      <c r="F301" s="14" t="s">
        <v>2149</v>
      </c>
      <c r="G301" s="14" t="s">
        <v>2150</v>
      </c>
      <c r="H301" s="14" t="s">
        <v>2151</v>
      </c>
      <c r="I301" s="15">
        <v>97.22</v>
      </c>
      <c r="J301" s="77">
        <v>4</v>
      </c>
      <c r="K301" s="92"/>
    </row>
    <row r="302" spans="1:11" ht="13" x14ac:dyDescent="0.15">
      <c r="A302" s="14" t="s">
        <v>2131</v>
      </c>
      <c r="B302" s="14" t="s">
        <v>2152</v>
      </c>
      <c r="C302" s="14"/>
      <c r="D302" s="16">
        <v>45973</v>
      </c>
      <c r="E302" s="16">
        <v>45978</v>
      </c>
      <c r="F302" s="14" t="s">
        <v>2153</v>
      </c>
      <c r="G302" s="14" t="s">
        <v>1689</v>
      </c>
      <c r="H302" s="14" t="s">
        <v>1690</v>
      </c>
      <c r="I302" s="15">
        <v>50</v>
      </c>
      <c r="J302" s="77">
        <v>4</v>
      </c>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25" right="0.25" top="0.75" bottom="0.75" header="0.3" footer="0.3"/>
  <pageSetup paperSize="9" scale="84" fitToHeight="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1"/>
  <sheetViews>
    <sheetView zoomScale="110" zoomScaleNormal="110" workbookViewId="0">
      <pane ySplit="1" topLeftCell="A2" activePane="bottomLeft" state="frozen"/>
      <selection activeCell="I2" sqref="I2:L73"/>
      <selection pane="bottomLeft" activeCell="A94" sqref="A94"/>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4" si="5">A22&amp;F22</f>
        <v>00688321a</v>
      </c>
      <c r="J22" s="167" t="str">
        <f t="shared" ref="J22:J84" si="6">A22&amp;G22</f>
        <v>00688321026 02</v>
      </c>
      <c r="K22" s="5" t="s">
        <v>1096</v>
      </c>
      <c r="L22" s="167" t="str">
        <f t="shared" ref="L22:L84" si="7">A22&amp;G22&amp;H22</f>
        <v>00688321026 02K</v>
      </c>
      <c r="M22" s="5" t="str">
        <f t="shared" ref="M22:M84" si="8">B22&amp;F22&amp;H22&amp;C22</f>
        <v>Slovenská gymnastická federáciaaKgymnastika - kapitálové transfery</v>
      </c>
      <c r="N22" s="3" t="str">
        <f t="shared" ref="N22:N84"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1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1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1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1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1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1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1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1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ht="12" x14ac:dyDescent="0.1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1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1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ht="12" x14ac:dyDescent="0.15">
      <c r="A51" s="198" t="s">
        <v>777</v>
      </c>
      <c r="B51" s="204" t="str">
        <f>VLOOKUP(A51,Adr!A:B,2,FALSE)</f>
        <v>SLOVENSKÝ STRELECKÝ ZVÄZ</v>
      </c>
      <c r="C51" s="196" t="s">
        <v>1149</v>
      </c>
      <c r="D51" s="289">
        <v>465216</v>
      </c>
      <c r="E51" s="173">
        <v>0</v>
      </c>
      <c r="F51" s="166" t="s">
        <v>338</v>
      </c>
      <c r="G51" s="169" t="s">
        <v>319</v>
      </c>
      <c r="H51" s="169" t="s">
        <v>1058</v>
      </c>
      <c r="I51" s="192" t="str">
        <f t="shared" si="5"/>
        <v>00603341a</v>
      </c>
      <c r="J51" s="167" t="str">
        <f t="shared" si="6"/>
        <v>00603341026 02</v>
      </c>
      <c r="K51" s="5" t="s">
        <v>1150</v>
      </c>
      <c r="L51" s="167" t="str">
        <f t="shared" si="7"/>
        <v>00603341026 02B</v>
      </c>
      <c r="M51" s="5" t="str">
        <f t="shared" si="8"/>
        <v>SLOVENSKÝ STRELECKÝ ZVÄZaBstreľba - bežné transfery</v>
      </c>
      <c r="N51" s="3" t="str">
        <f t="shared" si="9"/>
        <v>00603341aB</v>
      </c>
    </row>
    <row r="52" spans="1:14" ht="12" x14ac:dyDescent="0.15">
      <c r="A52" s="198" t="s">
        <v>777</v>
      </c>
      <c r="B52" s="204" t="str">
        <f>VLOOKUP(A52,Adr!A:B,2,FALSE)</f>
        <v>SLOVENSKÝ STRELECKÝ ZVÄZ</v>
      </c>
      <c r="C52" s="196" t="s">
        <v>1494</v>
      </c>
      <c r="D52" s="289">
        <v>10000</v>
      </c>
      <c r="E52" s="230">
        <v>0</v>
      </c>
      <c r="F52" s="166" t="s">
        <v>338</v>
      </c>
      <c r="G52" s="169" t="s">
        <v>319</v>
      </c>
      <c r="H52" s="169" t="s">
        <v>1490</v>
      </c>
      <c r="I52" s="192" t="str">
        <f t="shared" si="5"/>
        <v>00603341a</v>
      </c>
      <c r="J52" s="167" t="str">
        <f t="shared" si="6"/>
        <v>00603341026 02</v>
      </c>
      <c r="K52" s="5" t="s">
        <v>1150</v>
      </c>
      <c r="L52" s="167" t="str">
        <f t="shared" si="7"/>
        <v>00603341026 02K</v>
      </c>
      <c r="M52" s="5" t="str">
        <f t="shared" si="8"/>
        <v>SLOVENSKÝ STRELECKÝ ZVÄZaKstreľba - kapitálové transfery</v>
      </c>
      <c r="N52" s="3" t="str">
        <f t="shared" si="9"/>
        <v>00603341aK</v>
      </c>
    </row>
    <row r="53" spans="1:14" x14ac:dyDescent="0.15">
      <c r="A53" s="198" t="s">
        <v>786</v>
      </c>
      <c r="B53" s="204" t="str">
        <f>VLOOKUP(A53,Adr!A:B,2,FALSE)</f>
        <v>Slovenský šachový zväz</v>
      </c>
      <c r="C53" s="169" t="s">
        <v>1151</v>
      </c>
      <c r="D53" s="290">
        <v>285166</v>
      </c>
      <c r="E53" s="173">
        <v>0</v>
      </c>
      <c r="F53" s="166" t="s">
        <v>338</v>
      </c>
      <c r="G53" s="169" t="s">
        <v>319</v>
      </c>
      <c r="H53" s="169" t="s">
        <v>1058</v>
      </c>
      <c r="I53" s="192" t="str">
        <f t="shared" si="5"/>
        <v>17310571a</v>
      </c>
      <c r="J53" s="167" t="str">
        <f t="shared" si="6"/>
        <v>17310571026 02</v>
      </c>
      <c r="K53" s="5" t="s">
        <v>1152</v>
      </c>
      <c r="L53" s="167" t="str">
        <f t="shared" si="7"/>
        <v>17310571026 02B</v>
      </c>
      <c r="M53" s="5" t="str">
        <f t="shared" si="8"/>
        <v>Slovenský šachový zväzaBšach - bežné transfery</v>
      </c>
      <c r="N53" s="3" t="str">
        <f t="shared" si="9"/>
        <v>17310571aB</v>
      </c>
    </row>
    <row r="54" spans="1:14" ht="12" x14ac:dyDescent="0.15">
      <c r="A54" s="166" t="s">
        <v>796</v>
      </c>
      <c r="B54" s="204" t="str">
        <f>VLOOKUP(A54,Adr!A:B,2,FALSE)</f>
        <v>Slovenský šermiarsky zväz</v>
      </c>
      <c r="C54" s="196" t="s">
        <v>1153</v>
      </c>
      <c r="D54" s="291">
        <v>73400</v>
      </c>
      <c r="E54" s="230">
        <v>0</v>
      </c>
      <c r="F54" s="166" t="s">
        <v>338</v>
      </c>
      <c r="G54" s="169" t="s">
        <v>319</v>
      </c>
      <c r="H54" s="169" t="s">
        <v>1058</v>
      </c>
      <c r="I54" s="192" t="str">
        <f t="shared" si="5"/>
        <v>30806437a</v>
      </c>
      <c r="J54" s="167" t="str">
        <f t="shared" si="6"/>
        <v>30806437026 02</v>
      </c>
      <c r="K54" s="5" t="s">
        <v>1154</v>
      </c>
      <c r="L54" s="167" t="str">
        <f t="shared" si="7"/>
        <v>30806437026 02B</v>
      </c>
      <c r="M54" s="5" t="str">
        <f t="shared" si="8"/>
        <v>Slovenský šermiarsky zväzaBšerm - bežné transfery</v>
      </c>
      <c r="N54" s="3" t="str">
        <f t="shared" si="9"/>
        <v>30806437aB</v>
      </c>
    </row>
    <row r="55" spans="1:14" x14ac:dyDescent="0.15">
      <c r="A55" s="202" t="s">
        <v>804</v>
      </c>
      <c r="B55" s="204" t="str">
        <f>VLOOKUP(A55,Adr!A:B,2,FALSE)</f>
        <v>Slovenský tenisový zväz</v>
      </c>
      <c r="C55" s="185" t="s">
        <v>1155</v>
      </c>
      <c r="D55" s="289">
        <v>2366098</v>
      </c>
      <c r="E55" s="173">
        <v>0</v>
      </c>
      <c r="F55" s="166" t="s">
        <v>338</v>
      </c>
      <c r="G55" s="169" t="s">
        <v>319</v>
      </c>
      <c r="H55" s="169" t="s">
        <v>1058</v>
      </c>
      <c r="I55" s="192" t="str">
        <f t="shared" si="5"/>
        <v>30811384a</v>
      </c>
      <c r="J55" s="167" t="str">
        <f t="shared" si="6"/>
        <v>30811384026 02</v>
      </c>
      <c r="K55" s="5" t="s">
        <v>1156</v>
      </c>
      <c r="L55" s="167" t="str">
        <f t="shared" si="7"/>
        <v>30811384026 02B</v>
      </c>
      <c r="M55" s="5" t="str">
        <f t="shared" si="8"/>
        <v>Slovenský tenisový zväzaBtenis - bežné transfery</v>
      </c>
      <c r="N55" s="3" t="str">
        <f t="shared" si="9"/>
        <v>30811384aB</v>
      </c>
    </row>
    <row r="56" spans="1:14" x14ac:dyDescent="0.15">
      <c r="A56" s="178" t="s">
        <v>812</v>
      </c>
      <c r="B56" s="204" t="str">
        <f>VLOOKUP(A56,Adr!A:B,2,FALSE)</f>
        <v>Slovenský veslársky zväz</v>
      </c>
      <c r="C56" s="185" t="s">
        <v>1157</v>
      </c>
      <c r="D56" s="289">
        <v>35552</v>
      </c>
      <c r="E56" s="230">
        <v>0</v>
      </c>
      <c r="F56" s="166" t="s">
        <v>338</v>
      </c>
      <c r="G56" s="169" t="s">
        <v>319</v>
      </c>
      <c r="H56" s="169" t="s">
        <v>1058</v>
      </c>
      <c r="I56" s="192" t="str">
        <f t="shared" si="5"/>
        <v>00688304a</v>
      </c>
      <c r="J56" s="167" t="str">
        <f t="shared" si="6"/>
        <v>00688304026 02</v>
      </c>
      <c r="K56" s="5" t="s">
        <v>1158</v>
      </c>
      <c r="L56" s="167" t="str">
        <f t="shared" si="7"/>
        <v>00688304026 02B</v>
      </c>
      <c r="M56" s="5" t="str">
        <f t="shared" si="8"/>
        <v>Slovenský veslársky zväzaBveslovanie - bežné transfery</v>
      </c>
      <c r="N56" s="3" t="str">
        <f t="shared" si="9"/>
        <v>00688304aB</v>
      </c>
    </row>
    <row r="57" spans="1:14" x14ac:dyDescent="0.15">
      <c r="A57" s="198" t="s">
        <v>821</v>
      </c>
      <c r="B57" s="204" t="str">
        <f>VLOOKUP(A57,Adr!A:B,2,FALSE)</f>
        <v>SLOVENSKÝ ZÁPASNÍCKY ZVÄZ</v>
      </c>
      <c r="C57" s="169" t="s">
        <v>1159</v>
      </c>
      <c r="D57" s="291">
        <v>173268</v>
      </c>
      <c r="E57" s="173">
        <v>0</v>
      </c>
      <c r="F57" s="166" t="s">
        <v>338</v>
      </c>
      <c r="G57" s="169" t="s">
        <v>319</v>
      </c>
      <c r="H57" s="169" t="s">
        <v>1058</v>
      </c>
      <c r="I57" s="192" t="str">
        <f t="shared" si="5"/>
        <v>31791981a</v>
      </c>
      <c r="J57" s="167" t="str">
        <f t="shared" si="6"/>
        <v>31791981026 02</v>
      </c>
      <c r="K57" s="5" t="s">
        <v>1160</v>
      </c>
      <c r="L57" s="167" t="str">
        <f t="shared" si="7"/>
        <v>31791981026 02B</v>
      </c>
      <c r="M57" s="5" t="str">
        <f t="shared" si="8"/>
        <v>SLOVENSKÝ ZÁPASNÍCKY ZVÄZaBzápasenie - bežné transfery</v>
      </c>
      <c r="N57" s="3" t="str">
        <f t="shared" si="9"/>
        <v>31791981aB</v>
      </c>
    </row>
    <row r="58" spans="1:14" x14ac:dyDescent="0.15">
      <c r="A58" s="198" t="s">
        <v>828</v>
      </c>
      <c r="B58" s="204" t="str">
        <f>VLOOKUP(A58,Adr!A:B,2,FALSE)</f>
        <v>Slovenský zväz bedmintonu</v>
      </c>
      <c r="C58" s="185" t="s">
        <v>1161</v>
      </c>
      <c r="D58" s="290">
        <v>239696</v>
      </c>
      <c r="E58" s="230">
        <v>0</v>
      </c>
      <c r="F58" s="166" t="s">
        <v>338</v>
      </c>
      <c r="G58" s="169" t="s">
        <v>319</v>
      </c>
      <c r="H58" s="169" t="s">
        <v>1058</v>
      </c>
      <c r="I58" s="192" t="str">
        <f t="shared" si="5"/>
        <v>30811546a</v>
      </c>
      <c r="J58" s="167" t="str">
        <f t="shared" si="6"/>
        <v>30811546026 02</v>
      </c>
      <c r="K58" s="5" t="s">
        <v>1162</v>
      </c>
      <c r="L58" s="167" t="str">
        <f t="shared" si="7"/>
        <v>30811546026 02B</v>
      </c>
      <c r="M58" s="5" t="str">
        <f t="shared" si="8"/>
        <v>Slovenský zväz bedmintonuaBbedminton - bežné transfery</v>
      </c>
      <c r="N58" s="3" t="str">
        <f t="shared" si="9"/>
        <v>30811546aB</v>
      </c>
    </row>
    <row r="59" spans="1:14" x14ac:dyDescent="0.15">
      <c r="A59" s="182" t="s">
        <v>837</v>
      </c>
      <c r="B59" s="204" t="str">
        <f>VLOOKUP(A59,Adr!A:B,2,FALSE)</f>
        <v>Slovenský zväz biatlonu</v>
      </c>
      <c r="C59" s="185" t="s">
        <v>1163</v>
      </c>
      <c r="D59" s="289">
        <v>246030</v>
      </c>
      <c r="E59" s="173">
        <v>0</v>
      </c>
      <c r="F59" s="166" t="s">
        <v>338</v>
      </c>
      <c r="G59" s="169" t="s">
        <v>319</v>
      </c>
      <c r="H59" s="169" t="s">
        <v>1058</v>
      </c>
      <c r="I59" s="192" t="str">
        <f t="shared" si="5"/>
        <v>35656743a</v>
      </c>
      <c r="J59" s="167" t="str">
        <f t="shared" si="6"/>
        <v>35656743026 02</v>
      </c>
      <c r="K59" s="5" t="s">
        <v>1164</v>
      </c>
      <c r="L59" s="167" t="str">
        <f t="shared" si="7"/>
        <v>35656743026 02B</v>
      </c>
      <c r="M59" s="5" t="str">
        <f t="shared" si="8"/>
        <v>Slovenský zväz biatlonuaBbiatlon - bežné transfery</v>
      </c>
      <c r="N59" s="3" t="str">
        <f t="shared" si="9"/>
        <v>35656743aB</v>
      </c>
    </row>
    <row r="60" spans="1:14" x14ac:dyDescent="0.15">
      <c r="A60" s="182" t="s">
        <v>837</v>
      </c>
      <c r="B60" s="204" t="str">
        <f>VLOOKUP(A60,Adr!A:B,2,FALSE)</f>
        <v>Slovenský zväz biatlonu</v>
      </c>
      <c r="C60" s="185" t="s">
        <v>1495</v>
      </c>
      <c r="D60" s="289">
        <v>76600</v>
      </c>
      <c r="E60" s="230">
        <v>0</v>
      </c>
      <c r="F60" s="166" t="s">
        <v>338</v>
      </c>
      <c r="G60" s="169" t="s">
        <v>319</v>
      </c>
      <c r="H60" s="169" t="s">
        <v>1490</v>
      </c>
      <c r="I60" s="192" t="str">
        <f t="shared" si="5"/>
        <v>35656743a</v>
      </c>
      <c r="J60" s="167" t="str">
        <f t="shared" si="6"/>
        <v>35656743026 02</v>
      </c>
      <c r="K60" s="5" t="s">
        <v>1164</v>
      </c>
      <c r="L60" s="167" t="str">
        <f t="shared" si="7"/>
        <v>35656743026 02K</v>
      </c>
      <c r="M60" s="5" t="str">
        <f t="shared" si="8"/>
        <v>Slovenský zväz biatlonuaKbiatlon - kapitálové transfery</v>
      </c>
      <c r="N60" s="3" t="str">
        <f t="shared" si="9"/>
        <v>35656743aK</v>
      </c>
    </row>
    <row r="61" spans="1:14" ht="12" x14ac:dyDescent="0.15">
      <c r="A61" s="166" t="s">
        <v>846</v>
      </c>
      <c r="B61" s="204" t="str">
        <f>VLOOKUP(A61,Adr!A:B,2,FALSE)</f>
        <v>Slovenský zväz bobistov</v>
      </c>
      <c r="C61" s="196" t="s">
        <v>1165</v>
      </c>
      <c r="D61" s="289">
        <v>36270</v>
      </c>
      <c r="E61" s="173">
        <v>0</v>
      </c>
      <c r="F61" s="166" t="s">
        <v>338</v>
      </c>
      <c r="G61" s="169" t="s">
        <v>319</v>
      </c>
      <c r="H61" s="169" t="s">
        <v>1058</v>
      </c>
      <c r="I61" s="192" t="str">
        <f t="shared" si="5"/>
        <v>36067580a</v>
      </c>
      <c r="J61" s="167" t="str">
        <f t="shared" si="6"/>
        <v>36067580026 02</v>
      </c>
      <c r="K61" s="5" t="s">
        <v>1166</v>
      </c>
      <c r="L61" s="167" t="str">
        <f t="shared" si="7"/>
        <v>36067580026 02B</v>
      </c>
      <c r="M61" s="5" t="str">
        <f t="shared" si="8"/>
        <v>Slovenský zväz bobistovaBboby a skeleton - bežné transfery</v>
      </c>
      <c r="N61" s="3" t="str">
        <f t="shared" si="9"/>
        <v>36067580aB</v>
      </c>
    </row>
    <row r="62" spans="1:14" x14ac:dyDescent="0.15">
      <c r="A62" s="202" t="s">
        <v>855</v>
      </c>
      <c r="B62" s="204" t="str">
        <f>VLOOKUP(A62,Adr!A:B,2,FALSE)</f>
        <v>Slovenský zväz cyklistiky</v>
      </c>
      <c r="C62" s="185" t="s">
        <v>1167</v>
      </c>
      <c r="D62" s="291">
        <v>1259216</v>
      </c>
      <c r="E62" s="230">
        <v>0</v>
      </c>
      <c r="F62" s="166" t="s">
        <v>338</v>
      </c>
      <c r="G62" s="169" t="s">
        <v>319</v>
      </c>
      <c r="H62" s="169" t="s">
        <v>1058</v>
      </c>
      <c r="I62" s="192" t="str">
        <f t="shared" si="5"/>
        <v>00684112a</v>
      </c>
      <c r="J62" s="167" t="str">
        <f t="shared" si="6"/>
        <v>00684112026 02</v>
      </c>
      <c r="K62" s="5" t="s">
        <v>1168</v>
      </c>
      <c r="L62" s="167" t="str">
        <f t="shared" si="7"/>
        <v>00684112026 02B</v>
      </c>
      <c r="M62" s="5" t="str">
        <f t="shared" si="8"/>
        <v>Slovenský zväz cyklistikyaBcyklistika - bežné transfery</v>
      </c>
      <c r="N62" s="3" t="str">
        <f t="shared" si="9"/>
        <v>00684112aB</v>
      </c>
    </row>
    <row r="63" spans="1:14" x14ac:dyDescent="0.15">
      <c r="A63" s="202" t="s">
        <v>864</v>
      </c>
      <c r="B63" s="204" t="str">
        <f>VLOOKUP(A63,Adr!A:B,2,FALSE)</f>
        <v>Slovenský zväz dráhového golfu</v>
      </c>
      <c r="C63" s="185" t="s">
        <v>1169</v>
      </c>
      <c r="D63" s="291">
        <v>17224</v>
      </c>
      <c r="E63" s="173">
        <v>0</v>
      </c>
      <c r="F63" s="166" t="s">
        <v>338</v>
      </c>
      <c r="G63" s="169" t="s">
        <v>319</v>
      </c>
      <c r="H63" s="169" t="s">
        <v>1058</v>
      </c>
      <c r="I63" s="192" t="str">
        <f t="shared" si="5"/>
        <v>31806431a</v>
      </c>
      <c r="J63" s="167" t="str">
        <f t="shared" si="6"/>
        <v>31806431026 02</v>
      </c>
      <c r="K63" s="5" t="s">
        <v>1170</v>
      </c>
      <c r="L63" s="167" t="str">
        <f t="shared" si="7"/>
        <v>31806431026 02B</v>
      </c>
      <c r="M63" s="5" t="str">
        <f t="shared" si="8"/>
        <v>Slovenský zväz dráhového golfuaBdráhový golf - bežné transfery</v>
      </c>
      <c r="N63" s="3" t="str">
        <f t="shared" si="9"/>
        <v>31806431aB</v>
      </c>
    </row>
    <row r="64" spans="1:14" x14ac:dyDescent="0.15">
      <c r="A64" s="198" t="s">
        <v>871</v>
      </c>
      <c r="B64" s="204" t="str">
        <f>VLOOKUP(A64,Adr!A:B,2,FALSE)</f>
        <v>Slovenský zväz florbalu</v>
      </c>
      <c r="C64" s="169" t="s">
        <v>1171</v>
      </c>
      <c r="D64" s="291">
        <v>463736</v>
      </c>
      <c r="E64" s="230">
        <v>0</v>
      </c>
      <c r="F64" s="166" t="s">
        <v>338</v>
      </c>
      <c r="G64" s="169" t="s">
        <v>319</v>
      </c>
      <c r="H64" s="169" t="s">
        <v>1058</v>
      </c>
      <c r="I64" s="192" t="str">
        <f t="shared" si="5"/>
        <v>31795421a</v>
      </c>
      <c r="J64" s="167" t="str">
        <f t="shared" si="6"/>
        <v>31795421026 02</v>
      </c>
      <c r="K64" s="5" t="s">
        <v>1172</v>
      </c>
      <c r="L64" s="167" t="str">
        <f t="shared" si="7"/>
        <v>31795421026 02B</v>
      </c>
      <c r="M64" s="5" t="str">
        <f t="shared" si="8"/>
        <v>Slovenský zväz florbaluaBflorbal - bežné transfery</v>
      </c>
      <c r="N64" s="3" t="str">
        <f t="shared" si="9"/>
        <v>31795421aB</v>
      </c>
    </row>
    <row r="65" spans="1:14" x14ac:dyDescent="0.15">
      <c r="A65" s="166" t="s">
        <v>878</v>
      </c>
      <c r="B65" s="204" t="str">
        <f>VLOOKUP(A65,Adr!A:B,2,FALSE)</f>
        <v>Slovenský zväz hádzanej</v>
      </c>
      <c r="C65" s="169" t="s">
        <v>1173</v>
      </c>
      <c r="D65" s="290">
        <v>1127740</v>
      </c>
      <c r="E65" s="173">
        <v>0</v>
      </c>
      <c r="F65" s="166" t="s">
        <v>338</v>
      </c>
      <c r="G65" s="169" t="s">
        <v>319</v>
      </c>
      <c r="H65" s="169" t="s">
        <v>1058</v>
      </c>
      <c r="I65" s="192" t="str">
        <f t="shared" si="5"/>
        <v>30774772a</v>
      </c>
      <c r="J65" s="167" t="str">
        <f t="shared" si="6"/>
        <v>30774772026 02</v>
      </c>
      <c r="K65" s="5" t="s">
        <v>1174</v>
      </c>
      <c r="L65" s="167" t="str">
        <f t="shared" si="7"/>
        <v>30774772026 02B</v>
      </c>
      <c r="M65" s="5" t="str">
        <f t="shared" si="8"/>
        <v>Slovenský zväz hádzanejaBhádzaná - bežné transfery</v>
      </c>
      <c r="N65" s="3" t="str">
        <f t="shared" si="9"/>
        <v>30774772aB</v>
      </c>
    </row>
    <row r="66" spans="1:14" x14ac:dyDescent="0.15">
      <c r="A66" s="166" t="s">
        <v>885</v>
      </c>
      <c r="B66" s="204" t="str">
        <f>VLOOKUP(A66,Adr!A:B,2,FALSE)</f>
        <v>Slovenský zväz jachtingu</v>
      </c>
      <c r="C66" s="185" t="s">
        <v>1175</v>
      </c>
      <c r="D66" s="291">
        <v>45922</v>
      </c>
      <c r="E66" s="230">
        <v>0</v>
      </c>
      <c r="F66" s="166" t="s">
        <v>338</v>
      </c>
      <c r="G66" s="169" t="s">
        <v>319</v>
      </c>
      <c r="H66" s="169" t="s">
        <v>1058</v>
      </c>
      <c r="I66" s="192" t="str">
        <f t="shared" si="5"/>
        <v>30793211a</v>
      </c>
      <c r="J66" s="167" t="str">
        <f t="shared" si="6"/>
        <v>30793211026 02</v>
      </c>
      <c r="K66" s="5" t="s">
        <v>1176</v>
      </c>
      <c r="L66" s="167" t="str">
        <f t="shared" si="7"/>
        <v>30793211026 02B</v>
      </c>
      <c r="M66" s="5" t="str">
        <f t="shared" si="8"/>
        <v>Slovenský zväz jachtinguaBjachting - bežné transfery</v>
      </c>
      <c r="N66" s="3" t="str">
        <f t="shared" si="9"/>
        <v>30793211aB</v>
      </c>
    </row>
    <row r="67" spans="1:14" ht="12" x14ac:dyDescent="0.15">
      <c r="A67" s="178" t="s">
        <v>892</v>
      </c>
      <c r="B67" s="204" t="str">
        <f>VLOOKUP(A67,Adr!A:B,2,FALSE)</f>
        <v>Slovenský zväz Judo</v>
      </c>
      <c r="C67" s="196" t="s">
        <v>1177</v>
      </c>
      <c r="D67" s="289">
        <v>129672</v>
      </c>
      <c r="E67" s="173">
        <v>0</v>
      </c>
      <c r="F67" s="166" t="s">
        <v>338</v>
      </c>
      <c r="G67" s="169" t="s">
        <v>319</v>
      </c>
      <c r="H67" s="169" t="s">
        <v>1058</v>
      </c>
      <c r="I67" s="192" t="str">
        <f t="shared" si="5"/>
        <v>17308518a</v>
      </c>
      <c r="J67" s="167" t="str">
        <f t="shared" si="6"/>
        <v>17308518026 02</v>
      </c>
      <c r="K67" s="5" t="s">
        <v>1178</v>
      </c>
      <c r="L67" s="167" t="str">
        <f t="shared" si="7"/>
        <v>17308518026 02B</v>
      </c>
      <c r="M67" s="5" t="str">
        <f t="shared" si="8"/>
        <v>Slovenský zväz JudoaBjudo - bežné transfery</v>
      </c>
      <c r="N67" s="3" t="str">
        <f t="shared" si="9"/>
        <v>17308518aB</v>
      </c>
    </row>
    <row r="68" spans="1:14" ht="12" x14ac:dyDescent="0.15">
      <c r="A68" s="202" t="s">
        <v>899</v>
      </c>
      <c r="B68" s="204" t="str">
        <f>VLOOKUP(A68,Adr!A:B,2,FALSE)</f>
        <v>Slovenský Zväz Karate</v>
      </c>
      <c r="C68" s="196" t="s">
        <v>1179</v>
      </c>
      <c r="D68" s="291">
        <v>480058</v>
      </c>
      <c r="E68" s="230">
        <v>0</v>
      </c>
      <c r="F68" s="166" t="s">
        <v>338</v>
      </c>
      <c r="G68" s="169" t="s">
        <v>319</v>
      </c>
      <c r="H68" s="169" t="s">
        <v>1058</v>
      </c>
      <c r="I68" s="192" t="str">
        <f t="shared" si="5"/>
        <v>30811571a</v>
      </c>
      <c r="J68" s="167" t="str">
        <f t="shared" si="6"/>
        <v>30811571026 02</v>
      </c>
      <c r="K68" s="5" t="s">
        <v>1180</v>
      </c>
      <c r="L68" s="167" t="str">
        <f t="shared" si="7"/>
        <v>30811571026 02B</v>
      </c>
      <c r="M68" s="5" t="str">
        <f t="shared" si="8"/>
        <v>Slovenský Zväz KarateaBkarate - bežné transfery</v>
      </c>
      <c r="N68" s="3" t="str">
        <f t="shared" si="9"/>
        <v>30811571aB</v>
      </c>
    </row>
    <row r="69" spans="1:14" ht="12" x14ac:dyDescent="0.15">
      <c r="A69" s="202" t="s">
        <v>899</v>
      </c>
      <c r="B69" s="204" t="str">
        <f>VLOOKUP(A69,Adr!A:B,2,FALSE)</f>
        <v>Slovenský Zväz Karate</v>
      </c>
      <c r="C69" s="196" t="s">
        <v>1496</v>
      </c>
      <c r="D69" s="291">
        <v>30000</v>
      </c>
      <c r="E69" s="173">
        <v>0</v>
      </c>
      <c r="F69" s="166" t="s">
        <v>338</v>
      </c>
      <c r="G69" s="169" t="s">
        <v>319</v>
      </c>
      <c r="H69" s="169" t="s">
        <v>1490</v>
      </c>
      <c r="I69" s="192" t="str">
        <f t="shared" si="5"/>
        <v>30811571a</v>
      </c>
      <c r="J69" s="167" t="str">
        <f t="shared" si="6"/>
        <v>30811571026 02</v>
      </c>
      <c r="K69" s="5" t="s">
        <v>1180</v>
      </c>
      <c r="L69" s="167" t="str">
        <f t="shared" si="7"/>
        <v>30811571026 02K</v>
      </c>
      <c r="M69" s="5" t="str">
        <f t="shared" si="8"/>
        <v>Slovenský Zväz KarateaKkarate - kapitálové transfery</v>
      </c>
      <c r="N69" s="3" t="str">
        <f t="shared" si="9"/>
        <v>30811571aK</v>
      </c>
    </row>
    <row r="70" spans="1:14" x14ac:dyDescent="0.15">
      <c r="A70" s="198" t="s">
        <v>906</v>
      </c>
      <c r="B70" s="204" t="str">
        <f>VLOOKUP(A70,Adr!A:B,2,FALSE)</f>
        <v>Slovenský zväz kickboxu</v>
      </c>
      <c r="C70" s="185" t="s">
        <v>1181</v>
      </c>
      <c r="D70" s="291">
        <v>77606</v>
      </c>
      <c r="E70" s="230">
        <v>0</v>
      </c>
      <c r="F70" s="166" t="s">
        <v>338</v>
      </c>
      <c r="G70" s="169" t="s">
        <v>319</v>
      </c>
      <c r="H70" s="169" t="s">
        <v>1058</v>
      </c>
      <c r="I70" s="192" t="str">
        <f t="shared" si="5"/>
        <v>31119247a</v>
      </c>
      <c r="J70" s="167" t="str">
        <f t="shared" si="6"/>
        <v>31119247026 02</v>
      </c>
      <c r="K70" s="5" t="s">
        <v>1182</v>
      </c>
      <c r="L70" s="167" t="str">
        <f t="shared" si="7"/>
        <v>31119247026 02B</v>
      </c>
      <c r="M70" s="5" t="str">
        <f t="shared" si="8"/>
        <v>Slovenský zväz kickboxuaBkickbox - bežné transfery</v>
      </c>
      <c r="N70" s="3" t="str">
        <f t="shared" si="9"/>
        <v>31119247aB</v>
      </c>
    </row>
    <row r="71" spans="1:14" ht="12" x14ac:dyDescent="0.15">
      <c r="A71" s="166" t="s">
        <v>911</v>
      </c>
      <c r="B71" s="204" t="str">
        <f>VLOOKUP(A71,Adr!A:B,2,FALSE)</f>
        <v>Slovenský zväz ľadového hokeja</v>
      </c>
      <c r="C71" s="196" t="s">
        <v>1183</v>
      </c>
      <c r="D71" s="289">
        <v>5031908</v>
      </c>
      <c r="E71" s="173">
        <v>0</v>
      </c>
      <c r="F71" s="166" t="s">
        <v>338</v>
      </c>
      <c r="G71" s="169" t="s">
        <v>319</v>
      </c>
      <c r="H71" s="169" t="s">
        <v>1058</v>
      </c>
      <c r="I71" s="192" t="str">
        <f t="shared" si="5"/>
        <v>30845386a</v>
      </c>
      <c r="J71" s="167" t="str">
        <f t="shared" si="6"/>
        <v>30845386026 02</v>
      </c>
      <c r="K71" s="5" t="s">
        <v>1184</v>
      </c>
      <c r="L71" s="167" t="str">
        <f t="shared" si="7"/>
        <v>30845386026 02B</v>
      </c>
      <c r="M71" s="5" t="str">
        <f t="shared" si="8"/>
        <v>Slovenský zväz ľadového hokejaaBľadový hokej - bežné transfery</v>
      </c>
      <c r="N71" s="3" t="str">
        <f t="shared" si="9"/>
        <v>30845386aB</v>
      </c>
    </row>
    <row r="72" spans="1:14" ht="12" x14ac:dyDescent="0.15">
      <c r="A72" s="166" t="s">
        <v>911</v>
      </c>
      <c r="B72" s="204" t="str">
        <f>VLOOKUP(A72,Adr!A:B,2,FALSE)</f>
        <v>Slovenský zväz ľadového hokeja</v>
      </c>
      <c r="C72" s="196" t="s">
        <v>1497</v>
      </c>
      <c r="D72" s="289">
        <v>100000</v>
      </c>
      <c r="E72" s="230">
        <v>0</v>
      </c>
      <c r="F72" s="166" t="s">
        <v>338</v>
      </c>
      <c r="G72" s="169" t="s">
        <v>319</v>
      </c>
      <c r="H72" s="169" t="s">
        <v>1490</v>
      </c>
      <c r="I72" s="192" t="str">
        <f t="shared" si="5"/>
        <v>30845386a</v>
      </c>
      <c r="J72" s="167" t="str">
        <f t="shared" si="6"/>
        <v>30845386026 02</v>
      </c>
      <c r="K72" s="5" t="s">
        <v>1184</v>
      </c>
      <c r="L72" s="167" t="str">
        <f t="shared" si="7"/>
        <v>30845386026 02K</v>
      </c>
      <c r="M72" s="5" t="str">
        <f t="shared" si="8"/>
        <v>Slovenský zväz ľadového hokejaaKľadový hokej - kapitálové transfery</v>
      </c>
      <c r="N72" s="3" t="str">
        <f t="shared" si="9"/>
        <v>30845386aK</v>
      </c>
    </row>
    <row r="73" spans="1:14" x14ac:dyDescent="0.15">
      <c r="A73" s="182" t="s">
        <v>919</v>
      </c>
      <c r="B73" s="204" t="str">
        <f>VLOOKUP(A73,Adr!A:B,2,FALSE)</f>
        <v>Slovenský zväz moderného päťboja</v>
      </c>
      <c r="C73" s="185" t="s">
        <v>1185</v>
      </c>
      <c r="D73" s="291">
        <v>55488</v>
      </c>
      <c r="E73" s="173">
        <v>0</v>
      </c>
      <c r="F73" s="166" t="s">
        <v>338</v>
      </c>
      <c r="G73" s="169" t="s">
        <v>319</v>
      </c>
      <c r="H73" s="169" t="s">
        <v>1058</v>
      </c>
      <c r="I73" s="192" t="str">
        <f t="shared" si="5"/>
        <v>30788714a</v>
      </c>
      <c r="J73" s="167" t="str">
        <f t="shared" si="6"/>
        <v>30788714026 02</v>
      </c>
      <c r="K73" s="5" t="s">
        <v>1186</v>
      </c>
      <c r="L73" s="167" t="str">
        <f t="shared" si="7"/>
        <v>30788714026 02B</v>
      </c>
      <c r="M73" s="5" t="str">
        <f t="shared" si="8"/>
        <v>Slovenský zväz moderného päťbojaaBmoderný päťboj - bežné transfery</v>
      </c>
      <c r="N73" s="3" t="str">
        <f t="shared" si="9"/>
        <v>30788714aB</v>
      </c>
    </row>
    <row r="74" spans="1:14" x14ac:dyDescent="0.15">
      <c r="A74" s="202" t="s">
        <v>926</v>
      </c>
      <c r="B74" s="204" t="str">
        <f>VLOOKUP(A74,Adr!A:B,2,FALSE)</f>
        <v>Slovenský zväz orientačných športov</v>
      </c>
      <c r="C74" s="185" t="s">
        <v>1187</v>
      </c>
      <c r="D74" s="289">
        <v>27202</v>
      </c>
      <c r="E74" s="230">
        <v>0</v>
      </c>
      <c r="F74" s="166" t="s">
        <v>338</v>
      </c>
      <c r="G74" s="169" t="s">
        <v>319</v>
      </c>
      <c r="H74" s="169" t="s">
        <v>1058</v>
      </c>
      <c r="I74" s="192" t="str">
        <f t="shared" si="5"/>
        <v>30806518a</v>
      </c>
      <c r="J74" s="167" t="str">
        <f t="shared" si="6"/>
        <v>30806518026 02</v>
      </c>
      <c r="K74" s="5" t="s">
        <v>1188</v>
      </c>
      <c r="L74" s="167" t="str">
        <f t="shared" si="7"/>
        <v>30806518026 02B</v>
      </c>
      <c r="M74" s="5" t="str">
        <f t="shared" si="8"/>
        <v>Slovenský zväz orientačných športovaBorientačné športy - bežné transfery</v>
      </c>
      <c r="N74" s="3" t="str">
        <f t="shared" si="9"/>
        <v>30806518aB</v>
      </c>
    </row>
    <row r="75" spans="1:14" x14ac:dyDescent="0.15">
      <c r="A75" s="182" t="s">
        <v>933</v>
      </c>
      <c r="B75" s="204" t="str">
        <f>VLOOKUP(A75,Adr!A:B,2,FALSE)</f>
        <v>Slovenský zväz pozemného hokeja</v>
      </c>
      <c r="C75" s="185" t="s">
        <v>1189</v>
      </c>
      <c r="D75" s="289">
        <v>66394</v>
      </c>
      <c r="E75" s="173">
        <v>0</v>
      </c>
      <c r="F75" s="166" t="s">
        <v>338</v>
      </c>
      <c r="G75" s="169" t="s">
        <v>319</v>
      </c>
      <c r="H75" s="169" t="s">
        <v>1058</v>
      </c>
      <c r="I75" s="192" t="str">
        <f t="shared" si="5"/>
        <v>31751075a</v>
      </c>
      <c r="J75" s="167" t="str">
        <f t="shared" si="6"/>
        <v>31751075026 02</v>
      </c>
      <c r="K75" s="5" t="s">
        <v>1190</v>
      </c>
      <c r="L75" s="167" t="str">
        <f t="shared" si="7"/>
        <v>31751075026 02B</v>
      </c>
      <c r="M75" s="5" t="str">
        <f t="shared" si="8"/>
        <v>Slovenský zväz pozemného hokejaaBpozemný hokej - bežné transfery</v>
      </c>
      <c r="N75" s="3" t="str">
        <f t="shared" si="9"/>
        <v>31751075aB</v>
      </c>
    </row>
    <row r="76" spans="1:14" x14ac:dyDescent="0.15">
      <c r="A76" s="182" t="s">
        <v>933</v>
      </c>
      <c r="B76" s="204" t="str">
        <f>VLOOKUP(A76,Adr!A:B,2,FALSE)</f>
        <v>Slovenský zväz pozemného hokeja</v>
      </c>
      <c r="C76" s="185" t="s">
        <v>1498</v>
      </c>
      <c r="D76" s="289">
        <v>10000</v>
      </c>
      <c r="E76" s="230">
        <v>0</v>
      </c>
      <c r="F76" s="166" t="s">
        <v>338</v>
      </c>
      <c r="G76" s="169" t="s">
        <v>319</v>
      </c>
      <c r="H76" s="169" t="s">
        <v>1490</v>
      </c>
      <c r="I76" s="192" t="str">
        <f t="shared" si="5"/>
        <v>31751075a</v>
      </c>
      <c r="J76" s="167" t="str">
        <f t="shared" si="6"/>
        <v>31751075026 02</v>
      </c>
      <c r="K76" s="5" t="s">
        <v>1190</v>
      </c>
      <c r="L76" s="167" t="str">
        <f t="shared" si="7"/>
        <v>31751075026 02K</v>
      </c>
      <c r="M76" s="5" t="str">
        <f t="shared" si="8"/>
        <v>Slovenský zväz pozemného hokejaaKpozemný hokej - kapitálové transfery</v>
      </c>
      <c r="N76" s="3" t="str">
        <f t="shared" si="9"/>
        <v>31751075aK</v>
      </c>
    </row>
    <row r="77" spans="1:14" x14ac:dyDescent="0.15">
      <c r="A77" s="202" t="s">
        <v>941</v>
      </c>
      <c r="B77" s="204" t="str">
        <f>VLOOKUP(A77,Adr!A:B,2,FALSE)</f>
        <v>Slovenský zväz psích záprahov</v>
      </c>
      <c r="C77" s="185" t="s">
        <v>1191</v>
      </c>
      <c r="D77" s="289">
        <v>19554</v>
      </c>
      <c r="E77" s="173">
        <v>0</v>
      </c>
      <c r="F77" s="166" t="s">
        <v>338</v>
      </c>
      <c r="G77" s="169" t="s">
        <v>319</v>
      </c>
      <c r="H77" s="169" t="s">
        <v>1058</v>
      </c>
      <c r="I77" s="192" t="str">
        <f t="shared" si="5"/>
        <v>37818058a</v>
      </c>
      <c r="J77" s="167" t="str">
        <f t="shared" si="6"/>
        <v>37818058026 02</v>
      </c>
      <c r="K77" s="5" t="s">
        <v>1192</v>
      </c>
      <c r="L77" s="167" t="str">
        <f t="shared" si="7"/>
        <v>37818058026 02B</v>
      </c>
      <c r="M77" s="5" t="str">
        <f t="shared" si="8"/>
        <v>Slovenský zväz psích záprahovaBpsie záprahy - bežné transfery</v>
      </c>
      <c r="N77" s="3" t="str">
        <f t="shared" si="9"/>
        <v>37818058aB</v>
      </c>
    </row>
    <row r="78" spans="1:14" x14ac:dyDescent="0.15">
      <c r="A78" s="202" t="s">
        <v>950</v>
      </c>
      <c r="B78" s="204" t="str">
        <f>VLOOKUP(A78,Adr!A:B,2,FALSE)</f>
        <v>Slovenský zväz rybolovnej techniky</v>
      </c>
      <c r="C78" s="185" t="s">
        <v>1193</v>
      </c>
      <c r="D78" s="289">
        <v>39020</v>
      </c>
      <c r="E78" s="230">
        <v>0</v>
      </c>
      <c r="F78" s="166" t="s">
        <v>338</v>
      </c>
      <c r="G78" s="169" t="s">
        <v>319</v>
      </c>
      <c r="H78" s="169" t="s">
        <v>1058</v>
      </c>
      <c r="I78" s="192" t="str">
        <f t="shared" si="5"/>
        <v>31871526a</v>
      </c>
      <c r="J78" s="167" t="str">
        <f t="shared" si="6"/>
        <v>31871526026 02</v>
      </c>
      <c r="K78" s="5" t="s">
        <v>1194</v>
      </c>
      <c r="L78" s="167" t="str">
        <f t="shared" si="7"/>
        <v>31871526026 02B</v>
      </c>
      <c r="M78" s="5" t="str">
        <f t="shared" si="8"/>
        <v>Slovenský zväz rybolovnej technikyaBrybolovná technika - bežné transfery</v>
      </c>
      <c r="N78" s="3" t="str">
        <f t="shared" si="9"/>
        <v>31871526aB</v>
      </c>
    </row>
    <row r="79" spans="1:14" x14ac:dyDescent="0.15">
      <c r="A79" s="166" t="s">
        <v>958</v>
      </c>
      <c r="B79" s="204" t="str">
        <f>VLOOKUP(A79,Adr!A:B,2,FALSE)</f>
        <v>Slovenský zväz sánkarov</v>
      </c>
      <c r="C79" s="185" t="s">
        <v>1195</v>
      </c>
      <c r="D79" s="289">
        <v>62812</v>
      </c>
      <c r="E79" s="173">
        <v>0</v>
      </c>
      <c r="F79" s="166" t="s">
        <v>338</v>
      </c>
      <c r="G79" s="169" t="s">
        <v>319</v>
      </c>
      <c r="H79" s="169" t="s">
        <v>1058</v>
      </c>
      <c r="I79" s="192" t="str">
        <f t="shared" si="5"/>
        <v>31989373a</v>
      </c>
      <c r="J79" s="167" t="str">
        <f t="shared" si="6"/>
        <v>31989373026 02</v>
      </c>
      <c r="K79" s="5" t="s">
        <v>1196</v>
      </c>
      <c r="L79" s="167" t="str">
        <f t="shared" si="7"/>
        <v>31989373026 02B</v>
      </c>
      <c r="M79" s="5" t="str">
        <f t="shared" si="8"/>
        <v>Slovenský zväz sánkarovaBsánkovanie - bežné transfery</v>
      </c>
      <c r="N79" s="3" t="str">
        <f t="shared" si="9"/>
        <v>31989373aB</v>
      </c>
    </row>
    <row r="80" spans="1:14" x14ac:dyDescent="0.15">
      <c r="A80" s="166" t="s">
        <v>958</v>
      </c>
      <c r="B80" s="204" t="str">
        <f>VLOOKUP(A80,Adr!A:B,2,FALSE)</f>
        <v>Slovenský zväz sánkarov</v>
      </c>
      <c r="C80" s="185" t="s">
        <v>1499</v>
      </c>
      <c r="D80" s="289">
        <v>3200</v>
      </c>
      <c r="E80" s="230">
        <v>0</v>
      </c>
      <c r="F80" s="166" t="s">
        <v>338</v>
      </c>
      <c r="G80" s="169" t="s">
        <v>319</v>
      </c>
      <c r="H80" s="169" t="s">
        <v>1490</v>
      </c>
      <c r="I80" s="192" t="str">
        <f t="shared" si="5"/>
        <v>31989373a</v>
      </c>
      <c r="J80" s="167" t="str">
        <f t="shared" si="6"/>
        <v>31989373026 02</v>
      </c>
      <c r="K80" s="5" t="s">
        <v>1196</v>
      </c>
      <c r="L80" s="167" t="str">
        <f t="shared" si="7"/>
        <v>31989373026 02K</v>
      </c>
      <c r="M80" s="5" t="str">
        <f t="shared" si="8"/>
        <v>Slovenský zväz sánkarovaKsánkovanie - kapitálové transfery</v>
      </c>
      <c r="N80" s="3" t="str">
        <f t="shared" si="9"/>
        <v>31989373aK</v>
      </c>
    </row>
    <row r="81" spans="1:14" x14ac:dyDescent="0.15">
      <c r="A81" s="166" t="s">
        <v>967</v>
      </c>
      <c r="B81" s="204" t="str">
        <f>VLOOKUP(A81,Adr!A:B,2,FALSE)</f>
        <v>Slovenský zväz športového ju-jitsu</v>
      </c>
      <c r="C81" s="185" t="s">
        <v>1197</v>
      </c>
      <c r="D81" s="289">
        <v>15790</v>
      </c>
      <c r="E81" s="173">
        <v>0</v>
      </c>
      <c r="F81" s="166" t="s">
        <v>338</v>
      </c>
      <c r="G81" s="169" t="s">
        <v>319</v>
      </c>
      <c r="H81" s="169" t="s">
        <v>1058</v>
      </c>
      <c r="I81" s="192" t="str">
        <f t="shared" si="5"/>
        <v>42219922a</v>
      </c>
      <c r="J81" s="167" t="str">
        <f t="shared" si="6"/>
        <v>42219922026 02</v>
      </c>
      <c r="K81" s="5" t="s">
        <v>1198</v>
      </c>
      <c r="L81" s="167" t="str">
        <f t="shared" si="7"/>
        <v>42219922026 02B</v>
      </c>
      <c r="M81" s="5" t="str">
        <f t="shared" si="8"/>
        <v>Slovenský zväz športového ju-jitsuaBju-jitsu - bežné transfery</v>
      </c>
      <c r="N81" s="3" t="str">
        <f t="shared" si="9"/>
        <v>42219922aB</v>
      </c>
    </row>
    <row r="82" spans="1:14" ht="12" x14ac:dyDescent="0.15">
      <c r="A82" s="166" t="s">
        <v>976</v>
      </c>
      <c r="B82" s="204" t="str">
        <f>VLOOKUP(A82,Adr!A:B,2,FALSE)</f>
        <v>Slovenský zväz športového rybolovu</v>
      </c>
      <c r="C82" s="196" t="s">
        <v>1199</v>
      </c>
      <c r="D82" s="289">
        <v>72718</v>
      </c>
      <c r="E82" s="230">
        <v>0</v>
      </c>
      <c r="F82" s="166" t="s">
        <v>338</v>
      </c>
      <c r="G82" s="169" t="s">
        <v>319</v>
      </c>
      <c r="H82" s="169" t="s">
        <v>1058</v>
      </c>
      <c r="I82" s="192" t="str">
        <f t="shared" si="5"/>
        <v>51118831a</v>
      </c>
      <c r="J82" s="167" t="str">
        <f t="shared" si="6"/>
        <v>51118831026 02</v>
      </c>
      <c r="K82" s="5" t="s">
        <v>1200</v>
      </c>
      <c r="L82" s="167" t="str">
        <f t="shared" si="7"/>
        <v>51118831026 02B</v>
      </c>
      <c r="M82" s="5" t="str">
        <f t="shared" si="8"/>
        <v>Slovenský zväz športového rybolovuaBšportové rybárstvo - bežné transfery</v>
      </c>
      <c r="N82" s="3" t="str">
        <f t="shared" si="9"/>
        <v>51118831aB</v>
      </c>
    </row>
    <row r="83" spans="1:14" ht="12" x14ac:dyDescent="0.15">
      <c r="A83" s="166" t="s">
        <v>984</v>
      </c>
      <c r="B83" s="204" t="str">
        <f>VLOOKUP(A83,Adr!A:B,2,FALSE)</f>
        <v>Slovenský zväz tanečných športov</v>
      </c>
      <c r="C83" s="196" t="s">
        <v>1201</v>
      </c>
      <c r="D83" s="289">
        <v>309566</v>
      </c>
      <c r="E83" s="173">
        <v>0</v>
      </c>
      <c r="F83" s="166" t="s">
        <v>338</v>
      </c>
      <c r="G83" s="169" t="s">
        <v>319</v>
      </c>
      <c r="H83" s="169" t="s">
        <v>1058</v>
      </c>
      <c r="I83" s="192" t="str">
        <f t="shared" si="5"/>
        <v>00684767a</v>
      </c>
      <c r="J83" s="167" t="str">
        <f t="shared" si="6"/>
        <v>00684767026 02</v>
      </c>
      <c r="K83" s="5" t="s">
        <v>1202</v>
      </c>
      <c r="L83" s="167" t="str">
        <f t="shared" si="7"/>
        <v>00684767026 02B</v>
      </c>
      <c r="M83" s="5" t="str">
        <f t="shared" si="8"/>
        <v>Slovenský zväz tanečných športovaBtanečný šport - bežné transfery</v>
      </c>
      <c r="N83" s="3" t="str">
        <f t="shared" si="9"/>
        <v>00684767aB</v>
      </c>
    </row>
    <row r="84" spans="1:14" ht="12" x14ac:dyDescent="0.15">
      <c r="A84" s="166" t="s">
        <v>990</v>
      </c>
      <c r="B84" s="204" t="str">
        <f>VLOOKUP(A84,Adr!A:B,2,FALSE)</f>
        <v>Slovenský zväz vodného lyžovania a wakeboardingu</v>
      </c>
      <c r="C84" s="190" t="s">
        <v>1203</v>
      </c>
      <c r="D84" s="291">
        <v>30430</v>
      </c>
      <c r="E84" s="230">
        <v>0</v>
      </c>
      <c r="F84" s="166" t="s">
        <v>338</v>
      </c>
      <c r="G84" s="169" t="s">
        <v>319</v>
      </c>
      <c r="H84" s="169" t="s">
        <v>1058</v>
      </c>
      <c r="I84" s="192" t="str">
        <f t="shared" si="5"/>
        <v>30793203a</v>
      </c>
      <c r="J84" s="167" t="str">
        <f t="shared" si="6"/>
        <v>30793203026 02</v>
      </c>
      <c r="K84" s="5" t="s">
        <v>1204</v>
      </c>
      <c r="L84" s="167" t="str">
        <f t="shared" si="7"/>
        <v>30793203026 02B</v>
      </c>
      <c r="M84" s="5" t="str">
        <f t="shared" si="8"/>
        <v>Slovenský zväz vodného lyžovania a wakeboardinguaBvodné lyžovanie - bežné transfery</v>
      </c>
      <c r="N84" s="3" t="str">
        <f t="shared" si="9"/>
        <v>30793203aB</v>
      </c>
    </row>
    <row r="85" spans="1:14" x14ac:dyDescent="0.15">
      <c r="A85" s="182" t="s">
        <v>997</v>
      </c>
      <c r="B85" s="204" t="str">
        <f>VLOOKUP(A85,Adr!A:B,2,FALSE)</f>
        <v>Slovenský zväz vodného motorizmu</v>
      </c>
      <c r="C85" s="169" t="s">
        <v>1205</v>
      </c>
      <c r="D85" s="291">
        <v>15790</v>
      </c>
      <c r="E85" s="173">
        <v>0</v>
      </c>
      <c r="F85" s="166" t="s">
        <v>338</v>
      </c>
      <c r="G85" s="169" t="s">
        <v>319</v>
      </c>
      <c r="H85" s="169" t="s">
        <v>1058</v>
      </c>
      <c r="I85" s="192" t="str">
        <f t="shared" ref="I85:I93" si="10">A85&amp;F85</f>
        <v>00681768a</v>
      </c>
      <c r="J85" s="167" t="str">
        <f t="shared" ref="J85:J93" si="11">A85&amp;G85</f>
        <v>00681768026 02</v>
      </c>
      <c r="K85" s="5" t="s">
        <v>1206</v>
      </c>
      <c r="L85" s="167" t="str">
        <f t="shared" ref="L85:L147" si="12">A85&amp;G85&amp;H85</f>
        <v>00681768026 02B</v>
      </c>
      <c r="M85" s="5" t="str">
        <f t="shared" ref="M85:M147" si="13">B85&amp;F85&amp;H85&amp;C85</f>
        <v>Slovenský zväz vodného motorizmuaBvodný motorizmus - bežné transfery</v>
      </c>
      <c r="N85" s="3" t="str">
        <f t="shared" ref="N85:N147" si="14">+I85&amp;H85</f>
        <v>00681768aB</v>
      </c>
    </row>
    <row r="86" spans="1:14" x14ac:dyDescent="0.15">
      <c r="A86" s="202" t="s">
        <v>1005</v>
      </c>
      <c r="B86" s="204" t="str">
        <f>VLOOKUP(A86,Adr!A:B,2,FALSE)</f>
        <v>Slovenský zväz vzpierania</v>
      </c>
      <c r="C86" s="169" t="s">
        <v>1207</v>
      </c>
      <c r="D86" s="291">
        <v>170038</v>
      </c>
      <c r="E86" s="230">
        <v>0</v>
      </c>
      <c r="F86" s="166" t="s">
        <v>338</v>
      </c>
      <c r="G86" s="169" t="s">
        <v>319</v>
      </c>
      <c r="H86" s="169" t="s">
        <v>1058</v>
      </c>
      <c r="I86" s="192" t="str">
        <f t="shared" si="10"/>
        <v>31796079a</v>
      </c>
      <c r="J86" s="167" t="str">
        <f t="shared" si="11"/>
        <v>31796079026 02</v>
      </c>
      <c r="K86" s="5" t="s">
        <v>1208</v>
      </c>
      <c r="L86" s="167" t="str">
        <f t="shared" si="12"/>
        <v>31796079026 02B</v>
      </c>
      <c r="M86" s="5" t="str">
        <f t="shared" si="13"/>
        <v>Slovenský zväz vzpieraniaaBvzpieranie - bežné transfery</v>
      </c>
      <c r="N86" s="3" t="str">
        <f t="shared" si="14"/>
        <v>31796079aB</v>
      </c>
    </row>
    <row r="87" spans="1:14" x14ac:dyDescent="0.15">
      <c r="A87" s="202" t="s">
        <v>1005</v>
      </c>
      <c r="B87" s="204" t="str">
        <f>VLOOKUP(A87,Adr!A:B,2,FALSE)</f>
        <v>Slovenský zväz vzpierania</v>
      </c>
      <c r="C87" s="169" t="s">
        <v>1500</v>
      </c>
      <c r="D87" s="291">
        <v>60000</v>
      </c>
      <c r="E87" s="173">
        <v>0</v>
      </c>
      <c r="F87" s="166" t="s">
        <v>338</v>
      </c>
      <c r="G87" s="169" t="s">
        <v>319</v>
      </c>
      <c r="H87" s="169" t="s">
        <v>1490</v>
      </c>
      <c r="I87" s="192" t="str">
        <f t="shared" si="10"/>
        <v>31796079a</v>
      </c>
      <c r="J87" s="167" t="str">
        <f t="shared" si="11"/>
        <v>31796079026 02</v>
      </c>
      <c r="K87" s="5" t="s">
        <v>1208</v>
      </c>
      <c r="L87" s="167" t="str">
        <f t="shared" si="12"/>
        <v>31796079026 02K</v>
      </c>
      <c r="M87" s="5" t="str">
        <f t="shared" si="13"/>
        <v>Slovenský zväz vzpieraniaaKvzpieranie - kapitálové transfery</v>
      </c>
      <c r="N87" s="3" t="str">
        <f t="shared" si="14"/>
        <v>31796079aK</v>
      </c>
    </row>
    <row r="88" spans="1:14" x14ac:dyDescent="0.15">
      <c r="A88" s="198" t="s">
        <v>1011</v>
      </c>
      <c r="B88" s="204" t="str">
        <f>VLOOKUP(A88,Adr!A:B,2,FALSE)</f>
        <v>Teqballová federácia Slovensko</v>
      </c>
      <c r="C88" s="185" t="s">
        <v>1209</v>
      </c>
      <c r="D88" s="290">
        <v>23790</v>
      </c>
      <c r="E88" s="230">
        <v>0</v>
      </c>
      <c r="F88" s="166" t="s">
        <v>338</v>
      </c>
      <c r="G88" s="169" t="s">
        <v>319</v>
      </c>
      <c r="H88" s="169" t="s">
        <v>1058</v>
      </c>
      <c r="I88" s="192" t="str">
        <f t="shared" si="10"/>
        <v>53007344a</v>
      </c>
      <c r="J88" s="167" t="str">
        <f t="shared" si="11"/>
        <v>53007344026 02</v>
      </c>
      <c r="K88" s="5" t="s">
        <v>1210</v>
      </c>
      <c r="L88" s="167" t="str">
        <f t="shared" si="12"/>
        <v>53007344026 02B</v>
      </c>
      <c r="M88" s="5" t="str">
        <f t="shared" si="13"/>
        <v>Teqballová federácia SlovenskoaBteqball - bežné transfery</v>
      </c>
      <c r="N88" s="3" t="str">
        <f t="shared" si="14"/>
        <v>53007344aB</v>
      </c>
    </row>
    <row r="89" spans="1:14" x14ac:dyDescent="0.15">
      <c r="A89" s="198" t="s">
        <v>1011</v>
      </c>
      <c r="B89" s="204" t="str">
        <f>VLOOKUP(A89,Adr!A:B,2,FALSE)</f>
        <v>Teqballová federácia Slovensko</v>
      </c>
      <c r="C89" s="185" t="s">
        <v>1501</v>
      </c>
      <c r="D89" s="290">
        <v>8000</v>
      </c>
      <c r="E89" s="173">
        <v>0</v>
      </c>
      <c r="F89" s="166" t="s">
        <v>338</v>
      </c>
      <c r="G89" s="169" t="s">
        <v>319</v>
      </c>
      <c r="H89" s="169" t="s">
        <v>1490</v>
      </c>
      <c r="I89" s="192" t="str">
        <f t="shared" si="10"/>
        <v>53007344a</v>
      </c>
      <c r="J89" s="167" t="str">
        <f t="shared" si="11"/>
        <v>53007344026 02</v>
      </c>
      <c r="K89" s="5" t="s">
        <v>1210</v>
      </c>
      <c r="L89" s="167" t="str">
        <f t="shared" si="12"/>
        <v>53007344026 02K</v>
      </c>
      <c r="M89" s="5" t="str">
        <f t="shared" si="13"/>
        <v>Teqballová federácia SlovenskoaKteqball - kapitálové transfery</v>
      </c>
      <c r="N89" s="3" t="str">
        <f t="shared" si="14"/>
        <v>53007344aK</v>
      </c>
    </row>
    <row r="90" spans="1:14" x14ac:dyDescent="0.15">
      <c r="A90" s="198" t="s">
        <v>1019</v>
      </c>
      <c r="B90" s="204" t="str">
        <f>VLOOKUP(A90,Adr!A:B,2,FALSE)</f>
        <v>Združenie šípkarských organizácií</v>
      </c>
      <c r="C90" s="185" t="s">
        <v>1211</v>
      </c>
      <c r="D90" s="290">
        <v>38732</v>
      </c>
      <c r="E90" s="230">
        <v>0</v>
      </c>
      <c r="F90" s="166" t="s">
        <v>338</v>
      </c>
      <c r="G90" s="169" t="s">
        <v>319</v>
      </c>
      <c r="H90" s="169" t="s">
        <v>1058</v>
      </c>
      <c r="I90" s="192" t="str">
        <f t="shared" si="10"/>
        <v>35538015a</v>
      </c>
      <c r="J90" s="167" t="str">
        <f t="shared" si="11"/>
        <v>35538015026 02</v>
      </c>
      <c r="K90" s="5" t="s">
        <v>1212</v>
      </c>
      <c r="L90" s="167" t="str">
        <f t="shared" si="12"/>
        <v>35538015026 02B</v>
      </c>
      <c r="M90" s="5" t="str">
        <f t="shared" si="13"/>
        <v>Združenie šípkarských organizáciíaBšípky - bežné transfery</v>
      </c>
      <c r="N90" s="3" t="str">
        <f t="shared" si="14"/>
        <v>35538015aB</v>
      </c>
    </row>
    <row r="91" spans="1:14" ht="12" x14ac:dyDescent="0.15">
      <c r="A91" s="202" t="s">
        <v>1026</v>
      </c>
      <c r="B91" s="204" t="str">
        <f>VLOOKUP(A91,Adr!A:B,2,FALSE)</f>
        <v>Zväz potápačov Slovenska</v>
      </c>
      <c r="C91" s="196" t="s">
        <v>1213</v>
      </c>
      <c r="D91" s="289">
        <v>48328</v>
      </c>
      <c r="E91" s="173">
        <v>0</v>
      </c>
      <c r="F91" s="166" t="s">
        <v>338</v>
      </c>
      <c r="G91" s="169" t="s">
        <v>319</v>
      </c>
      <c r="H91" s="169" t="s">
        <v>1058</v>
      </c>
      <c r="I91" s="192" t="str">
        <f t="shared" si="10"/>
        <v>00585319a</v>
      </c>
      <c r="J91" s="167" t="str">
        <f t="shared" si="11"/>
        <v>00585319026 02</v>
      </c>
      <c r="K91" s="5" t="s">
        <v>1214</v>
      </c>
      <c r="L91" s="167" t="str">
        <f t="shared" si="12"/>
        <v>00585319026 02B</v>
      </c>
      <c r="M91" s="5" t="str">
        <f t="shared" si="13"/>
        <v>Zväz potápačov SlovenskaaBpotápačské športy - bežné transfery</v>
      </c>
      <c r="N91" s="3" t="str">
        <f t="shared" si="14"/>
        <v>00585319aB</v>
      </c>
    </row>
    <row r="92" spans="1:14" ht="12" x14ac:dyDescent="0.15">
      <c r="A92" s="198" t="s">
        <v>1033</v>
      </c>
      <c r="B92" s="204" t="str">
        <f>VLOOKUP(A92,Adr!A:B,2,FALSE)</f>
        <v>Zväz slovenského kolieskového korčuľovania</v>
      </c>
      <c r="C92" s="196" t="s">
        <v>1215</v>
      </c>
      <c r="D92" s="289">
        <v>108886</v>
      </c>
      <c r="E92" s="230">
        <v>0</v>
      </c>
      <c r="F92" s="166" t="s">
        <v>338</v>
      </c>
      <c r="G92" s="169" t="s">
        <v>319</v>
      </c>
      <c r="H92" s="169" t="s">
        <v>1058</v>
      </c>
      <c r="I92" s="192" t="str">
        <f t="shared" si="10"/>
        <v>42132690a</v>
      </c>
      <c r="J92" s="167" t="str">
        <f t="shared" si="11"/>
        <v>42132690026 02</v>
      </c>
      <c r="K92" s="5" t="s">
        <v>1216</v>
      </c>
      <c r="L92" s="167" t="str">
        <f t="shared" si="12"/>
        <v>42132690026 02B</v>
      </c>
      <c r="M92" s="5" t="str">
        <f t="shared" si="13"/>
        <v>Zväz slovenského kolieskového korčuľovaniaaBkolieskové korčuľovanie - bežné transfery</v>
      </c>
      <c r="N92" s="3" t="str">
        <f t="shared" si="14"/>
        <v>42132690aB</v>
      </c>
    </row>
    <row r="93" spans="1:14" x14ac:dyDescent="0.15">
      <c r="A93" s="166" t="s">
        <v>1040</v>
      </c>
      <c r="B93" s="204" t="str">
        <f>VLOOKUP(A93,Adr!A:B,2,FALSE)</f>
        <v>Zväz slovenského lyžovania</v>
      </c>
      <c r="C93" s="185" t="s">
        <v>1217</v>
      </c>
      <c r="D93" s="291">
        <v>841652</v>
      </c>
      <c r="E93" s="173">
        <v>0</v>
      </c>
      <c r="F93" s="166" t="s">
        <v>338</v>
      </c>
      <c r="G93" s="169" t="s">
        <v>319</v>
      </c>
      <c r="H93" s="169" t="s">
        <v>1058</v>
      </c>
      <c r="I93" s="192" t="str">
        <f t="shared" si="10"/>
        <v>50671669a</v>
      </c>
      <c r="J93" s="167" t="str">
        <f t="shared" si="11"/>
        <v>50671669026 02</v>
      </c>
      <c r="K93" s="5" t="s">
        <v>1218</v>
      </c>
      <c r="L93" s="167" t="str">
        <f t="shared" si="12"/>
        <v>50671669026 02B</v>
      </c>
      <c r="M93" s="5" t="str">
        <f t="shared" si="13"/>
        <v>Zväz slovenského lyžovaniaaBlyžovanie - bežné transfery</v>
      </c>
      <c r="N93" s="3" t="str">
        <f t="shared" si="14"/>
        <v>50671669aB</v>
      </c>
    </row>
    <row r="94" spans="1:14" x14ac:dyDescent="0.15">
      <c r="A94" s="166"/>
      <c r="B94" s="204" t="e">
        <f>VLOOKUP(A94,Adr!A:B,2,FALSE)</f>
        <v>#N/A</v>
      </c>
      <c r="C94" s="185"/>
      <c r="D94" s="289"/>
      <c r="E94" s="230"/>
      <c r="F94" s="166"/>
      <c r="G94" s="169"/>
      <c r="H94" s="169"/>
      <c r="I94" s="192" t="str">
        <f t="shared" ref="I94:I157" si="15">A94&amp;F94</f>
        <v/>
      </c>
      <c r="J94" s="167" t="str">
        <f t="shared" ref="J94:J157" si="16">A94&amp;G94</f>
        <v/>
      </c>
      <c r="K94" s="5"/>
      <c r="L94" s="167" t="str">
        <f t="shared" si="12"/>
        <v/>
      </c>
      <c r="M94" s="5" t="e">
        <f t="shared" si="13"/>
        <v>#N/A</v>
      </c>
      <c r="N94" s="3" t="str">
        <f t="shared" si="14"/>
        <v/>
      </c>
    </row>
    <row r="95" spans="1:14" x14ac:dyDescent="0.15">
      <c r="A95" s="202"/>
      <c r="B95" s="204" t="e">
        <f>VLOOKUP(A95,Adr!A:B,2,FALSE)</f>
        <v>#N/A</v>
      </c>
      <c r="C95" s="185"/>
      <c r="D95" s="289"/>
      <c r="E95" s="173"/>
      <c r="F95" s="166"/>
      <c r="G95" s="169"/>
      <c r="H95" s="169"/>
      <c r="I95" s="192" t="str">
        <f t="shared" si="15"/>
        <v/>
      </c>
      <c r="J95" s="167" t="str">
        <f t="shared" si="16"/>
        <v/>
      </c>
      <c r="K95" s="5"/>
      <c r="L95" s="167" t="str">
        <f t="shared" si="12"/>
        <v/>
      </c>
      <c r="M95" s="5" t="e">
        <f t="shared" si="13"/>
        <v>#N/A</v>
      </c>
      <c r="N95" s="3" t="str">
        <f t="shared" si="14"/>
        <v/>
      </c>
    </row>
    <row r="96" spans="1:14" x14ac:dyDescent="0.15">
      <c r="A96" s="166"/>
      <c r="B96" s="204" t="e">
        <f>VLOOKUP(A96,Adr!A:B,2,FALSE)</f>
        <v>#N/A</v>
      </c>
      <c r="C96" s="185"/>
      <c r="D96" s="289"/>
      <c r="E96" s="230"/>
      <c r="F96" s="166"/>
      <c r="G96" s="169"/>
      <c r="H96" s="169"/>
      <c r="I96" s="192" t="str">
        <f t="shared" si="15"/>
        <v/>
      </c>
      <c r="J96" s="167" t="str">
        <f t="shared" si="16"/>
        <v/>
      </c>
      <c r="K96" s="5"/>
      <c r="L96" s="167" t="str">
        <f t="shared" si="12"/>
        <v/>
      </c>
      <c r="M96" s="5" t="e">
        <f t="shared" si="13"/>
        <v>#N/A</v>
      </c>
      <c r="N96" s="3" t="str">
        <f t="shared" si="14"/>
        <v/>
      </c>
    </row>
    <row r="97" spans="1:14" x14ac:dyDescent="0.15">
      <c r="A97" s="182"/>
      <c r="B97" s="204" t="e">
        <f>VLOOKUP(A97,Adr!A:B,2,FALSE)</f>
        <v>#N/A</v>
      </c>
      <c r="C97" s="169"/>
      <c r="D97" s="290"/>
      <c r="E97" s="173"/>
      <c r="F97" s="166"/>
      <c r="G97" s="169"/>
      <c r="H97" s="169"/>
      <c r="I97" s="192" t="str">
        <f t="shared" si="15"/>
        <v/>
      </c>
      <c r="J97" s="167" t="str">
        <f t="shared" si="16"/>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x14ac:dyDescent="0.15">
      <c r="A99" s="198"/>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x14ac:dyDescent="0.15">
      <c r="A100" s="198"/>
      <c r="B100" s="204" t="e">
        <f>VLOOKUP(A100,Adr!A:B,2,FALSE)</f>
        <v>#N/A</v>
      </c>
      <c r="C100" s="169"/>
      <c r="D100" s="290"/>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15">
      <c r="A101" s="198"/>
      <c r="B101" s="204" t="e">
        <f>VLOOKUP(A101,Adr!A:B,2,FALSE)</f>
        <v>#N/A</v>
      </c>
      <c r="C101" s="196"/>
      <c r="D101" s="289"/>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15">
      <c r="A102" s="202"/>
      <c r="B102" s="204" t="e">
        <f>VLOOKUP(A102,Adr!A:B,2,FALSE)</f>
        <v>#N/A</v>
      </c>
      <c r="C102" s="196"/>
      <c r="D102" s="289"/>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15">
      <c r="A103" s="202"/>
      <c r="B103" s="204" t="e">
        <f>VLOOKUP(A103,Adr!A:B,2,FALSE)</f>
        <v>#N/A</v>
      </c>
      <c r="C103" s="185"/>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15">
      <c r="A105" s="166"/>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15">
      <c r="A106" s="166"/>
      <c r="B106" s="204" t="e">
        <f>VLOOKUP(A106,Adr!A:B,2,FALSE)</f>
        <v>#N/A</v>
      </c>
      <c r="C106" s="196"/>
      <c r="D106" s="291"/>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15">
      <c r="A107" s="202"/>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15">
      <c r="A108" s="202"/>
      <c r="B108" s="204" t="e">
        <f>VLOOKUP(A108,Adr!A:B,2,FALSE)</f>
        <v>#N/A</v>
      </c>
      <c r="C108" s="185"/>
      <c r="D108" s="289"/>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15">
      <c r="A109" s="198"/>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15">
      <c r="A110" s="166"/>
      <c r="B110" s="204" t="e">
        <f>VLOOKUP(A110,Adr!A:B,2,FALSE)</f>
        <v>#N/A</v>
      </c>
      <c r="C110" s="196"/>
      <c r="D110" s="291"/>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15">
      <c r="A111" s="202"/>
      <c r="B111" s="204" t="e">
        <f>VLOOKUP(A111,Adr!A:B,2,FALSE)</f>
        <v>#N/A</v>
      </c>
      <c r="C111" s="196"/>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15">
      <c r="A112" s="202"/>
      <c r="B112" s="204" t="e">
        <f>VLOOKUP(A112,Adr!A:B,2,FALSE)</f>
        <v>#N/A</v>
      </c>
      <c r="C112" s="185"/>
      <c r="D112" s="289"/>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15">
      <c r="A113" s="166"/>
      <c r="B113" s="204" t="e">
        <f>VLOOKUP(A113,Adr!A:B,2,FALSE)</f>
        <v>#N/A</v>
      </c>
      <c r="C113" s="196"/>
      <c r="D113" s="291"/>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15">
      <c r="A115" s="202"/>
      <c r="B115" s="204" t="e">
        <f>VLOOKUP(A115,Adr!A:B,2,FALSE)</f>
        <v>#N/A</v>
      </c>
      <c r="C115" s="185"/>
      <c r="D115" s="289"/>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15">
      <c r="A116" s="202"/>
      <c r="B116" s="204" t="e">
        <f>VLOOKUP(A116,Adr!A:B,2,FALSE)</f>
        <v>#N/A</v>
      </c>
      <c r="C116" s="169"/>
      <c r="D116" s="290"/>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15">
      <c r="A117" s="166"/>
      <c r="B117" s="204" t="e">
        <f>VLOOKUP(A117,Adr!A:B,2,FALSE)</f>
        <v>#N/A</v>
      </c>
      <c r="C117" s="196"/>
      <c r="D117" s="291"/>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15">
      <c r="A119" s="202"/>
      <c r="B119" s="204" t="e">
        <f>VLOOKUP(A119,Adr!A:B,2,FALSE)</f>
        <v>#N/A</v>
      </c>
      <c r="C119" s="185"/>
      <c r="D119" s="289"/>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15">
      <c r="A120" s="166"/>
      <c r="B120" s="204" t="e">
        <f>VLOOKUP(A120,Adr!A:B,2,FALSE)</f>
        <v>#N/A</v>
      </c>
      <c r="C120" s="196"/>
      <c r="D120" s="291"/>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15">
      <c r="A121" s="198"/>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15">
      <c r="A122" s="202"/>
      <c r="B122" s="204" t="e">
        <f>VLOOKUP(A122,Adr!A:B,2,FALSE)</f>
        <v>#N/A</v>
      </c>
      <c r="C122" s="185"/>
      <c r="D122" s="289"/>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15">
      <c r="A123" s="202"/>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15">
      <c r="A124" s="166"/>
      <c r="B124" s="204" t="e">
        <f>VLOOKUP(A124,Adr!A:B,2,FALSE)</f>
        <v>#N/A</v>
      </c>
      <c r="C124" s="196"/>
      <c r="D124" s="291"/>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15">
      <c r="A125" s="166"/>
      <c r="B125" s="204" t="e">
        <f>VLOOKUP(A125,Adr!A:B,2,FALSE)</f>
        <v>#N/A</v>
      </c>
      <c r="C125" s="196"/>
      <c r="D125" s="291"/>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15">
      <c r="A126" s="202"/>
      <c r="B126" s="204" t="e">
        <f>VLOOKUP(A126,Adr!A:B,2,FALSE)</f>
        <v>#N/A</v>
      </c>
      <c r="C126" s="196"/>
      <c r="D126" s="289"/>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15">
      <c r="A127" s="202"/>
      <c r="B127" s="204" t="e">
        <f>VLOOKUP(A127,Adr!A:B,2,FALSE)</f>
        <v>#N/A</v>
      </c>
      <c r="C127" s="196"/>
      <c r="D127" s="289"/>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15">
      <c r="A128" s="202"/>
      <c r="B128" s="204" t="e">
        <f>VLOOKUP(A128,Adr!A:B,2,FALSE)</f>
        <v>#N/A</v>
      </c>
      <c r="C128" s="185"/>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15">
      <c r="A129" s="202"/>
      <c r="B129" s="204" t="e">
        <f>VLOOKUP(A129,Adr!A:B,2,FALSE)</f>
        <v>#N/A</v>
      </c>
      <c r="C129" s="185"/>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15">
      <c r="A130" s="166"/>
      <c r="B130" s="204" t="e">
        <f>VLOOKUP(A130,Adr!A:B,2,FALSE)</f>
        <v>#N/A</v>
      </c>
      <c r="C130" s="169"/>
      <c r="D130" s="290"/>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15">
      <c r="A132" s="202"/>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15">
      <c r="A133" s="178"/>
      <c r="B133" s="204" t="e">
        <f>VLOOKUP(A133,Adr!A:B,2,FALSE)</f>
        <v>#N/A</v>
      </c>
      <c r="C133" s="196"/>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15">
      <c r="A134" s="202"/>
      <c r="B134" s="204" t="e">
        <f>VLOOKUP(A134,Adr!A:B,2,FALSE)</f>
        <v>#N/A</v>
      </c>
      <c r="C134" s="185"/>
      <c r="D134" s="289"/>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15">
      <c r="A135" s="202"/>
      <c r="B135" s="204" t="e">
        <f>VLOOKUP(A135,Adr!A:B,2,FALSE)</f>
        <v>#N/A</v>
      </c>
      <c r="C135" s="185"/>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15">
      <c r="A138" s="178"/>
      <c r="B138" s="204" t="e">
        <f>VLOOKUP(A138,Adr!A:B,2,FALSE)</f>
        <v>#N/A</v>
      </c>
      <c r="C138" s="196"/>
      <c r="D138" s="291"/>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15">
      <c r="A140" s="202"/>
      <c r="B140" s="204" t="e">
        <f>VLOOKUP(A140,Adr!A:B,2,FALSE)</f>
        <v>#N/A</v>
      </c>
      <c r="C140" s="185"/>
      <c r="D140" s="289"/>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15">
      <c r="A143" s="202"/>
      <c r="B143" s="204" t="e">
        <f>VLOOKUP(A143,Adr!A:B,2,FALSE)</f>
        <v>#N/A</v>
      </c>
      <c r="C143" s="169"/>
      <c r="D143" s="290"/>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15">
      <c r="A144" s="18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15">
      <c r="A145" s="166"/>
      <c r="B145" s="204" t="e">
        <f>VLOOKUP(A145,Adr!A:B,2,FALSE)</f>
        <v>#N/A</v>
      </c>
      <c r="C145" s="196"/>
      <c r="D145" s="291"/>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15">
      <c r="A146" s="20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15">
      <c r="A147" s="202"/>
      <c r="B147" s="204" t="e">
        <f>VLOOKUP(A147,Adr!A:B,2,FALSE)</f>
        <v>#N/A</v>
      </c>
      <c r="C147" s="169"/>
      <c r="D147" s="290"/>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5"/>
        <v/>
      </c>
      <c r="J148" s="167" t="str">
        <f t="shared" si="16"/>
        <v/>
      </c>
      <c r="K148" s="5"/>
      <c r="L148" s="167" t="str">
        <f t="shared" ref="L148:L206" si="17">A148&amp;G148&amp;H148</f>
        <v/>
      </c>
      <c r="M148" s="5" t="e">
        <f t="shared" ref="M148:M206" si="18">B148&amp;F148&amp;H148&amp;C148</f>
        <v>#N/A</v>
      </c>
      <c r="N148" s="3" t="str">
        <f t="shared" ref="N148:N206" si="19">+I148&amp;H148</f>
        <v/>
      </c>
    </row>
    <row r="149" spans="1:14" x14ac:dyDescent="0.15">
      <c r="A149" s="202"/>
      <c r="B149" s="204" t="e">
        <f>VLOOKUP(A149,Adr!A:B,2,FALSE)</f>
        <v>#N/A</v>
      </c>
      <c r="C149" s="185"/>
      <c r="D149" s="289"/>
      <c r="E149" s="173"/>
      <c r="F149" s="166"/>
      <c r="G149" s="169"/>
      <c r="H149" s="169"/>
      <c r="I149" s="192" t="str">
        <f t="shared" si="15"/>
        <v/>
      </c>
      <c r="J149" s="167" t="str">
        <f t="shared" si="16"/>
        <v/>
      </c>
      <c r="K149" s="5"/>
      <c r="L149" s="167" t="str">
        <f t="shared" si="17"/>
        <v/>
      </c>
      <c r="M149" s="5" t="e">
        <f t="shared" si="18"/>
        <v>#N/A</v>
      </c>
      <c r="N149" s="3" t="str">
        <f t="shared" si="19"/>
        <v/>
      </c>
    </row>
    <row r="150" spans="1:14" x14ac:dyDescent="0.15">
      <c r="A150" s="198"/>
      <c r="B150" s="204" t="e">
        <f>VLOOKUP(A150,Adr!A:B,2,FALSE)</f>
        <v>#N/A</v>
      </c>
      <c r="C150" s="185"/>
      <c r="D150" s="289"/>
      <c r="E150" s="230"/>
      <c r="F150" s="166"/>
      <c r="G150" s="169"/>
      <c r="H150" s="169"/>
      <c r="I150" s="192" t="str">
        <f t="shared" si="15"/>
        <v/>
      </c>
      <c r="J150" s="167" t="str">
        <f t="shared" si="16"/>
        <v/>
      </c>
      <c r="K150" s="5"/>
      <c r="L150" s="167" t="str">
        <f t="shared" si="17"/>
        <v/>
      </c>
      <c r="M150" s="5" t="e">
        <f t="shared" si="18"/>
        <v>#N/A</v>
      </c>
      <c r="N150" s="3" t="str">
        <f t="shared" si="19"/>
        <v/>
      </c>
    </row>
    <row r="151" spans="1:14" x14ac:dyDescent="0.15">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15">
      <c r="A152" s="202"/>
      <c r="B152" s="204" t="e">
        <f>VLOOKUP(A152,Adr!A:B,2,FALSE)</f>
        <v>#N/A</v>
      </c>
      <c r="C152" s="196"/>
      <c r="D152" s="291"/>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15">
      <c r="A153" s="166"/>
      <c r="B153" s="204" t="e">
        <f>VLOOKUP(A153,Adr!A:B,2,FALSE)</f>
        <v>#N/A</v>
      </c>
      <c r="C153" s="196"/>
      <c r="D153" s="291"/>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15">
      <c r="A154" s="202"/>
      <c r="B154" s="204" t="e">
        <f>VLOOKUP(A154,Adr!A:B,2,FALSE)</f>
        <v>#N/A</v>
      </c>
      <c r="C154" s="185"/>
      <c r="D154" s="289"/>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15">
      <c r="A155" s="198"/>
      <c r="B155" s="204" t="e">
        <f>VLOOKUP(A155,Adr!A:B,2,FALSE)</f>
        <v>#N/A</v>
      </c>
      <c r="C155" s="185"/>
      <c r="D155" s="289"/>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15">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15">
      <c r="A157" s="166"/>
      <c r="B157" s="204" t="e">
        <f>VLOOKUP(A157,Adr!A:B,2,FALSE)</f>
        <v>#N/A</v>
      </c>
      <c r="C157" s="196"/>
      <c r="D157" s="291"/>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15">
      <c r="A158" s="166"/>
      <c r="B158" s="204" t="e">
        <f>VLOOKUP(A158,Adr!A:B,2,FALSE)</f>
        <v>#N/A</v>
      </c>
      <c r="C158" s="169"/>
      <c r="D158" s="290"/>
      <c r="E158" s="230"/>
      <c r="F158" s="166"/>
      <c r="G158" s="169"/>
      <c r="H158" s="169"/>
      <c r="I158" s="192" t="str">
        <f t="shared" ref="I158:I221" si="20">A158&amp;F158</f>
        <v/>
      </c>
      <c r="J158" s="167" t="str">
        <f t="shared" ref="J158:J221" si="21">A158&amp;G158</f>
        <v/>
      </c>
      <c r="K158" s="5"/>
      <c r="L158" s="167" t="str">
        <f t="shared" si="17"/>
        <v/>
      </c>
      <c r="M158" s="5" t="e">
        <f t="shared" si="18"/>
        <v>#N/A</v>
      </c>
      <c r="N158" s="3" t="str">
        <f t="shared" si="19"/>
        <v/>
      </c>
    </row>
    <row r="159" spans="1:14" x14ac:dyDescent="0.15">
      <c r="A159" s="166"/>
      <c r="B159" s="204" t="e">
        <f>VLOOKUP(A159,Adr!A:B,2,FALSE)</f>
        <v>#N/A</v>
      </c>
      <c r="C159" s="196"/>
      <c r="D159" s="291"/>
      <c r="E159" s="173"/>
      <c r="F159" s="166"/>
      <c r="G159" s="169"/>
      <c r="H159" s="169"/>
      <c r="I159" s="192" t="str">
        <f t="shared" si="20"/>
        <v/>
      </c>
      <c r="J159" s="167" t="str">
        <f t="shared" si="21"/>
        <v/>
      </c>
      <c r="K159" s="5"/>
      <c r="L159" s="167" t="str">
        <f t="shared" si="17"/>
        <v/>
      </c>
      <c r="M159" s="5" t="e">
        <f t="shared" si="18"/>
        <v>#N/A</v>
      </c>
      <c r="N159" s="3" t="str">
        <f t="shared" si="19"/>
        <v/>
      </c>
    </row>
    <row r="160" spans="1:14" x14ac:dyDescent="0.15">
      <c r="A160" s="182"/>
      <c r="B160" s="204" t="e">
        <f>VLOOKUP(A160,Adr!A:B,2,FALSE)</f>
        <v>#N/A</v>
      </c>
      <c r="C160" s="185"/>
      <c r="D160" s="289"/>
      <c r="E160" s="230"/>
      <c r="F160" s="166"/>
      <c r="G160" s="169"/>
      <c r="H160" s="169"/>
      <c r="I160" s="192" t="str">
        <f t="shared" si="20"/>
        <v/>
      </c>
      <c r="J160" s="167" t="str">
        <f t="shared" si="21"/>
        <v/>
      </c>
      <c r="K160" s="5"/>
      <c r="L160" s="167" t="str">
        <f t="shared" si="17"/>
        <v/>
      </c>
      <c r="M160" s="5" t="e">
        <f t="shared" si="18"/>
        <v>#N/A</v>
      </c>
      <c r="N160" s="3" t="str">
        <f t="shared" si="19"/>
        <v/>
      </c>
    </row>
    <row r="161" spans="1:14" x14ac:dyDescent="0.15">
      <c r="A161" s="166"/>
      <c r="B161" s="204" t="e">
        <f>VLOOKUP(A161,Adr!A:B,2,FALSE)</f>
        <v>#N/A</v>
      </c>
      <c r="C161" s="197"/>
      <c r="D161" s="292"/>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15">
      <c r="A162" s="198"/>
      <c r="B162" s="204" t="e">
        <f>VLOOKUP(A162,Adr!A:B,2,FALSE)</f>
        <v>#N/A</v>
      </c>
      <c r="C162" s="169"/>
      <c r="D162" s="290"/>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15">
      <c r="A163" s="202"/>
      <c r="B163" s="204" t="e">
        <f>VLOOKUP(A163,Adr!A:B,2,FALSE)</f>
        <v>#N/A</v>
      </c>
      <c r="C163" s="185"/>
      <c r="D163" s="289"/>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15">
      <c r="A164" s="166"/>
      <c r="B164" s="204" t="e">
        <f>VLOOKUP(A164,Adr!A:B,2,FALSE)</f>
        <v>#N/A</v>
      </c>
      <c r="C164" s="196"/>
      <c r="D164" s="291"/>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15">
      <c r="A165" s="202"/>
      <c r="B165" s="204" t="e">
        <f>VLOOKUP(A165,Adr!A:B,2,FALSE)</f>
        <v>#N/A</v>
      </c>
      <c r="C165" s="196"/>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15">
      <c r="A166" s="178"/>
      <c r="B166" s="204" t="e">
        <f>VLOOKUP(A166,Adr!A:B,2,FALSE)</f>
        <v>#N/A</v>
      </c>
      <c r="C166" s="169"/>
      <c r="D166" s="290"/>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15">
      <c r="A167" s="198"/>
      <c r="B167" s="204" t="e">
        <f>VLOOKUP(A167,Adr!A:B,2,FALSE)</f>
        <v>#N/A</v>
      </c>
      <c r="C167" s="185"/>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15">
      <c r="A168" s="202"/>
      <c r="B168" s="204" t="e">
        <f>VLOOKUP(A168,Adr!A:B,2,FALSE)</f>
        <v>#N/A</v>
      </c>
      <c r="C168" s="185"/>
      <c r="D168" s="289"/>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15">
      <c r="A169" s="166"/>
      <c r="B169" s="204" t="e">
        <f>VLOOKUP(A169,Adr!A:B,2,FALSE)</f>
        <v>#N/A</v>
      </c>
      <c r="C169" s="196"/>
      <c r="D169" s="291"/>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15">
      <c r="A170" s="202"/>
      <c r="B170" s="204" t="e">
        <f>VLOOKUP(A170,Adr!A:B,2,FALSE)</f>
        <v>#N/A</v>
      </c>
      <c r="C170" s="169"/>
      <c r="D170" s="290"/>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15">
      <c r="A171" s="202"/>
      <c r="B171" s="204" t="e">
        <f>VLOOKUP(A171,Adr!A:B,2,FALSE)</f>
        <v>#N/A</v>
      </c>
      <c r="C171" s="185"/>
      <c r="D171" s="289"/>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15">
      <c r="A172" s="178"/>
      <c r="B172" s="204" t="e">
        <f>VLOOKUP(A172,Adr!A:B,2,FALSE)</f>
        <v>#N/A</v>
      </c>
      <c r="C172" s="190"/>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15">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15">
      <c r="A174" s="166"/>
      <c r="B174" s="204" t="e">
        <f>VLOOKUP(A174,Adr!A:B,2,FALSE)</f>
        <v>#N/A</v>
      </c>
      <c r="C174" s="196"/>
      <c r="D174" s="291"/>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15">
      <c r="A175" s="166"/>
      <c r="B175" s="204" t="e">
        <f>VLOOKUP(A175,Adr!A:B,2,FALSE)</f>
        <v>#N/A</v>
      </c>
      <c r="C175" s="196"/>
      <c r="D175" s="291"/>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15">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15">
      <c r="A177" s="202"/>
      <c r="B177" s="204" t="e">
        <f>VLOOKUP(A177,Adr!A:B,2,FALSE)</f>
        <v>#N/A</v>
      </c>
      <c r="C177" s="185"/>
      <c r="D177" s="289"/>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15">
      <c r="A178" s="202"/>
      <c r="B178" s="204" t="e">
        <f>VLOOKUP(A178,Adr!A:B,2,FALSE)</f>
        <v>#N/A</v>
      </c>
      <c r="C178" s="196"/>
      <c r="D178" s="289"/>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15">
      <c r="A179" s="198"/>
      <c r="B179" s="204" t="e">
        <f>VLOOKUP(A179,Adr!A:B,2,FALSE)</f>
        <v>#N/A</v>
      </c>
      <c r="C179" s="169"/>
      <c r="D179" s="290"/>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15">
      <c r="A180" s="198"/>
      <c r="B180" s="204" t="e">
        <f>VLOOKUP(A180,Adr!A:B,2,FALSE)</f>
        <v>#N/A</v>
      </c>
      <c r="C180" s="190"/>
      <c r="D180" s="290"/>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15">
      <c r="A181" s="198"/>
      <c r="B181" s="204" t="e">
        <f>VLOOKUP(A181,Adr!A:B,2,FALSE)</f>
        <v>#N/A</v>
      </c>
      <c r="C181" s="185"/>
      <c r="D181" s="289"/>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15">
      <c r="A182" s="166"/>
      <c r="B182" s="204" t="e">
        <f>VLOOKUP(A182,Adr!A:B,2,FALSE)</f>
        <v>#N/A</v>
      </c>
      <c r="C182" s="185"/>
      <c r="D182" s="289"/>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15">
      <c r="A183" s="166"/>
      <c r="B183" s="204" t="e">
        <f>VLOOKUP(A183,Adr!A:B,2,FALSE)</f>
        <v>#N/A</v>
      </c>
      <c r="C183" s="196"/>
      <c r="D183" s="291"/>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15">
      <c r="A184" s="202"/>
      <c r="B184" s="204" t="e">
        <f>VLOOKUP(A184,Adr!A:B,2,FALSE)</f>
        <v>#N/A</v>
      </c>
      <c r="C184" s="169"/>
      <c r="D184" s="290"/>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15">
      <c r="A185" s="198"/>
      <c r="B185" s="204" t="e">
        <f>VLOOKUP(A185,Adr!A:B,2,FALSE)</f>
        <v>#N/A</v>
      </c>
      <c r="C185" s="196"/>
      <c r="D185" s="289"/>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15">
      <c r="A186" s="198"/>
      <c r="B186" s="204" t="e">
        <f>VLOOKUP(A186,Adr!A:B,2,FALSE)</f>
        <v>#N/A</v>
      </c>
      <c r="C186" s="196"/>
      <c r="D186" s="289"/>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15">
      <c r="A187" s="202"/>
      <c r="B187" s="204" t="e">
        <f>VLOOKUP(A187,Adr!A:B,2,FALSE)</f>
        <v>#N/A</v>
      </c>
      <c r="C187" s="185"/>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15">
      <c r="A188" s="202"/>
      <c r="B188" s="204" t="e">
        <f>VLOOKUP(A188,Adr!A:B,2,FALSE)</f>
        <v>#N/A</v>
      </c>
      <c r="C188" s="185"/>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15">
      <c r="A189" s="202"/>
      <c r="B189" s="204" t="e">
        <f>VLOOKUP(A189,Adr!A:B,2,FALSE)</f>
        <v>#N/A</v>
      </c>
      <c r="C189" s="169"/>
      <c r="D189" s="290"/>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15">
      <c r="A190" s="198"/>
      <c r="B190" s="204" t="e">
        <f>VLOOKUP(A190,Adr!A:B,2,FALSE)</f>
        <v>#N/A</v>
      </c>
      <c r="C190" s="169"/>
      <c r="D190" s="290"/>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15">
      <c r="A191" s="202"/>
      <c r="B191" s="204" t="e">
        <f>VLOOKUP(A191,Adr!A:B,2,FALSE)</f>
        <v>#N/A</v>
      </c>
      <c r="C191" s="185"/>
      <c r="D191" s="289"/>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15">
      <c r="A192" s="182"/>
      <c r="B192" s="204" t="e">
        <f>VLOOKUP(A192,Adr!A:B,2,FALSE)</f>
        <v>#N/A</v>
      </c>
      <c r="C192" s="196"/>
      <c r="D192" s="291"/>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15">
      <c r="A193" s="202"/>
      <c r="B193" s="204" t="e">
        <f>VLOOKUP(A193,Adr!A:B,2,FALSE)</f>
        <v>#N/A</v>
      </c>
      <c r="C193" s="196"/>
      <c r="D193" s="291"/>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15">
      <c r="A194" s="198"/>
      <c r="B194" s="204" t="e">
        <f>VLOOKUP(A194,Adr!A:B,2,FALSE)</f>
        <v>#N/A</v>
      </c>
      <c r="C194" s="169"/>
      <c r="D194" s="290"/>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15">
      <c r="A195" s="166"/>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15">
      <c r="A196" s="166"/>
      <c r="B196" s="204" t="e">
        <f>VLOOKUP(A196,Adr!A:B,2,FALSE)</f>
        <v>#N/A</v>
      </c>
      <c r="C196" s="196"/>
      <c r="D196" s="291"/>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15">
      <c r="A197" s="182"/>
      <c r="B197" s="204" t="e">
        <f>VLOOKUP(A197,Adr!A:B,2,FALSE)</f>
        <v>#N/A</v>
      </c>
      <c r="C197" s="185"/>
      <c r="D197" s="289"/>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15">
      <c r="A198" s="202"/>
      <c r="B198" s="204" t="e">
        <f>VLOOKUP(A198,Adr!A:B,2,FALSE)</f>
        <v>#N/A</v>
      </c>
      <c r="C198" s="169"/>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15">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15">
      <c r="A200" s="166"/>
      <c r="B200" s="204" t="e">
        <f>VLOOKUP(A200,Adr!A:B,2,FALSE)</f>
        <v>#N/A</v>
      </c>
      <c r="C200" s="196"/>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15">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15">
      <c r="A202" s="202"/>
      <c r="B202" s="204" t="e">
        <f>VLOOKUP(A202,Adr!A:B,2,FALSE)</f>
        <v>#N/A</v>
      </c>
      <c r="C202" s="169"/>
      <c r="D202" s="290"/>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15">
      <c r="A203" s="198"/>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15">
      <c r="A204" s="202"/>
      <c r="B204" s="204" t="e">
        <f>VLOOKUP(A204,Adr!A:B,2,FALSE)</f>
        <v>#N/A</v>
      </c>
      <c r="C204" s="185"/>
      <c r="D204" s="289"/>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15">
      <c r="A205" s="198"/>
      <c r="B205" s="204" t="e">
        <f>VLOOKUP(A205,Adr!A:B,2,FALSE)</f>
        <v>#N/A</v>
      </c>
      <c r="C205" s="169"/>
      <c r="D205" s="290"/>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15">
      <c r="A206" s="166"/>
      <c r="B206" s="204" t="e">
        <f>VLOOKUP(A206,Adr!A:B,2,FALSE)</f>
        <v>#N/A</v>
      </c>
      <c r="C206" s="185"/>
      <c r="D206" s="291"/>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15">
      <c r="A207" s="166"/>
      <c r="B207" s="204" t="e">
        <f>VLOOKUP(A207,Adr!A:B,2,FALSE)</f>
        <v>#N/A</v>
      </c>
      <c r="C207" s="196"/>
      <c r="D207" s="291"/>
      <c r="E207" s="173"/>
      <c r="F207" s="166"/>
      <c r="G207" s="169"/>
      <c r="H207" s="169"/>
      <c r="I207" s="192" t="str">
        <f t="shared" si="20"/>
        <v/>
      </c>
      <c r="J207" s="167" t="str">
        <f t="shared" si="21"/>
        <v/>
      </c>
      <c r="K207" s="5"/>
      <c r="L207" s="167" t="str">
        <f t="shared" ref="L207:L221" si="22">A207&amp;G207&amp;H207</f>
        <v/>
      </c>
      <c r="M207" s="5" t="e">
        <f t="shared" ref="M207:M268" si="23">B207&amp;F207&amp;H207&amp;C207</f>
        <v>#N/A</v>
      </c>
      <c r="N207" s="3" t="str">
        <f t="shared" ref="N207:N268" si="24">+I207&amp;H207</f>
        <v/>
      </c>
    </row>
    <row r="208" spans="1:14" x14ac:dyDescent="0.15">
      <c r="A208" s="198"/>
      <c r="B208" s="204" t="e">
        <f>VLOOKUP(A208,Adr!A:B,2,FALSE)</f>
        <v>#N/A</v>
      </c>
      <c r="C208" s="169"/>
      <c r="D208" s="290"/>
      <c r="E208" s="230"/>
      <c r="F208" s="166"/>
      <c r="G208" s="169"/>
      <c r="H208" s="169"/>
      <c r="I208" s="192" t="str">
        <f t="shared" si="20"/>
        <v/>
      </c>
      <c r="J208" s="167" t="str">
        <f t="shared" si="21"/>
        <v/>
      </c>
      <c r="K208" s="5"/>
      <c r="L208" s="167" t="str">
        <f t="shared" si="22"/>
        <v/>
      </c>
      <c r="M208" s="5" t="e">
        <f t="shared" si="23"/>
        <v>#N/A</v>
      </c>
      <c r="N208" s="3" t="str">
        <f t="shared" si="24"/>
        <v/>
      </c>
    </row>
    <row r="209" spans="1:14" x14ac:dyDescent="0.15">
      <c r="A209" s="198"/>
      <c r="B209" s="204" t="e">
        <f>VLOOKUP(A209,Adr!A:B,2,FALSE)</f>
        <v>#N/A</v>
      </c>
      <c r="C209" s="169"/>
      <c r="D209" s="291"/>
      <c r="E209" s="173"/>
      <c r="F209" s="166"/>
      <c r="G209" s="169"/>
      <c r="H209" s="169"/>
      <c r="I209" s="192" t="str">
        <f t="shared" si="20"/>
        <v/>
      </c>
      <c r="J209" s="167" t="str">
        <f t="shared" si="21"/>
        <v/>
      </c>
      <c r="K209" s="5"/>
      <c r="L209" s="167" t="str">
        <f t="shared" si="22"/>
        <v/>
      </c>
      <c r="M209" s="5" t="e">
        <f t="shared" si="23"/>
        <v>#N/A</v>
      </c>
      <c r="N209" s="3" t="str">
        <f t="shared" si="24"/>
        <v/>
      </c>
    </row>
    <row r="210" spans="1:14" x14ac:dyDescent="0.15">
      <c r="A210" s="182"/>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15">
      <c r="A211" s="182"/>
      <c r="B211" s="204" t="e">
        <f>VLOOKUP(A211,Adr!A:B,2,FALSE)</f>
        <v>#N/A</v>
      </c>
      <c r="C211" s="185"/>
      <c r="D211" s="289"/>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15">
      <c r="A212" s="202"/>
      <c r="B212" s="204" t="e">
        <f>VLOOKUP(A212,Adr!A:B,2,FALSE)</f>
        <v>#N/A</v>
      </c>
      <c r="C212" s="196"/>
      <c r="D212" s="291"/>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15">
      <c r="A213" s="166"/>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15">
      <c r="A214" s="198"/>
      <c r="B214" s="204" t="e">
        <f>VLOOKUP(A214,Adr!A:B,2,FALSE)</f>
        <v>#N/A</v>
      </c>
      <c r="C214" s="185"/>
      <c r="D214" s="289"/>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15">
      <c r="A215" s="202"/>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15">
      <c r="A216" s="202"/>
      <c r="B216" s="204" t="e">
        <f>VLOOKUP(A216,Adr!A:B,2,FALSE)</f>
        <v>#N/A</v>
      </c>
      <c r="C216" s="196"/>
      <c r="D216" s="291"/>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15">
      <c r="A217" s="202"/>
      <c r="B217" s="204" t="e">
        <f>VLOOKUP(A217,Adr!A:B,2,FALSE)</f>
        <v>#N/A</v>
      </c>
      <c r="C217" s="190"/>
      <c r="D217" s="290"/>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15">
      <c r="A218" s="202"/>
      <c r="B218" s="204" t="e">
        <f>VLOOKUP(A218,Adr!A:B,2,FALSE)</f>
        <v>#N/A</v>
      </c>
      <c r="C218" s="185"/>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15">
      <c r="A219" s="198"/>
      <c r="B219" s="204" t="e">
        <f>VLOOKUP(A219,Adr!A:B,2,FALSE)</f>
        <v>#N/A</v>
      </c>
      <c r="C219" s="169"/>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15">
      <c r="A220" s="198"/>
      <c r="B220" s="204" t="e">
        <f>VLOOKUP(A220,Adr!A:B,2,FALSE)</f>
        <v>#N/A</v>
      </c>
      <c r="C220" s="169"/>
      <c r="D220" s="290"/>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15">
      <c r="A221" s="198"/>
      <c r="B221" s="204" t="e">
        <f>VLOOKUP(A221,Adr!A:B,2,FALSE)</f>
        <v>#N/A</v>
      </c>
      <c r="C221" s="185"/>
      <c r="D221" s="289"/>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15">
      <c r="A222" s="166"/>
      <c r="B222" s="204" t="e">
        <f>VLOOKUP(A222,Adr!A:B,2,FALSE)</f>
        <v>#N/A</v>
      </c>
      <c r="C222" s="196"/>
      <c r="D222" s="291"/>
      <c r="E222" s="230"/>
      <c r="F222" s="166"/>
      <c r="G222" s="169"/>
      <c r="H222" s="169"/>
      <c r="I222" s="192" t="str">
        <f t="shared" ref="I222:I285" si="25">A222&amp;F222</f>
        <v/>
      </c>
      <c r="J222" s="167" t="str">
        <f t="shared" ref="J222:J285" si="26">A222&amp;G222</f>
        <v/>
      </c>
      <c r="K222" s="5"/>
      <c r="L222" s="167" t="str">
        <f t="shared" ref="L222:L285" si="27">A222&amp;G222&amp;H222</f>
        <v/>
      </c>
      <c r="M222" s="5" t="e">
        <f t="shared" si="23"/>
        <v>#N/A</v>
      </c>
      <c r="N222" s="3" t="str">
        <f t="shared" si="24"/>
        <v/>
      </c>
    </row>
    <row r="223" spans="1:14" x14ac:dyDescent="0.15">
      <c r="A223" s="182"/>
      <c r="B223" s="204" t="e">
        <f>VLOOKUP(A223,Adr!A:B,2,FALSE)</f>
        <v>#N/A</v>
      </c>
      <c r="C223" s="185"/>
      <c r="D223" s="289"/>
      <c r="E223" s="173"/>
      <c r="F223" s="166"/>
      <c r="G223" s="169"/>
      <c r="H223" s="169"/>
      <c r="I223" s="192" t="str">
        <f t="shared" si="25"/>
        <v/>
      </c>
      <c r="J223" s="167" t="str">
        <f t="shared" si="26"/>
        <v/>
      </c>
      <c r="K223" s="5"/>
      <c r="L223" s="167" t="str">
        <f t="shared" si="27"/>
        <v/>
      </c>
      <c r="M223" s="5" t="e">
        <f t="shared" si="23"/>
        <v>#N/A</v>
      </c>
      <c r="N223" s="3" t="str">
        <f t="shared" si="24"/>
        <v/>
      </c>
    </row>
    <row r="224" spans="1:14" x14ac:dyDescent="0.15">
      <c r="A224" s="202"/>
      <c r="B224" s="204" t="e">
        <f>VLOOKUP(A224,Adr!A:B,2,FALSE)</f>
        <v>#N/A</v>
      </c>
      <c r="C224" s="185"/>
      <c r="D224" s="289"/>
      <c r="E224" s="230"/>
      <c r="F224" s="166"/>
      <c r="G224" s="169"/>
      <c r="H224" s="169"/>
      <c r="I224" s="192" t="str">
        <f t="shared" si="25"/>
        <v/>
      </c>
      <c r="J224" s="167" t="str">
        <f t="shared" si="26"/>
        <v/>
      </c>
      <c r="K224" s="5"/>
      <c r="L224" s="167" t="str">
        <f t="shared" si="27"/>
        <v/>
      </c>
      <c r="M224" s="5" t="e">
        <f t="shared" si="23"/>
        <v>#N/A</v>
      </c>
      <c r="N224" s="3" t="str">
        <f t="shared" si="24"/>
        <v/>
      </c>
    </row>
    <row r="225" spans="1:14" x14ac:dyDescent="0.15">
      <c r="A225" s="166"/>
      <c r="B225" s="204" t="e">
        <f>VLOOKUP(A225,Adr!A:B,2,FALSE)</f>
        <v>#N/A</v>
      </c>
      <c r="C225" s="196"/>
      <c r="D225" s="291"/>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15">
      <c r="A226" s="202"/>
      <c r="B226" s="204" t="e">
        <f>VLOOKUP(A226,Adr!A:B,2,FALSE)</f>
        <v>#N/A</v>
      </c>
      <c r="C226" s="196"/>
      <c r="D226" s="291"/>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15">
      <c r="A227" s="198"/>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15">
      <c r="A228" s="166"/>
      <c r="B228" s="204" t="e">
        <f>VLOOKUP(A228,Adr!A:B,2,FALSE)</f>
        <v>#N/A</v>
      </c>
      <c r="C228" s="185"/>
      <c r="D228" s="289"/>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15">
      <c r="A229" s="198"/>
      <c r="B229" s="204" t="e">
        <f>VLOOKUP(A229,Adr!A:B,2,FALSE)</f>
        <v>#N/A</v>
      </c>
      <c r="C229" s="169"/>
      <c r="D229" s="290"/>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15">
      <c r="A230" s="202"/>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15">
      <c r="A231" s="202"/>
      <c r="B231" s="204" t="e">
        <f>VLOOKUP(A231,Adr!A:B,2,FALSE)</f>
        <v>#N/A</v>
      </c>
      <c r="C231" s="185"/>
      <c r="D231" s="289"/>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15">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15">
      <c r="A233" s="166"/>
      <c r="B233" s="204" t="e">
        <f>VLOOKUP(A233,Adr!A:B,2,FALSE)</f>
        <v>#N/A</v>
      </c>
      <c r="C233" s="196"/>
      <c r="D233" s="291"/>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15">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15">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15">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15">
      <c r="A237" s="202"/>
      <c r="B237" s="204" t="e">
        <f>VLOOKUP(A237,Adr!A:B,2,FALSE)</f>
        <v>#N/A</v>
      </c>
      <c r="C237" s="185"/>
      <c r="D237" s="289"/>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15">
      <c r="A238" s="198"/>
      <c r="B238" s="204" t="e">
        <f>VLOOKUP(A238,Adr!A:B,2,FALSE)</f>
        <v>#N/A</v>
      </c>
      <c r="C238" s="196"/>
      <c r="D238" s="291"/>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15">
      <c r="A239" s="166"/>
      <c r="B239" s="204" t="e">
        <f>VLOOKUP(A239,Adr!A:B,2,FALSE)</f>
        <v>#N/A</v>
      </c>
      <c r="C239" s="196"/>
      <c r="D239" s="291"/>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15">
      <c r="A240" s="198"/>
      <c r="B240" s="204" t="e">
        <f>VLOOKUP(A240,Adr!A:B,2,FALSE)</f>
        <v>#N/A</v>
      </c>
      <c r="C240" s="185"/>
      <c r="D240" s="289"/>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15">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15">
      <c r="A242" s="182"/>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15">
      <c r="A243" s="198"/>
      <c r="B243" s="204" t="e">
        <f>VLOOKUP(A243,Adr!A:B,2,FALSE)</f>
        <v>#N/A</v>
      </c>
      <c r="C243" s="169"/>
      <c r="D243" s="290"/>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15">
      <c r="A244" s="20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15">
      <c r="A245" s="198"/>
      <c r="B245" s="204" t="e">
        <f>VLOOKUP(A245,Adr!A:B,2,FALSE)</f>
        <v>#N/A</v>
      </c>
      <c r="C245" s="185"/>
      <c r="D245" s="289"/>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15">
      <c r="A246" s="18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15">
      <c r="A247" s="198"/>
      <c r="B247" s="204" t="e">
        <f>VLOOKUP(A247,Adr!A:B,2,FALSE)</f>
        <v>#N/A</v>
      </c>
      <c r="C247" s="169"/>
      <c r="D247" s="290"/>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15">
      <c r="A248" s="166"/>
      <c r="B248" s="204" t="e">
        <f>VLOOKUP(A248,Adr!A:B,2,FALSE)</f>
        <v>#N/A</v>
      </c>
      <c r="C248" s="196"/>
      <c r="D248" s="291"/>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15">
      <c r="A249" s="202"/>
      <c r="B249" s="204" t="e">
        <f>VLOOKUP(A249,Adr!A:B,2,FALSE)</f>
        <v>#N/A</v>
      </c>
      <c r="C249" s="185"/>
      <c r="D249" s="289"/>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15">
      <c r="A250" s="198"/>
      <c r="B250" s="204" t="e">
        <f>VLOOKUP(A250,Adr!A:B,2,FALSE)</f>
        <v>#N/A</v>
      </c>
      <c r="C250" s="185"/>
      <c r="D250" s="289"/>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15">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15">
      <c r="A252" s="202"/>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15">
      <c r="A253" s="178"/>
      <c r="B253" s="204" t="e">
        <f>VLOOKUP(A253,Adr!A:B,2,FALSE)</f>
        <v>#N/A</v>
      </c>
      <c r="C253" s="169"/>
      <c r="D253" s="290"/>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15">
      <c r="A254" s="198"/>
      <c r="B254" s="204" t="e">
        <f>VLOOKUP(A254,Adr!A:B,2,FALSE)</f>
        <v>#N/A</v>
      </c>
      <c r="C254" s="185"/>
      <c r="D254" s="290"/>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15">
      <c r="A255" s="166"/>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15">
      <c r="A256" s="202"/>
      <c r="B256" s="204" t="e">
        <f>VLOOKUP(A256,Adr!A:B,2,FALSE)</f>
        <v>#N/A</v>
      </c>
      <c r="C256" s="185"/>
      <c r="D256" s="289"/>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15">
      <c r="A257" s="166"/>
      <c r="B257" s="204" t="e">
        <f>VLOOKUP(A257,Adr!A:B,2,FALSE)</f>
        <v>#N/A</v>
      </c>
      <c r="C257" s="196"/>
      <c r="D257" s="291"/>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15">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15">
      <c r="A259" s="202"/>
      <c r="B259" s="204" t="e">
        <f>VLOOKUP(A259,Adr!A:B,2,FALSE)</f>
        <v>#N/A</v>
      </c>
      <c r="C259" s="185"/>
      <c r="D259" s="289"/>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15">
      <c r="A260" s="166"/>
      <c r="B260" s="204" t="e">
        <f>VLOOKUP(A260,Adr!A:B,2,FALSE)</f>
        <v>#N/A</v>
      </c>
      <c r="C260" s="196"/>
      <c r="D260" s="291"/>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15">
      <c r="A261" s="166"/>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15">
      <c r="A262" s="198"/>
      <c r="B262" s="204" t="e">
        <f>VLOOKUP(A262,Adr!A:B,2,FALSE)</f>
        <v>#N/A</v>
      </c>
      <c r="C262" s="185"/>
      <c r="D262" s="289"/>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15">
      <c r="A263" s="198"/>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15">
      <c r="A264" s="182"/>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15">
      <c r="A265" s="182"/>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15">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15">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15">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15">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ref="M269:M332" si="28">B269&amp;F269&amp;H269&amp;C269</f>
        <v>#N/A</v>
      </c>
      <c r="N269" s="3" t="str">
        <f t="shared" ref="N269:N332" si="29">+I269&amp;H269</f>
        <v/>
      </c>
    </row>
    <row r="270" spans="1:14" x14ac:dyDescent="0.15">
      <c r="A270" s="198"/>
      <c r="B270" s="204" t="e">
        <f>VLOOKUP(A270,Adr!A:B,2,FALSE)</f>
        <v>#N/A</v>
      </c>
      <c r="C270" s="169"/>
      <c r="D270" s="290"/>
      <c r="E270" s="230"/>
      <c r="F270" s="166"/>
      <c r="G270" s="169"/>
      <c r="H270" s="169"/>
      <c r="I270" s="192" t="str">
        <f t="shared" si="25"/>
        <v/>
      </c>
      <c r="J270" s="167" t="str">
        <f t="shared" si="26"/>
        <v/>
      </c>
      <c r="K270" s="5"/>
      <c r="L270" s="167" t="str">
        <f t="shared" si="27"/>
        <v/>
      </c>
      <c r="M270" s="5" t="e">
        <f t="shared" si="28"/>
        <v>#N/A</v>
      </c>
      <c r="N270" s="3" t="str">
        <f t="shared" si="29"/>
        <v/>
      </c>
    </row>
    <row r="271" spans="1:14" x14ac:dyDescent="0.15">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si="28"/>
        <v>#N/A</v>
      </c>
      <c r="N271" s="3" t="str">
        <f t="shared" si="29"/>
        <v/>
      </c>
    </row>
    <row r="272" spans="1:14" x14ac:dyDescent="0.15">
      <c r="A272" s="182"/>
      <c r="B272" s="204" t="e">
        <f>VLOOKUP(A272,Adr!A:B,2,FALSE)</f>
        <v>#N/A</v>
      </c>
      <c r="C272" s="185"/>
      <c r="D272" s="289"/>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15">
      <c r="A273" s="20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15">
      <c r="A274" s="198"/>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15">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15">
      <c r="A276" s="202"/>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15">
      <c r="A277" s="202"/>
      <c r="B277" s="204" t="e">
        <f>VLOOKUP(A277,Adr!A:B,2,FALSE)</f>
        <v>#N/A</v>
      </c>
      <c r="C277" s="196"/>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15">
      <c r="A278" s="198"/>
      <c r="B278" s="204" t="e">
        <f>VLOOKUP(A278,Adr!A:B,2,FALSE)</f>
        <v>#N/A</v>
      </c>
      <c r="C278" s="169"/>
      <c r="D278" s="290"/>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15">
      <c r="A279" s="202"/>
      <c r="B279" s="204" t="e">
        <f>VLOOKUP(A279,Adr!A:B,2,FALSE)</f>
        <v>#N/A</v>
      </c>
      <c r="C279" s="185"/>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15">
      <c r="A280" s="202"/>
      <c r="B280" s="204" t="e">
        <f>VLOOKUP(A280,Adr!A:B,2,FALSE)</f>
        <v>#N/A</v>
      </c>
      <c r="C280" s="185"/>
      <c r="D280" s="289"/>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15">
      <c r="A281" s="198"/>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15">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15">
      <c r="A283" s="202"/>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15">
      <c r="A284" s="182"/>
      <c r="B284" s="204" t="e">
        <f>VLOOKUP(A284,Adr!A:B,2,FALSE)</f>
        <v>#N/A</v>
      </c>
      <c r="C284" s="196"/>
      <c r="D284" s="291"/>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15">
      <c r="A285" s="166"/>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15">
      <c r="A286" s="202"/>
      <c r="B286" s="204" t="e">
        <f>VLOOKUP(A286,Adr!A:B,2,FALSE)</f>
        <v>#N/A</v>
      </c>
      <c r="C286" s="196"/>
      <c r="D286" s="291"/>
      <c r="E286" s="230"/>
      <c r="F286" s="166"/>
      <c r="G286" s="169"/>
      <c r="H286" s="169"/>
      <c r="I286" s="192" t="str">
        <f t="shared" ref="I286:I349" si="30">A286&amp;F286</f>
        <v/>
      </c>
      <c r="J286" s="167" t="str">
        <f t="shared" ref="J286:J349" si="31">A286&amp;G286</f>
        <v/>
      </c>
      <c r="K286" s="5"/>
      <c r="L286" s="167" t="str">
        <f t="shared" ref="L286:L349" si="32">A286&amp;G286&amp;H286</f>
        <v/>
      </c>
      <c r="M286" s="5" t="e">
        <f t="shared" si="28"/>
        <v>#N/A</v>
      </c>
      <c r="N286" s="3" t="str">
        <f t="shared" si="29"/>
        <v/>
      </c>
    </row>
    <row r="287" spans="1:14" x14ac:dyDescent="0.15">
      <c r="A287" s="182"/>
      <c r="B287" s="204" t="e">
        <f>VLOOKUP(A287,Adr!A:B,2,FALSE)</f>
        <v>#N/A</v>
      </c>
      <c r="C287" s="185"/>
      <c r="D287" s="289"/>
      <c r="E287" s="173"/>
      <c r="F287" s="166"/>
      <c r="G287" s="169"/>
      <c r="H287" s="169"/>
      <c r="I287" s="192" t="str">
        <f t="shared" si="30"/>
        <v/>
      </c>
      <c r="J287" s="167" t="str">
        <f t="shared" si="31"/>
        <v/>
      </c>
      <c r="K287" s="5"/>
      <c r="L287" s="167" t="str">
        <f t="shared" si="32"/>
        <v/>
      </c>
      <c r="M287" s="5" t="e">
        <f t="shared" si="28"/>
        <v>#N/A</v>
      </c>
      <c r="N287" s="3" t="str">
        <f t="shared" si="29"/>
        <v/>
      </c>
    </row>
    <row r="288" spans="1:14" x14ac:dyDescent="0.15">
      <c r="A288" s="182"/>
      <c r="B288" s="204" t="e">
        <f>VLOOKUP(A288,Adr!A:B,2,FALSE)</f>
        <v>#N/A</v>
      </c>
      <c r="C288" s="185"/>
      <c r="D288" s="289"/>
      <c r="E288" s="230"/>
      <c r="F288" s="166"/>
      <c r="G288" s="169"/>
      <c r="H288" s="169"/>
      <c r="I288" s="192" t="str">
        <f t="shared" si="30"/>
        <v/>
      </c>
      <c r="J288" s="167" t="str">
        <f t="shared" si="31"/>
        <v/>
      </c>
      <c r="K288" s="5"/>
      <c r="L288" s="167" t="str">
        <f t="shared" si="32"/>
        <v/>
      </c>
      <c r="M288" s="5" t="e">
        <f t="shared" si="28"/>
        <v>#N/A</v>
      </c>
      <c r="N288" s="3" t="str">
        <f t="shared" si="29"/>
        <v/>
      </c>
    </row>
    <row r="289" spans="1:14" x14ac:dyDescent="0.15">
      <c r="A289" s="166"/>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15">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15">
      <c r="A291" s="166"/>
      <c r="B291" s="204" t="e">
        <f>VLOOKUP(A291,Adr!A:B,2,FALSE)</f>
        <v>#N/A</v>
      </c>
      <c r="C291" s="196"/>
      <c r="D291" s="291"/>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15">
      <c r="A292" s="166"/>
      <c r="B292" s="204" t="e">
        <f>VLOOKUP(A292,Adr!A:B,2,FALSE)</f>
        <v>#N/A</v>
      </c>
      <c r="C292" s="196"/>
      <c r="D292" s="291"/>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15">
      <c r="A293" s="202"/>
      <c r="B293" s="204" t="e">
        <f>VLOOKUP(A293,Adr!A:B,2,FALSE)</f>
        <v>#N/A</v>
      </c>
      <c r="C293" s="185"/>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15">
      <c r="A294" s="182"/>
      <c r="B294" s="204" t="e">
        <f>VLOOKUP(A294,Adr!A:B,2,FALSE)</f>
        <v>#N/A</v>
      </c>
      <c r="C294" s="185"/>
      <c r="D294" s="289"/>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15">
      <c r="A295" s="202"/>
      <c r="B295" s="204" t="e">
        <f>VLOOKUP(A295,Adr!A:B,2,FALSE)</f>
        <v>#N/A</v>
      </c>
      <c r="C295" s="190"/>
      <c r="D295" s="290"/>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15">
      <c r="A296" s="20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15">
      <c r="A297" s="166"/>
      <c r="B297" s="204" t="e">
        <f>VLOOKUP(A297,Adr!A:B,2,FALSE)</f>
        <v>#N/A</v>
      </c>
      <c r="C297" s="185"/>
      <c r="D297" s="289"/>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15">
      <c r="A298" s="166"/>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15">
      <c r="A299" s="198"/>
      <c r="B299" s="204" t="e">
        <f>VLOOKUP(A299,Adr!A:B,2,FALSE)</f>
        <v>#N/A</v>
      </c>
      <c r="C299" s="169"/>
      <c r="D299" s="290"/>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15">
      <c r="A300" s="198"/>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15">
      <c r="A301" s="166"/>
      <c r="B301" s="204" t="e">
        <f>VLOOKUP(A301,Adr!A:B,2,FALSE)</f>
        <v>#N/A</v>
      </c>
      <c r="C301" s="196"/>
      <c r="D301" s="289"/>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15">
      <c r="A302" s="202"/>
      <c r="B302" s="204" t="e">
        <f>VLOOKUP(A302,Adr!A:B,2,FALSE)</f>
        <v>#N/A</v>
      </c>
      <c r="C302" s="196"/>
      <c r="D302" s="291"/>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15">
      <c r="A303" s="198"/>
      <c r="B303" s="204" t="e">
        <f>VLOOKUP(A303,Adr!A:B,2,FALSE)</f>
        <v>#N/A</v>
      </c>
      <c r="C303" s="185"/>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15">
      <c r="A304" s="166"/>
      <c r="B304" s="204" t="e">
        <f>VLOOKUP(A304,Adr!A:B,2,FALSE)</f>
        <v>#N/A</v>
      </c>
      <c r="C304" s="197"/>
      <c r="D304" s="292"/>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15">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15">
      <c r="A306" s="166"/>
      <c r="B306" s="204" t="e">
        <f>VLOOKUP(A306,Adr!A:B,2,FALSE)</f>
        <v>#N/A</v>
      </c>
      <c r="C306" s="185"/>
      <c r="D306" s="289"/>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15">
      <c r="A307" s="166"/>
      <c r="B307" s="204" t="e">
        <f>VLOOKUP(A307,Adr!A:B,2,FALSE)</f>
        <v>#N/A</v>
      </c>
      <c r="C307" s="196"/>
      <c r="D307" s="291"/>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15">
      <c r="A308" s="182"/>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15">
      <c r="A309" s="182"/>
      <c r="B309" s="204" t="e">
        <f>VLOOKUP(A309,Adr!A:B,2,FALSE)</f>
        <v>#N/A</v>
      </c>
      <c r="C309" s="185"/>
      <c r="D309" s="289"/>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15">
      <c r="A310" s="20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15">
      <c r="A311" s="20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15">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15">
      <c r="A313" s="166"/>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15">
      <c r="A314" s="202"/>
      <c r="B314" s="204" t="e">
        <f>VLOOKUP(A314,Adr!A:B,2,FALSE)</f>
        <v>#N/A</v>
      </c>
      <c r="C314" s="196"/>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15">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15">
      <c r="A316" s="182"/>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x14ac:dyDescent="0.15">
      <c r="A317" s="166"/>
      <c r="B317" s="204" t="e">
        <f>VLOOKUP(A317,Adr!A:B,2,FALSE)</f>
        <v>#N/A</v>
      </c>
      <c r="C317" s="196"/>
      <c r="D317" s="291"/>
      <c r="E317" s="230"/>
      <c r="F317" s="166"/>
      <c r="G317" s="169"/>
      <c r="H317" s="169"/>
      <c r="I317" s="192" t="str">
        <f t="shared" si="30"/>
        <v/>
      </c>
      <c r="J317" s="167" t="str">
        <f t="shared" si="31"/>
        <v/>
      </c>
      <c r="K317" s="5"/>
      <c r="L317" s="167" t="str">
        <f t="shared" si="32"/>
        <v/>
      </c>
      <c r="M317" s="5" t="e">
        <f t="shared" si="28"/>
        <v>#N/A</v>
      </c>
      <c r="N317" s="3" t="str">
        <f t="shared" si="29"/>
        <v/>
      </c>
    </row>
    <row r="318" spans="1:14" x14ac:dyDescent="0.15">
      <c r="A318" s="166"/>
      <c r="B318" s="204" t="e">
        <f>VLOOKUP(A318,Adr!A:B,2,FALSE)</f>
        <v>#N/A</v>
      </c>
      <c r="C318" s="196"/>
      <c r="D318" s="291"/>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15">
      <c r="A319" s="202"/>
      <c r="B319" s="204" t="e">
        <f>VLOOKUP(A319,Adr!A:B,2,FALSE)</f>
        <v>#N/A</v>
      </c>
      <c r="C319" s="185"/>
      <c r="D319" s="289"/>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15">
      <c r="A320" s="182"/>
      <c r="B320" s="204" t="e">
        <f>VLOOKUP(A320,Adr!A:B,2,FALSE)</f>
        <v>#N/A</v>
      </c>
      <c r="C320" s="185"/>
      <c r="D320" s="289"/>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15">
      <c r="A321" s="166"/>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15">
      <c r="A322" s="166"/>
      <c r="B322" s="204" t="e">
        <f>VLOOKUP(A322,Adr!A:B,2,FALSE)</f>
        <v>#N/A</v>
      </c>
      <c r="C322" s="197"/>
      <c r="D322" s="292"/>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15">
      <c r="A323" s="166"/>
      <c r="B323" s="204" t="e">
        <f>VLOOKUP(A323,Adr!A:B,2,FALSE)</f>
        <v>#N/A</v>
      </c>
      <c r="C323" s="196"/>
      <c r="D323" s="291"/>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15">
      <c r="A324" s="202"/>
      <c r="B324" s="204" t="e">
        <f>VLOOKUP(A324,Adr!A:B,2,FALSE)</f>
        <v>#N/A</v>
      </c>
      <c r="C324" s="185"/>
      <c r="D324" s="289"/>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15">
      <c r="A325" s="166"/>
      <c r="B325" s="204" t="e">
        <f>VLOOKUP(A325,Adr!A:B,2,FALSE)</f>
        <v>#N/A</v>
      </c>
      <c r="C325" s="196"/>
      <c r="D325" s="289"/>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15">
      <c r="A326" s="202"/>
      <c r="B326" s="204" t="e">
        <f>VLOOKUP(A326,Adr!A:B,2,FALSE)</f>
        <v>#N/A</v>
      </c>
      <c r="C326" s="190"/>
      <c r="D326" s="290"/>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15">
      <c r="A327" s="166"/>
      <c r="B327" s="204" t="e">
        <f>VLOOKUP(A327,Adr!A:B,2,FALSE)</f>
        <v>#N/A</v>
      </c>
      <c r="C327" s="185"/>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15">
      <c r="A328" s="166"/>
      <c r="B328" s="204" t="e">
        <f>VLOOKUP(A328,Adr!A:B,2,FALSE)</f>
        <v>#N/A</v>
      </c>
      <c r="C328" s="196"/>
      <c r="D328" s="291"/>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15">
      <c r="A329" s="166"/>
      <c r="B329" s="204" t="e">
        <f>VLOOKUP(A329,Adr!A:B,2,FALSE)</f>
        <v>#N/A</v>
      </c>
      <c r="C329" s="196"/>
      <c r="D329" s="291"/>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15">
      <c r="A330" s="198"/>
      <c r="B330" s="204" t="e">
        <f>VLOOKUP(A330,Adr!A:B,2,FALSE)</f>
        <v>#N/A</v>
      </c>
      <c r="C330" s="185"/>
      <c r="D330" s="289"/>
      <c r="E330" s="230"/>
      <c r="F330" s="166"/>
      <c r="G330" s="169"/>
      <c r="H330" s="169"/>
      <c r="I330" s="192" t="str">
        <f t="shared" si="30"/>
        <v/>
      </c>
      <c r="J330" s="167" t="str">
        <f t="shared" si="31"/>
        <v/>
      </c>
      <c r="K330" s="5"/>
      <c r="L330" s="167" t="str">
        <f t="shared" si="32"/>
        <v/>
      </c>
      <c r="M330" s="5" t="e">
        <f t="shared" si="28"/>
        <v>#N/A</v>
      </c>
      <c r="N330" s="3" t="str">
        <f t="shared" si="29"/>
        <v/>
      </c>
    </row>
    <row r="331" spans="1:14" x14ac:dyDescent="0.15">
      <c r="A331" s="198"/>
      <c r="B331" s="204" t="e">
        <f>VLOOKUP(A331,Adr!A:B,2,FALSE)</f>
        <v>#N/A</v>
      </c>
      <c r="C331" s="185"/>
      <c r="D331" s="289"/>
      <c r="E331" s="173"/>
      <c r="F331" s="166"/>
      <c r="G331" s="169"/>
      <c r="H331" s="169"/>
      <c r="I331" s="192" t="str">
        <f t="shared" si="30"/>
        <v/>
      </c>
      <c r="J331" s="167" t="str">
        <f t="shared" si="31"/>
        <v/>
      </c>
      <c r="K331" s="5"/>
      <c r="L331" s="167" t="str">
        <f t="shared" si="32"/>
        <v/>
      </c>
      <c r="M331" s="5" t="e">
        <f t="shared" si="28"/>
        <v>#N/A</v>
      </c>
      <c r="N331" s="3" t="str">
        <f t="shared" si="29"/>
        <v/>
      </c>
    </row>
    <row r="332" spans="1:14" x14ac:dyDescent="0.15">
      <c r="A332" s="198"/>
      <c r="B332" s="204" t="e">
        <f>VLOOKUP(A332,Adr!A:B,2,FALSE)</f>
        <v>#N/A</v>
      </c>
      <c r="C332" s="196"/>
      <c r="D332" s="291"/>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15">
      <c r="A333" s="166"/>
      <c r="B333" s="204" t="e">
        <f>VLOOKUP(A333,Adr!A:B,2,FALSE)</f>
        <v>#N/A</v>
      </c>
      <c r="C333" s="185"/>
      <c r="D333" s="289"/>
      <c r="E333" s="173"/>
      <c r="F333" s="166"/>
      <c r="G333" s="169"/>
      <c r="H333" s="169"/>
      <c r="I333" s="192" t="str">
        <f t="shared" si="30"/>
        <v/>
      </c>
      <c r="J333" s="167" t="str">
        <f t="shared" si="31"/>
        <v/>
      </c>
      <c r="K333" s="5"/>
      <c r="L333" s="167" t="str">
        <f t="shared" si="32"/>
        <v/>
      </c>
      <c r="M333" s="5" t="e">
        <f t="shared" ref="M333:M396" si="33">B333&amp;F333&amp;H333&amp;C333</f>
        <v>#N/A</v>
      </c>
      <c r="N333" s="3" t="str">
        <f t="shared" ref="N333:N396" si="34">+I333&amp;H333</f>
        <v/>
      </c>
    </row>
    <row r="334" spans="1:14" x14ac:dyDescent="0.15">
      <c r="A334" s="166"/>
      <c r="B334" s="204" t="e">
        <f>VLOOKUP(A334,Adr!A:B,2,FALSE)</f>
        <v>#N/A</v>
      </c>
      <c r="C334" s="185"/>
      <c r="D334" s="291"/>
      <c r="E334" s="173"/>
      <c r="F334" s="166"/>
      <c r="G334" s="169"/>
      <c r="H334" s="169"/>
      <c r="I334" s="192" t="str">
        <f t="shared" si="30"/>
        <v/>
      </c>
      <c r="J334" s="167" t="str">
        <f t="shared" si="31"/>
        <v/>
      </c>
      <c r="K334" s="5"/>
      <c r="L334" s="167" t="str">
        <f t="shared" si="32"/>
        <v/>
      </c>
      <c r="M334" s="5" t="e">
        <f t="shared" si="33"/>
        <v>#N/A</v>
      </c>
      <c r="N334" s="3" t="str">
        <f t="shared" si="34"/>
        <v/>
      </c>
    </row>
    <row r="335" spans="1:14" x14ac:dyDescent="0.15">
      <c r="A335" s="198"/>
      <c r="B335" s="204" t="e">
        <f>VLOOKUP(A335,Adr!A:B,2,FALSE)</f>
        <v>#N/A</v>
      </c>
      <c r="C335" s="196"/>
      <c r="D335" s="289"/>
      <c r="E335" s="230"/>
      <c r="F335" s="166"/>
      <c r="G335" s="169"/>
      <c r="H335" s="169"/>
      <c r="I335" s="192" t="str">
        <f t="shared" si="30"/>
        <v/>
      </c>
      <c r="J335" s="167" t="str">
        <f t="shared" si="31"/>
        <v/>
      </c>
      <c r="K335" s="5"/>
      <c r="L335" s="167" t="str">
        <f t="shared" si="32"/>
        <v/>
      </c>
      <c r="M335" s="5" t="e">
        <f t="shared" si="33"/>
        <v>#N/A</v>
      </c>
      <c r="N335" s="3" t="str">
        <f t="shared" si="34"/>
        <v/>
      </c>
    </row>
    <row r="336" spans="1:14" x14ac:dyDescent="0.15">
      <c r="A336" s="166"/>
      <c r="B336" s="204" t="e">
        <f>VLOOKUP(A336,Adr!A:B,2,FALSE)</f>
        <v>#N/A</v>
      </c>
      <c r="C336" s="190"/>
      <c r="D336" s="290"/>
      <c r="E336" s="230"/>
      <c r="F336" s="166"/>
      <c r="G336" s="169"/>
      <c r="H336" s="169"/>
      <c r="I336" s="192" t="str">
        <f t="shared" si="30"/>
        <v/>
      </c>
      <c r="J336" s="167" t="str">
        <f t="shared" si="31"/>
        <v/>
      </c>
      <c r="K336" s="5"/>
      <c r="L336" s="167" t="str">
        <f t="shared" si="32"/>
        <v/>
      </c>
      <c r="M336" s="5" t="e">
        <f t="shared" si="33"/>
        <v>#N/A</v>
      </c>
      <c r="N336" s="3" t="str">
        <f t="shared" si="34"/>
        <v/>
      </c>
    </row>
    <row r="337" spans="1:14" x14ac:dyDescent="0.15">
      <c r="A337" s="182"/>
      <c r="B337" s="204" t="e">
        <f>VLOOKUP(A337,Adr!A:B,2,FALSE)</f>
        <v>#N/A</v>
      </c>
      <c r="C337" s="185"/>
      <c r="D337" s="289"/>
      <c r="E337" s="173"/>
      <c r="F337" s="166"/>
      <c r="G337" s="169"/>
      <c r="H337" s="169"/>
      <c r="I337" s="192" t="str">
        <f t="shared" si="30"/>
        <v/>
      </c>
      <c r="J337" s="167" t="str">
        <f t="shared" si="31"/>
        <v/>
      </c>
      <c r="K337" s="5"/>
      <c r="L337" s="167" t="str">
        <f t="shared" si="32"/>
        <v/>
      </c>
      <c r="M337" s="5" t="e">
        <f t="shared" si="33"/>
        <v>#N/A</v>
      </c>
      <c r="N337" s="3" t="str">
        <f t="shared" si="34"/>
        <v/>
      </c>
    </row>
    <row r="338" spans="1:14" x14ac:dyDescent="0.15">
      <c r="A338" s="182"/>
      <c r="B338" s="204" t="e">
        <f>VLOOKUP(A338,Adr!A:B,2,FALSE)</f>
        <v>#N/A</v>
      </c>
      <c r="C338" s="196"/>
      <c r="D338" s="289"/>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15">
      <c r="A339" s="202"/>
      <c r="B339" s="204" t="e">
        <f>VLOOKUP(A339,Adr!A:B,2,FALSE)</f>
        <v>#N/A</v>
      </c>
      <c r="C339" s="196"/>
      <c r="D339" s="290"/>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15">
      <c r="A340" s="166"/>
      <c r="B340" s="204" t="e">
        <f>VLOOKUP(A340,Adr!A:B,2,FALSE)</f>
        <v>#N/A</v>
      </c>
      <c r="C340" s="196"/>
      <c r="D340" s="291"/>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15">
      <c r="A341" s="198"/>
      <c r="B341" s="204" t="e">
        <f>VLOOKUP(A341,Adr!A:B,2,FALSE)</f>
        <v>#N/A</v>
      </c>
      <c r="C341" s="169"/>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15">
      <c r="A342" s="166"/>
      <c r="B342" s="204" t="e">
        <f>VLOOKUP(A342,Adr!A:B,2,FALSE)</f>
        <v>#N/A</v>
      </c>
      <c r="C342" s="196"/>
      <c r="D342" s="289"/>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15">
      <c r="A343" s="182"/>
      <c r="B343" s="204" t="e">
        <f>VLOOKUP(A343,Adr!A:B,2,FALSE)</f>
        <v>#N/A</v>
      </c>
      <c r="C343" s="185"/>
      <c r="D343" s="289"/>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15">
      <c r="A344" s="166"/>
      <c r="B344" s="204" t="e">
        <f>VLOOKUP(A344,Adr!A:B,2,FALSE)</f>
        <v>#N/A</v>
      </c>
      <c r="C344" s="196"/>
      <c r="D344" s="291"/>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15">
      <c r="A345" s="182"/>
      <c r="B345" s="204" t="e">
        <f>VLOOKUP(A345,Adr!A:B,2,FALSE)</f>
        <v>#N/A</v>
      </c>
      <c r="C345" s="185"/>
      <c r="D345" s="289"/>
      <c r="E345" s="230"/>
      <c r="F345" s="166"/>
      <c r="G345" s="169"/>
      <c r="H345" s="169"/>
      <c r="I345" s="192" t="str">
        <f t="shared" si="30"/>
        <v/>
      </c>
      <c r="J345" s="167" t="str">
        <f t="shared" si="31"/>
        <v/>
      </c>
      <c r="K345" s="5"/>
      <c r="L345" s="167" t="str">
        <f t="shared" si="32"/>
        <v/>
      </c>
      <c r="M345" s="5" t="e">
        <f t="shared" si="33"/>
        <v>#N/A</v>
      </c>
      <c r="N345" s="3" t="str">
        <f t="shared" si="34"/>
        <v/>
      </c>
    </row>
    <row r="346" spans="1:14" x14ac:dyDescent="0.15">
      <c r="A346" s="198"/>
      <c r="B346" s="204" t="e">
        <f>VLOOKUP(A346,Adr!A:B,2,FALSE)</f>
        <v>#N/A</v>
      </c>
      <c r="C346" s="185"/>
      <c r="D346" s="289"/>
      <c r="E346" s="173"/>
      <c r="F346" s="166"/>
      <c r="G346" s="169"/>
      <c r="H346" s="169"/>
      <c r="I346" s="192" t="str">
        <f t="shared" si="30"/>
        <v/>
      </c>
      <c r="J346" s="167" t="str">
        <f t="shared" si="31"/>
        <v/>
      </c>
      <c r="K346" s="5"/>
      <c r="L346" s="167" t="str">
        <f t="shared" si="32"/>
        <v/>
      </c>
      <c r="M346" s="5" t="e">
        <f t="shared" si="33"/>
        <v>#N/A</v>
      </c>
      <c r="N346" s="3" t="str">
        <f t="shared" si="34"/>
        <v/>
      </c>
    </row>
    <row r="347" spans="1:14" x14ac:dyDescent="0.15">
      <c r="A347" s="166"/>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x14ac:dyDescent="0.15">
      <c r="A348" s="166"/>
      <c r="B348" s="204" t="e">
        <f>VLOOKUP(A348,Adr!A:B,2,FALSE)</f>
        <v>#N/A</v>
      </c>
      <c r="C348" s="196"/>
      <c r="D348" s="291"/>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15">
      <c r="A349" s="198"/>
      <c r="B349" s="204" t="e">
        <f>VLOOKUP(A349,Adr!A:B,2,FALSE)</f>
        <v>#N/A</v>
      </c>
      <c r="C349" s="196"/>
      <c r="D349" s="289"/>
      <c r="E349" s="230"/>
      <c r="F349" s="166"/>
      <c r="G349" s="169"/>
      <c r="H349" s="169"/>
      <c r="I349" s="192" t="str">
        <f t="shared" si="30"/>
        <v/>
      </c>
      <c r="J349" s="167" t="str">
        <f t="shared" si="31"/>
        <v/>
      </c>
      <c r="K349" s="5"/>
      <c r="L349" s="167" t="str">
        <f t="shared" si="32"/>
        <v/>
      </c>
      <c r="M349" s="5" t="e">
        <f t="shared" si="33"/>
        <v>#N/A</v>
      </c>
      <c r="N349" s="3" t="str">
        <f t="shared" si="34"/>
        <v/>
      </c>
    </row>
    <row r="350" spans="1:14" x14ac:dyDescent="0.15">
      <c r="A350" s="198"/>
      <c r="B350" s="204" t="e">
        <f>VLOOKUP(A350,Adr!A:B,2,FALSE)</f>
        <v>#N/A</v>
      </c>
      <c r="C350" s="185"/>
      <c r="D350" s="289"/>
      <c r="E350" s="173"/>
      <c r="F350" s="166"/>
      <c r="G350" s="169"/>
      <c r="H350" s="169"/>
      <c r="I350" s="192" t="str">
        <f t="shared" ref="I350:I413" si="35">A350&amp;F350</f>
        <v/>
      </c>
      <c r="J350" s="167" t="str">
        <f t="shared" ref="J350:J413" si="36">A350&amp;G350</f>
        <v/>
      </c>
      <c r="K350" s="5"/>
      <c r="L350" s="167" t="str">
        <f t="shared" ref="L350:L413" si="37">A350&amp;G350&amp;H350</f>
        <v/>
      </c>
      <c r="M350" s="5" t="e">
        <f t="shared" si="33"/>
        <v>#N/A</v>
      </c>
      <c r="N350" s="3" t="str">
        <f t="shared" si="34"/>
        <v/>
      </c>
    </row>
    <row r="351" spans="1:14" x14ac:dyDescent="0.15">
      <c r="A351" s="202"/>
      <c r="B351" s="204" t="e">
        <f>VLOOKUP(A351,Adr!A:B,2,FALSE)</f>
        <v>#N/A</v>
      </c>
      <c r="C351" s="196"/>
      <c r="D351" s="290"/>
      <c r="E351" s="173"/>
      <c r="F351" s="166"/>
      <c r="G351" s="169"/>
      <c r="H351" s="169"/>
      <c r="I351" s="192" t="str">
        <f t="shared" si="35"/>
        <v/>
      </c>
      <c r="J351" s="167" t="str">
        <f t="shared" si="36"/>
        <v/>
      </c>
      <c r="K351" s="5"/>
      <c r="L351" s="167" t="str">
        <f t="shared" si="37"/>
        <v/>
      </c>
      <c r="M351" s="5" t="e">
        <f t="shared" si="33"/>
        <v>#N/A</v>
      </c>
      <c r="N351" s="3" t="str">
        <f t="shared" si="34"/>
        <v/>
      </c>
    </row>
    <row r="352" spans="1:14" x14ac:dyDescent="0.15">
      <c r="A352" s="202"/>
      <c r="B352" s="204" t="e">
        <f>VLOOKUP(A352,Adr!A:B,2,FALSE)</f>
        <v>#N/A</v>
      </c>
      <c r="C352" s="185"/>
      <c r="D352" s="291"/>
      <c r="E352" s="230"/>
      <c r="F352" s="166"/>
      <c r="G352" s="169"/>
      <c r="H352" s="169"/>
      <c r="I352" s="192" t="str">
        <f t="shared" si="35"/>
        <v/>
      </c>
      <c r="J352" s="167" t="str">
        <f t="shared" si="36"/>
        <v/>
      </c>
      <c r="K352" s="5"/>
      <c r="L352" s="167" t="str">
        <f t="shared" si="37"/>
        <v/>
      </c>
      <c r="M352" s="5" t="e">
        <f t="shared" si="33"/>
        <v>#N/A</v>
      </c>
      <c r="N352" s="3" t="str">
        <f t="shared" si="34"/>
        <v/>
      </c>
    </row>
    <row r="353" spans="1:14" x14ac:dyDescent="0.15">
      <c r="A353" s="166"/>
      <c r="B353" s="204" t="e">
        <f>VLOOKUP(A353,Adr!A:B,2,FALSE)</f>
        <v>#N/A</v>
      </c>
      <c r="C353" s="169"/>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15">
      <c r="A354" s="166"/>
      <c r="B354" s="204" t="e">
        <f>VLOOKUP(A354,Adr!A:B,2,FALSE)</f>
        <v>#N/A</v>
      </c>
      <c r="C354" s="185"/>
      <c r="D354" s="289"/>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15">
      <c r="A355" s="202"/>
      <c r="B355" s="204" t="e">
        <f>VLOOKUP(A355,Adr!A:B,2,FALSE)</f>
        <v>#N/A</v>
      </c>
      <c r="C355" s="196"/>
      <c r="D355" s="289"/>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15">
      <c r="A356" s="202"/>
      <c r="B356" s="204" t="e">
        <f>VLOOKUP(A356,Adr!A:B,2,FALSE)</f>
        <v>#N/A</v>
      </c>
      <c r="C356" s="169"/>
      <c r="D356" s="290"/>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15">
      <c r="A357" s="178"/>
      <c r="B357" s="204" t="e">
        <f>VLOOKUP(A357,Adr!A:B,2,FALSE)</f>
        <v>#N/A</v>
      </c>
      <c r="C357" s="185"/>
      <c r="D357" s="290"/>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15">
      <c r="A358" s="166"/>
      <c r="B358" s="204" t="e">
        <f>VLOOKUP(A358,Adr!A:B,2,FALSE)</f>
        <v>#N/A</v>
      </c>
      <c r="C358" s="185"/>
      <c r="D358" s="289"/>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15">
      <c r="A359" s="166"/>
      <c r="B359" s="204" t="e">
        <f>VLOOKUP(A359,Adr!A:B,2,FALSE)</f>
        <v>#N/A</v>
      </c>
      <c r="C359" s="196"/>
      <c r="D359" s="291"/>
      <c r="E359" s="230"/>
      <c r="F359" s="166"/>
      <c r="G359" s="169"/>
      <c r="H359" s="169"/>
      <c r="I359" s="192" t="str">
        <f t="shared" si="35"/>
        <v/>
      </c>
      <c r="J359" s="167" t="str">
        <f t="shared" si="36"/>
        <v/>
      </c>
      <c r="K359" s="5"/>
      <c r="L359" s="167" t="str">
        <f t="shared" si="37"/>
        <v/>
      </c>
      <c r="M359" s="5" t="e">
        <f t="shared" si="33"/>
        <v>#N/A</v>
      </c>
      <c r="N359" s="3" t="str">
        <f t="shared" si="34"/>
        <v/>
      </c>
    </row>
    <row r="360" spans="1:14" x14ac:dyDescent="0.15">
      <c r="A360" s="202"/>
      <c r="B360" s="204" t="e">
        <f>VLOOKUP(A360,Adr!A:B,2,FALSE)</f>
        <v>#N/A</v>
      </c>
      <c r="C360" s="196"/>
      <c r="D360" s="289"/>
      <c r="E360" s="173"/>
      <c r="F360" s="166"/>
      <c r="G360" s="169"/>
      <c r="H360" s="169"/>
      <c r="I360" s="192" t="str">
        <f t="shared" si="35"/>
        <v/>
      </c>
      <c r="J360" s="167" t="str">
        <f t="shared" si="36"/>
        <v/>
      </c>
      <c r="K360" s="5"/>
      <c r="L360" s="167" t="str">
        <f t="shared" si="37"/>
        <v/>
      </c>
      <c r="M360" s="5" t="e">
        <f t="shared" si="33"/>
        <v>#N/A</v>
      </c>
      <c r="N360" s="3" t="str">
        <f t="shared" si="34"/>
        <v/>
      </c>
    </row>
    <row r="361" spans="1:14" x14ac:dyDescent="0.15">
      <c r="A361" s="202"/>
      <c r="B361" s="204" t="e">
        <f>VLOOKUP(A361,Adr!A:B,2,FALSE)</f>
        <v>#N/A</v>
      </c>
      <c r="C361" s="196"/>
      <c r="D361" s="289"/>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15">
      <c r="A362" s="182"/>
      <c r="B362" s="204" t="e">
        <f>VLOOKUP(A362,Adr!A:B,2,FALSE)</f>
        <v>#N/A</v>
      </c>
      <c r="C362" s="185"/>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15">
      <c r="A363" s="20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x14ac:dyDescent="0.15">
      <c r="A364" s="202"/>
      <c r="B364" s="204" t="e">
        <f>VLOOKUP(A364,Adr!A:B,2,FALSE)</f>
        <v>#N/A</v>
      </c>
      <c r="C364" s="196"/>
      <c r="D364" s="289"/>
      <c r="E364" s="230"/>
      <c r="F364" s="166"/>
      <c r="G364" s="169"/>
      <c r="H364" s="169"/>
      <c r="I364" s="192" t="str">
        <f t="shared" si="35"/>
        <v/>
      </c>
      <c r="J364" s="167" t="str">
        <f t="shared" si="36"/>
        <v/>
      </c>
      <c r="K364" s="5"/>
      <c r="L364" s="167" t="str">
        <f t="shared" si="37"/>
        <v/>
      </c>
      <c r="M364" s="5" t="e">
        <f t="shared" si="33"/>
        <v>#N/A</v>
      </c>
      <c r="N364" s="3" t="str">
        <f t="shared" si="34"/>
        <v/>
      </c>
    </row>
    <row r="365" spans="1:14" x14ac:dyDescent="0.15">
      <c r="A365" s="198"/>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15">
      <c r="A366" s="166"/>
      <c r="B366" s="204" t="e">
        <f>VLOOKUP(A366,Adr!A:B,2,FALSE)</f>
        <v>#N/A</v>
      </c>
      <c r="C366" s="196"/>
      <c r="D366" s="291"/>
      <c r="E366" s="173"/>
      <c r="F366" s="166"/>
      <c r="G366" s="169"/>
      <c r="H366" s="169"/>
      <c r="I366" s="192" t="str">
        <f t="shared" si="35"/>
        <v/>
      </c>
      <c r="J366" s="167" t="str">
        <f t="shared" si="36"/>
        <v/>
      </c>
      <c r="K366" s="5"/>
      <c r="L366" s="167" t="str">
        <f t="shared" si="37"/>
        <v/>
      </c>
      <c r="M366" s="5" t="e">
        <f t="shared" si="33"/>
        <v>#N/A</v>
      </c>
      <c r="N366" s="3" t="str">
        <f t="shared" si="34"/>
        <v/>
      </c>
    </row>
    <row r="367" spans="1:14" x14ac:dyDescent="0.15">
      <c r="A367" s="166"/>
      <c r="B367" s="204" t="e">
        <f>VLOOKUP(A367,Adr!A:B,2,FALSE)</f>
        <v>#N/A</v>
      </c>
      <c r="C367" s="185"/>
      <c r="D367" s="291"/>
      <c r="E367" s="230"/>
      <c r="F367" s="166"/>
      <c r="G367" s="169"/>
      <c r="H367" s="169"/>
      <c r="I367" s="192" t="str">
        <f t="shared" si="35"/>
        <v/>
      </c>
      <c r="J367" s="167" t="str">
        <f t="shared" si="36"/>
        <v/>
      </c>
      <c r="K367" s="5"/>
      <c r="L367" s="167" t="str">
        <f t="shared" si="37"/>
        <v/>
      </c>
      <c r="M367" s="5" t="e">
        <f t="shared" si="33"/>
        <v>#N/A</v>
      </c>
      <c r="N367" s="3" t="str">
        <f t="shared" si="34"/>
        <v/>
      </c>
    </row>
    <row r="368" spans="1:14" x14ac:dyDescent="0.15">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15">
      <c r="A369" s="166"/>
      <c r="B369" s="204" t="e">
        <f>VLOOKUP(A369,Adr!A:B,2,FALSE)</f>
        <v>#N/A</v>
      </c>
      <c r="C369" s="185"/>
      <c r="D369" s="289"/>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15">
      <c r="A370" s="202"/>
      <c r="B370" s="204" t="e">
        <f>VLOOKUP(A370,Adr!A:B,2,FALSE)</f>
        <v>#N/A</v>
      </c>
      <c r="C370" s="190"/>
      <c r="D370" s="290"/>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15">
      <c r="A371" s="202"/>
      <c r="B371" s="204" t="e">
        <f>VLOOKUP(A371,Adr!A:B,2,FALSE)</f>
        <v>#N/A</v>
      </c>
      <c r="C371" s="185"/>
      <c r="D371" s="289"/>
      <c r="E371" s="173"/>
      <c r="F371" s="166"/>
      <c r="G371" s="169"/>
      <c r="H371" s="169"/>
      <c r="I371" s="192" t="str">
        <f t="shared" si="35"/>
        <v/>
      </c>
      <c r="J371" s="167" t="str">
        <f t="shared" si="36"/>
        <v/>
      </c>
      <c r="K371" s="5"/>
      <c r="L371" s="167" t="str">
        <f t="shared" si="37"/>
        <v/>
      </c>
      <c r="M371" s="5" t="e">
        <f t="shared" si="33"/>
        <v>#N/A</v>
      </c>
      <c r="N371" s="3" t="str">
        <f t="shared" si="34"/>
        <v/>
      </c>
    </row>
    <row r="372" spans="1:14" x14ac:dyDescent="0.15">
      <c r="A372" s="166"/>
      <c r="B372" s="204" t="e">
        <f>VLOOKUP(A372,Adr!A:B,2,FALSE)</f>
        <v>#N/A</v>
      </c>
      <c r="C372" s="196"/>
      <c r="D372" s="291"/>
      <c r="E372" s="230"/>
      <c r="F372" s="166"/>
      <c r="G372" s="169"/>
      <c r="H372" s="169"/>
      <c r="I372" s="192" t="str">
        <f t="shared" si="35"/>
        <v/>
      </c>
      <c r="J372" s="167" t="str">
        <f t="shared" si="36"/>
        <v/>
      </c>
      <c r="K372" s="5"/>
      <c r="L372" s="167" t="str">
        <f t="shared" si="37"/>
        <v/>
      </c>
      <c r="M372" s="5" t="e">
        <f t="shared" si="33"/>
        <v>#N/A</v>
      </c>
      <c r="N372" s="3" t="str">
        <f t="shared" si="34"/>
        <v/>
      </c>
    </row>
    <row r="373" spans="1:14" x14ac:dyDescent="0.15">
      <c r="A373" s="202"/>
      <c r="B373" s="204" t="e">
        <f>VLOOKUP(A373,Adr!A:B,2,FALSE)</f>
        <v>#N/A</v>
      </c>
      <c r="C373" s="196"/>
      <c r="D373" s="290"/>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15">
      <c r="A374" s="202"/>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15">
      <c r="A375" s="166"/>
      <c r="B375" s="204" t="e">
        <f>VLOOKUP(A375,Adr!A:B,2,FALSE)</f>
        <v>#N/A</v>
      </c>
      <c r="C375" s="197"/>
      <c r="D375" s="292"/>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15">
      <c r="A376" s="202"/>
      <c r="B376" s="204" t="e">
        <f>VLOOKUP(A376,Adr!A:B,2,FALSE)</f>
        <v>#N/A</v>
      </c>
      <c r="C376" s="185"/>
      <c r="D376" s="289"/>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15">
      <c r="A377" s="202"/>
      <c r="B377" s="204" t="e">
        <f>VLOOKUP(A377,Adr!A:B,2,FALSE)</f>
        <v>#N/A</v>
      </c>
      <c r="C377" s="196"/>
      <c r="D377" s="291"/>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15">
      <c r="A378" s="198"/>
      <c r="B378" s="204" t="e">
        <f>VLOOKUP(A378,Adr!A:B,2,FALSE)</f>
        <v>#N/A</v>
      </c>
      <c r="C378" s="196"/>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15">
      <c r="A379" s="182"/>
      <c r="B379" s="204" t="e">
        <f>VLOOKUP(A379,Adr!A:B,2,FALSE)</f>
        <v>#N/A</v>
      </c>
      <c r="C379" s="185"/>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x14ac:dyDescent="0.15">
      <c r="A380" s="166"/>
      <c r="B380" s="204" t="e">
        <f>VLOOKUP(A380,Adr!A:B,2,FALSE)</f>
        <v>#N/A</v>
      </c>
      <c r="C380" s="196"/>
      <c r="D380" s="291"/>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15">
      <c r="A381" s="198"/>
      <c r="B381" s="204" t="e">
        <f>VLOOKUP(A381,Adr!A:B,2,FALSE)</f>
        <v>#N/A</v>
      </c>
      <c r="C381" s="169"/>
      <c r="D381" s="290"/>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15">
      <c r="A382" s="166"/>
      <c r="B382" s="204" t="e">
        <f>VLOOKUP(A382,Adr!A:B,2,FALSE)</f>
        <v>#N/A</v>
      </c>
      <c r="C382" s="197"/>
      <c r="D382" s="292"/>
      <c r="E382" s="173"/>
      <c r="F382" s="166"/>
      <c r="G382" s="169"/>
      <c r="H382" s="169"/>
      <c r="I382" s="192" t="str">
        <f t="shared" si="35"/>
        <v/>
      </c>
      <c r="J382" s="167" t="str">
        <f t="shared" si="36"/>
        <v/>
      </c>
      <c r="K382" s="5"/>
      <c r="L382" s="167" t="str">
        <f t="shared" si="37"/>
        <v/>
      </c>
      <c r="M382" s="5" t="e">
        <f t="shared" si="33"/>
        <v>#N/A</v>
      </c>
      <c r="N382" s="3" t="str">
        <f t="shared" si="34"/>
        <v/>
      </c>
    </row>
    <row r="383" spans="1:14" x14ac:dyDescent="0.15">
      <c r="A383" s="202"/>
      <c r="B383" s="204" t="e">
        <f>VLOOKUP(A383,Adr!A:B,2,FALSE)</f>
        <v>#N/A</v>
      </c>
      <c r="C383" s="185"/>
      <c r="D383" s="289"/>
      <c r="E383" s="173"/>
      <c r="F383" s="166"/>
      <c r="G383" s="169"/>
      <c r="H383" s="169"/>
      <c r="I383" s="192" t="str">
        <f t="shared" si="35"/>
        <v/>
      </c>
      <c r="J383" s="167" t="str">
        <f t="shared" si="36"/>
        <v/>
      </c>
      <c r="K383" s="5"/>
      <c r="L383" s="167" t="str">
        <f t="shared" si="37"/>
        <v/>
      </c>
      <c r="M383" s="5" t="e">
        <f t="shared" si="33"/>
        <v>#N/A</v>
      </c>
      <c r="N383" s="3" t="str">
        <f t="shared" si="34"/>
        <v/>
      </c>
    </row>
    <row r="384" spans="1:14" x14ac:dyDescent="0.15">
      <c r="A384" s="166"/>
      <c r="B384" s="204" t="e">
        <f>VLOOKUP(A384,Adr!A:B,2,FALSE)</f>
        <v>#N/A</v>
      </c>
      <c r="C384" s="196"/>
      <c r="D384" s="291"/>
      <c r="E384" s="230"/>
      <c r="F384" s="166"/>
      <c r="G384" s="169"/>
      <c r="H384" s="169"/>
      <c r="I384" s="192" t="str">
        <f t="shared" si="35"/>
        <v/>
      </c>
      <c r="J384" s="167" t="str">
        <f t="shared" si="36"/>
        <v/>
      </c>
      <c r="K384" s="5"/>
      <c r="L384" s="167" t="str">
        <f t="shared" si="37"/>
        <v/>
      </c>
      <c r="M384" s="5" t="e">
        <f t="shared" si="33"/>
        <v>#N/A</v>
      </c>
      <c r="N384" s="3" t="str">
        <f t="shared" si="34"/>
        <v/>
      </c>
    </row>
    <row r="385" spans="1:14" x14ac:dyDescent="0.15">
      <c r="A385" s="202"/>
      <c r="B385" s="204" t="e">
        <f>VLOOKUP(A385,Adr!A:B,2,FALSE)</f>
        <v>#N/A</v>
      </c>
      <c r="C385" s="169"/>
      <c r="D385" s="290"/>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15">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15">
      <c r="A387" s="198"/>
      <c r="B387" s="204" t="e">
        <f>VLOOKUP(A387,Adr!A:B,2,FALSE)</f>
        <v>#N/A</v>
      </c>
      <c r="C387" s="185"/>
      <c r="D387" s="289"/>
      <c r="E387" s="230"/>
      <c r="F387" s="166"/>
      <c r="G387" s="169"/>
      <c r="H387" s="169"/>
      <c r="I387" s="192" t="str">
        <f t="shared" si="35"/>
        <v/>
      </c>
      <c r="J387" s="167" t="str">
        <f t="shared" si="36"/>
        <v/>
      </c>
      <c r="K387" s="5"/>
      <c r="L387" s="167" t="str">
        <f t="shared" si="37"/>
        <v/>
      </c>
      <c r="M387" s="5" t="e">
        <f t="shared" si="33"/>
        <v>#N/A</v>
      </c>
      <c r="N387" s="3" t="str">
        <f t="shared" si="34"/>
        <v/>
      </c>
    </row>
    <row r="388" spans="1:14" x14ac:dyDescent="0.15">
      <c r="A388" s="198"/>
      <c r="B388" s="204" t="e">
        <f>VLOOKUP(A388,Adr!A:B,2,FALSE)</f>
        <v>#N/A</v>
      </c>
      <c r="C388" s="196"/>
      <c r="D388" s="289"/>
      <c r="E388" s="173"/>
      <c r="F388" s="166"/>
      <c r="G388" s="169"/>
      <c r="H388" s="169"/>
      <c r="I388" s="192" t="str">
        <f t="shared" si="35"/>
        <v/>
      </c>
      <c r="J388" s="167" t="str">
        <f t="shared" si="36"/>
        <v/>
      </c>
      <c r="K388" s="5"/>
      <c r="L388" s="167" t="str">
        <f t="shared" si="37"/>
        <v/>
      </c>
      <c r="M388" s="5" t="e">
        <f t="shared" si="33"/>
        <v>#N/A</v>
      </c>
      <c r="N388" s="3" t="str">
        <f t="shared" si="34"/>
        <v/>
      </c>
    </row>
    <row r="389" spans="1:14" x14ac:dyDescent="0.15">
      <c r="A389" s="202"/>
      <c r="B389" s="204" t="e">
        <f>VLOOKUP(A389,Adr!A:B,2,FALSE)</f>
        <v>#N/A</v>
      </c>
      <c r="C389" s="185"/>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x14ac:dyDescent="0.15">
      <c r="A390" s="166"/>
      <c r="B390" s="204" t="e">
        <f>VLOOKUP(A390,Adr!A:B,2,FALSE)</f>
        <v>#N/A</v>
      </c>
      <c r="C390" s="197"/>
      <c r="D390" s="292"/>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15">
      <c r="A391" s="198"/>
      <c r="B391" s="204" t="e">
        <f>VLOOKUP(A391,Adr!A:B,2,FALSE)</f>
        <v>#N/A</v>
      </c>
      <c r="C391" s="169"/>
      <c r="D391" s="290"/>
      <c r="E391" s="230"/>
      <c r="F391" s="166"/>
      <c r="G391" s="169"/>
      <c r="H391" s="169"/>
      <c r="I391" s="192" t="str">
        <f t="shared" si="35"/>
        <v/>
      </c>
      <c r="J391" s="167" t="str">
        <f t="shared" si="36"/>
        <v/>
      </c>
      <c r="K391" s="5"/>
      <c r="L391" s="167" t="str">
        <f t="shared" si="37"/>
        <v/>
      </c>
      <c r="M391" s="5" t="e">
        <f t="shared" si="33"/>
        <v>#N/A</v>
      </c>
      <c r="N391" s="3" t="str">
        <f t="shared" si="34"/>
        <v/>
      </c>
    </row>
    <row r="392" spans="1:14" x14ac:dyDescent="0.15">
      <c r="A392" s="198"/>
      <c r="B392" s="204" t="e">
        <f>VLOOKUP(A392,Adr!A:B,2,FALSE)</f>
        <v>#N/A</v>
      </c>
      <c r="C392" s="196"/>
      <c r="D392" s="291"/>
      <c r="E392" s="230"/>
      <c r="F392" s="166"/>
      <c r="G392" s="169"/>
      <c r="H392" s="169"/>
      <c r="I392" s="192" t="str">
        <f t="shared" si="35"/>
        <v/>
      </c>
      <c r="J392" s="167" t="str">
        <f t="shared" si="36"/>
        <v/>
      </c>
      <c r="K392" s="5"/>
      <c r="L392" s="167" t="str">
        <f t="shared" si="37"/>
        <v/>
      </c>
      <c r="M392" s="5" t="e">
        <f t="shared" si="33"/>
        <v>#N/A</v>
      </c>
      <c r="N392" s="3" t="str">
        <f t="shared" si="34"/>
        <v/>
      </c>
    </row>
    <row r="393" spans="1:14" x14ac:dyDescent="0.15">
      <c r="A393" s="202"/>
      <c r="B393" s="204" t="e">
        <f>VLOOKUP(A393,Adr!A:B,2,FALSE)</f>
        <v>#N/A</v>
      </c>
      <c r="C393" s="185"/>
      <c r="D393" s="289"/>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15">
      <c r="A394" s="182"/>
      <c r="B394" s="204" t="e">
        <f>VLOOKUP(A394,Adr!A:B,2,FALSE)</f>
        <v>#N/A</v>
      </c>
      <c r="C394" s="185"/>
      <c r="D394" s="289"/>
      <c r="E394" s="173"/>
      <c r="F394" s="166"/>
      <c r="G394" s="169"/>
      <c r="H394" s="169"/>
      <c r="I394" s="192" t="str">
        <f t="shared" si="35"/>
        <v/>
      </c>
      <c r="J394" s="167" t="str">
        <f t="shared" si="36"/>
        <v/>
      </c>
      <c r="K394" s="5"/>
      <c r="L394" s="167" t="str">
        <f t="shared" si="37"/>
        <v/>
      </c>
      <c r="M394" s="5" t="e">
        <f t="shared" si="33"/>
        <v>#N/A</v>
      </c>
      <c r="N394" s="3" t="str">
        <f t="shared" si="34"/>
        <v/>
      </c>
    </row>
    <row r="395" spans="1:14" x14ac:dyDescent="0.15">
      <c r="A395" s="166"/>
      <c r="B395" s="204" t="e">
        <f>VLOOKUP(A395,Adr!A:B,2,FALSE)</f>
        <v>#N/A</v>
      </c>
      <c r="C395" s="196"/>
      <c r="D395" s="291"/>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15">
      <c r="A396" s="202"/>
      <c r="B396" s="204" t="e">
        <f>VLOOKUP(A396,Adr!A:B,2,FALSE)</f>
        <v>#N/A</v>
      </c>
      <c r="C396" s="185"/>
      <c r="D396" s="289"/>
      <c r="E396" s="230"/>
      <c r="F396" s="166"/>
      <c r="G396" s="169"/>
      <c r="H396" s="169"/>
      <c r="I396" s="192" t="str">
        <f t="shared" si="35"/>
        <v/>
      </c>
      <c r="J396" s="167" t="str">
        <f t="shared" si="36"/>
        <v/>
      </c>
      <c r="K396" s="5"/>
      <c r="L396" s="167" t="str">
        <f t="shared" si="37"/>
        <v/>
      </c>
      <c r="M396" s="5" t="e">
        <f t="shared" si="33"/>
        <v>#N/A</v>
      </c>
      <c r="N396" s="3" t="str">
        <f t="shared" si="34"/>
        <v/>
      </c>
    </row>
    <row r="397" spans="1:14" x14ac:dyDescent="0.15">
      <c r="A397" s="202"/>
      <c r="B397" s="204" t="e">
        <f>VLOOKUP(A397,Adr!A:B,2,FALSE)</f>
        <v>#N/A</v>
      </c>
      <c r="C397" s="185"/>
      <c r="D397" s="289"/>
      <c r="E397" s="173"/>
      <c r="F397" s="166"/>
      <c r="G397" s="169"/>
      <c r="H397" s="169"/>
      <c r="I397" s="192" t="str">
        <f t="shared" si="35"/>
        <v/>
      </c>
      <c r="J397" s="167" t="str">
        <f t="shared" si="36"/>
        <v/>
      </c>
      <c r="K397" s="5"/>
      <c r="L397" s="167" t="str">
        <f t="shared" si="37"/>
        <v/>
      </c>
      <c r="M397" s="5" t="e">
        <f t="shared" ref="M397:M460" si="38">B397&amp;F397&amp;H397&amp;C397</f>
        <v>#N/A</v>
      </c>
      <c r="N397" s="3" t="str">
        <f t="shared" ref="N397:N450" si="39">+I397&amp;H397</f>
        <v/>
      </c>
    </row>
    <row r="398" spans="1:14" x14ac:dyDescent="0.15">
      <c r="A398" s="202"/>
      <c r="B398" s="204" t="e">
        <f>VLOOKUP(A398,Adr!A:B,2,FALSE)</f>
        <v>#N/A</v>
      </c>
      <c r="C398" s="196"/>
      <c r="D398" s="289"/>
      <c r="E398" s="230"/>
      <c r="F398" s="166"/>
      <c r="G398" s="169"/>
      <c r="H398" s="169"/>
      <c r="I398" s="192" t="str">
        <f t="shared" si="35"/>
        <v/>
      </c>
      <c r="J398" s="167" t="str">
        <f t="shared" si="36"/>
        <v/>
      </c>
      <c r="K398" s="5"/>
      <c r="L398" s="167" t="str">
        <f t="shared" si="37"/>
        <v/>
      </c>
      <c r="M398" s="5" t="e">
        <f t="shared" si="38"/>
        <v>#N/A</v>
      </c>
      <c r="N398" s="3" t="str">
        <f t="shared" si="39"/>
        <v/>
      </c>
    </row>
    <row r="399" spans="1:14" x14ac:dyDescent="0.15">
      <c r="A399" s="166"/>
      <c r="B399" s="204" t="e">
        <f>VLOOKUP(A399,Adr!A:B,2,FALSE)</f>
        <v>#N/A</v>
      </c>
      <c r="C399" s="196"/>
      <c r="D399" s="291"/>
      <c r="E399" s="173"/>
      <c r="F399" s="166"/>
      <c r="G399" s="169"/>
      <c r="H399" s="169"/>
      <c r="I399" s="192" t="str">
        <f t="shared" si="35"/>
        <v/>
      </c>
      <c r="J399" s="167" t="str">
        <f t="shared" si="36"/>
        <v/>
      </c>
      <c r="K399" s="5"/>
      <c r="L399" s="167" t="str">
        <f t="shared" si="37"/>
        <v/>
      </c>
      <c r="M399" s="5" t="e">
        <f t="shared" si="38"/>
        <v>#N/A</v>
      </c>
      <c r="N399" s="3" t="str">
        <f t="shared" si="39"/>
        <v/>
      </c>
    </row>
    <row r="400" spans="1:14" x14ac:dyDescent="0.15">
      <c r="A400" s="202"/>
      <c r="B400" s="204" t="e">
        <f>VLOOKUP(A400,Adr!A:B,2,FALSE)</f>
        <v>#N/A</v>
      </c>
      <c r="C400" s="169"/>
      <c r="D400" s="290"/>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15">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15">
      <c r="A402" s="166"/>
      <c r="B402" s="204" t="e">
        <f>VLOOKUP(A402,Adr!A:B,2,FALSE)</f>
        <v>#N/A</v>
      </c>
      <c r="C402" s="196"/>
      <c r="D402" s="291"/>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15">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x14ac:dyDescent="0.15">
      <c r="A404" s="198"/>
      <c r="B404" s="204" t="e">
        <f>VLOOKUP(A404,Adr!A:B,2,FALSE)</f>
        <v>#N/A</v>
      </c>
      <c r="C404" s="169"/>
      <c r="D404" s="290"/>
      <c r="E404" s="173"/>
      <c r="F404" s="166"/>
      <c r="G404" s="169"/>
      <c r="H404" s="169"/>
      <c r="I404" s="192" t="str">
        <f t="shared" si="35"/>
        <v/>
      </c>
      <c r="J404" s="167" t="str">
        <f t="shared" si="36"/>
        <v/>
      </c>
      <c r="K404" s="5"/>
      <c r="L404" s="167" t="str">
        <f t="shared" si="37"/>
        <v/>
      </c>
      <c r="M404" s="5" t="e">
        <f t="shared" si="38"/>
        <v>#N/A</v>
      </c>
      <c r="N404" s="3" t="str">
        <f t="shared" si="39"/>
        <v/>
      </c>
    </row>
    <row r="405" spans="1:14" x14ac:dyDescent="0.15">
      <c r="A405" s="202"/>
      <c r="B405" s="204" t="e">
        <f>VLOOKUP(A405,Adr!A:B,2,FALSE)</f>
        <v>#N/A</v>
      </c>
      <c r="C405" s="185"/>
      <c r="D405" s="289"/>
      <c r="E405" s="173"/>
      <c r="F405" s="166"/>
      <c r="G405" s="169"/>
      <c r="H405" s="169"/>
      <c r="I405" s="192" t="str">
        <f t="shared" si="35"/>
        <v/>
      </c>
      <c r="J405" s="167" t="str">
        <f t="shared" si="36"/>
        <v/>
      </c>
      <c r="K405" s="5"/>
      <c r="L405" s="167" t="str">
        <f t="shared" si="37"/>
        <v/>
      </c>
      <c r="M405" s="5" t="e">
        <f t="shared" si="38"/>
        <v>#N/A</v>
      </c>
      <c r="N405" s="3" t="str">
        <f t="shared" si="39"/>
        <v/>
      </c>
    </row>
    <row r="406" spans="1:14" x14ac:dyDescent="0.15">
      <c r="A406" s="202"/>
      <c r="B406" s="204" t="e">
        <f>VLOOKUP(A406,Adr!A:B,2,FALSE)</f>
        <v>#N/A</v>
      </c>
      <c r="C406" s="197"/>
      <c r="D406" s="292"/>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15">
      <c r="A407" s="166"/>
      <c r="B407" s="204" t="e">
        <f>VLOOKUP(A407,Adr!A:B,2,FALSE)</f>
        <v>#N/A</v>
      </c>
      <c r="C407" s="169"/>
      <c r="D407" s="290"/>
      <c r="E407" s="230"/>
      <c r="F407" s="166"/>
      <c r="G407" s="169"/>
      <c r="H407" s="169"/>
      <c r="I407" s="192" t="str">
        <f t="shared" si="35"/>
        <v/>
      </c>
      <c r="J407" s="167" t="str">
        <f t="shared" si="36"/>
        <v/>
      </c>
      <c r="K407" s="5"/>
      <c r="L407" s="167" t="str">
        <f t="shared" si="37"/>
        <v/>
      </c>
      <c r="M407" s="5" t="e">
        <f t="shared" si="38"/>
        <v>#N/A</v>
      </c>
      <c r="N407" s="3" t="str">
        <f t="shared" si="39"/>
        <v/>
      </c>
    </row>
    <row r="408" spans="1:14" x14ac:dyDescent="0.15">
      <c r="A408" s="166"/>
      <c r="B408" s="204" t="e">
        <f>VLOOKUP(A408,Adr!A:B,2,FALSE)</f>
        <v>#N/A</v>
      </c>
      <c r="C408" s="196"/>
      <c r="D408" s="291"/>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15">
      <c r="A409" s="202"/>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15">
      <c r="A410" s="166"/>
      <c r="B410" s="204" t="e">
        <f>VLOOKUP(A410,Adr!A:B,2,FALSE)</f>
        <v>#N/A</v>
      </c>
      <c r="C410" s="197"/>
      <c r="D410" s="292"/>
      <c r="E410" s="230"/>
      <c r="F410" s="166"/>
      <c r="G410" s="169"/>
      <c r="H410" s="169"/>
      <c r="I410" s="192" t="str">
        <f t="shared" si="35"/>
        <v/>
      </c>
      <c r="J410" s="167" t="str">
        <f t="shared" si="36"/>
        <v/>
      </c>
      <c r="K410" s="5"/>
      <c r="L410" s="167" t="str">
        <f t="shared" si="37"/>
        <v/>
      </c>
      <c r="M410" s="5" t="e">
        <f t="shared" si="38"/>
        <v>#N/A</v>
      </c>
      <c r="N410" s="3" t="str">
        <f t="shared" si="39"/>
        <v/>
      </c>
    </row>
    <row r="411" spans="1:14" x14ac:dyDescent="0.15">
      <c r="A411" s="202"/>
      <c r="B411" s="204" t="e">
        <f>VLOOKUP(A411,Adr!A:B,2,FALSE)</f>
        <v>#N/A</v>
      </c>
      <c r="C411" s="185"/>
      <c r="D411" s="289"/>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15">
      <c r="A412" s="166"/>
      <c r="B412" s="204" t="e">
        <f>VLOOKUP(A412,Adr!A:B,2,FALSE)</f>
        <v>#N/A</v>
      </c>
      <c r="C412" s="185"/>
      <c r="D412" s="289"/>
      <c r="E412" s="173"/>
      <c r="F412" s="166"/>
      <c r="G412" s="169"/>
      <c r="H412" s="169"/>
      <c r="I412" s="192" t="str">
        <f t="shared" si="35"/>
        <v/>
      </c>
      <c r="J412" s="167" t="str">
        <f t="shared" si="36"/>
        <v/>
      </c>
      <c r="K412" s="5"/>
      <c r="L412" s="167" t="str">
        <f t="shared" si="37"/>
        <v/>
      </c>
      <c r="M412" s="5" t="e">
        <f t="shared" si="38"/>
        <v>#N/A</v>
      </c>
      <c r="N412" s="3" t="str">
        <f t="shared" si="39"/>
        <v/>
      </c>
    </row>
    <row r="413" spans="1:14" x14ac:dyDescent="0.15">
      <c r="A413" s="166"/>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15">
      <c r="A414" s="166"/>
      <c r="B414" s="204" t="e">
        <f>VLOOKUP(A414,Adr!A:B,2,FALSE)</f>
        <v>#N/A</v>
      </c>
      <c r="C414" s="197"/>
      <c r="D414" s="292"/>
      <c r="E414" s="173"/>
      <c r="F414" s="166"/>
      <c r="G414" s="169"/>
      <c r="H414" s="169"/>
      <c r="I414" s="192" t="str">
        <f t="shared" ref="I414:I477" si="40">A414&amp;F414</f>
        <v/>
      </c>
      <c r="J414" s="167" t="str">
        <f t="shared" ref="J414:J477" si="41">A414&amp;G414</f>
        <v/>
      </c>
      <c r="K414" s="5"/>
      <c r="L414" s="167" t="str">
        <f t="shared" ref="L414:L477" si="42">A414&amp;G414&amp;H414</f>
        <v/>
      </c>
      <c r="M414" s="5" t="e">
        <f t="shared" si="38"/>
        <v>#N/A</v>
      </c>
      <c r="N414" s="3" t="str">
        <f t="shared" si="39"/>
        <v/>
      </c>
    </row>
    <row r="415" spans="1:14" x14ac:dyDescent="0.15">
      <c r="A415" s="166"/>
      <c r="B415" s="204" t="e">
        <f>VLOOKUP(A415,Adr!A:B,2,FALSE)</f>
        <v>#N/A</v>
      </c>
      <c r="C415" s="185"/>
      <c r="D415" s="289"/>
      <c r="E415" s="173"/>
      <c r="F415" s="166"/>
      <c r="G415" s="169"/>
      <c r="H415" s="169"/>
      <c r="I415" s="192" t="str">
        <f t="shared" si="40"/>
        <v/>
      </c>
      <c r="J415" s="167" t="str">
        <f t="shared" si="41"/>
        <v/>
      </c>
      <c r="K415" s="5"/>
      <c r="L415" s="167" t="str">
        <f t="shared" si="42"/>
        <v/>
      </c>
      <c r="M415" s="5" t="e">
        <f t="shared" si="38"/>
        <v>#N/A</v>
      </c>
      <c r="N415" s="3" t="str">
        <f t="shared" si="39"/>
        <v/>
      </c>
    </row>
    <row r="416" spans="1:14" x14ac:dyDescent="0.15">
      <c r="A416" s="198"/>
      <c r="B416" s="204" t="e">
        <f>VLOOKUP(A416,Adr!A:B,2,FALSE)</f>
        <v>#N/A</v>
      </c>
      <c r="C416" s="169"/>
      <c r="D416" s="290"/>
      <c r="E416" s="173"/>
      <c r="F416" s="166"/>
      <c r="G416" s="169"/>
      <c r="H416" s="169"/>
      <c r="I416" s="192" t="str">
        <f t="shared" si="40"/>
        <v/>
      </c>
      <c r="J416" s="167" t="str">
        <f t="shared" si="41"/>
        <v/>
      </c>
      <c r="K416" s="5"/>
      <c r="L416" s="167" t="str">
        <f t="shared" si="42"/>
        <v/>
      </c>
      <c r="M416" s="5" t="e">
        <f t="shared" si="38"/>
        <v>#N/A</v>
      </c>
      <c r="N416" s="3" t="str">
        <f t="shared" si="39"/>
        <v/>
      </c>
    </row>
    <row r="417" spans="1:14" x14ac:dyDescent="0.15">
      <c r="A417" s="202"/>
      <c r="B417" s="204" t="e">
        <f>VLOOKUP(A417,Adr!A:B,2,FALSE)</f>
        <v>#N/A</v>
      </c>
      <c r="C417" s="185"/>
      <c r="D417" s="291"/>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15">
      <c r="A418" s="182"/>
      <c r="B418" s="204" t="e">
        <f>VLOOKUP(A418,Adr!A:B,2,FALSE)</f>
        <v>#N/A</v>
      </c>
      <c r="C418" s="185"/>
      <c r="D418" s="289"/>
      <c r="E418" s="230"/>
      <c r="F418" s="166"/>
      <c r="G418" s="169"/>
      <c r="H418" s="169"/>
      <c r="I418" s="192" t="str">
        <f t="shared" si="40"/>
        <v/>
      </c>
      <c r="J418" s="167" t="str">
        <f t="shared" si="41"/>
        <v/>
      </c>
      <c r="K418" s="5"/>
      <c r="L418" s="167" t="str">
        <f t="shared" si="42"/>
        <v/>
      </c>
      <c r="M418" s="5" t="e">
        <f t="shared" si="38"/>
        <v>#N/A</v>
      </c>
      <c r="N418" s="3" t="str">
        <f t="shared" si="39"/>
        <v/>
      </c>
    </row>
    <row r="419" spans="1:14" x14ac:dyDescent="0.15">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x14ac:dyDescent="0.15">
      <c r="A420" s="20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15">
      <c r="A421" s="202"/>
      <c r="B421" s="204" t="e">
        <f>VLOOKUP(A421,Adr!A:B,2,FALSE)</f>
        <v>#N/A</v>
      </c>
      <c r="C421" s="169"/>
      <c r="D421" s="290"/>
      <c r="E421" s="173"/>
      <c r="F421" s="166"/>
      <c r="G421" s="169"/>
      <c r="H421" s="169"/>
      <c r="I421" s="192" t="str">
        <f t="shared" si="40"/>
        <v/>
      </c>
      <c r="J421" s="167" t="str">
        <f t="shared" si="41"/>
        <v/>
      </c>
      <c r="K421" s="5"/>
      <c r="L421" s="167" t="str">
        <f t="shared" si="42"/>
        <v/>
      </c>
      <c r="M421" s="5" t="e">
        <f t="shared" si="38"/>
        <v>#N/A</v>
      </c>
      <c r="N421" s="3" t="str">
        <f t="shared" si="39"/>
        <v/>
      </c>
    </row>
    <row r="422" spans="1:14" x14ac:dyDescent="0.15">
      <c r="A422" s="202"/>
      <c r="B422" s="204" t="e">
        <f>VLOOKUP(A422,Adr!A:B,2,FALSE)</f>
        <v>#N/A</v>
      </c>
      <c r="C422" s="197"/>
      <c r="D422" s="292"/>
      <c r="E422" s="173"/>
      <c r="F422" s="166"/>
      <c r="G422" s="169"/>
      <c r="H422" s="169"/>
      <c r="I422" s="192" t="str">
        <f t="shared" si="40"/>
        <v/>
      </c>
      <c r="J422" s="167" t="str">
        <f t="shared" si="41"/>
        <v/>
      </c>
      <c r="K422" s="5"/>
      <c r="L422" s="167" t="str">
        <f t="shared" si="42"/>
        <v/>
      </c>
      <c r="M422" s="5" t="e">
        <f t="shared" si="38"/>
        <v>#N/A</v>
      </c>
      <c r="N422" s="3" t="str">
        <f t="shared" si="39"/>
        <v/>
      </c>
    </row>
    <row r="423" spans="1:14" x14ac:dyDescent="0.15">
      <c r="A423" s="166"/>
      <c r="B423" s="204" t="e">
        <f>VLOOKUP(A423,Adr!A:B,2,FALSE)</f>
        <v>#N/A</v>
      </c>
      <c r="C423" s="196"/>
      <c r="D423" s="291"/>
      <c r="E423" s="230"/>
      <c r="F423" s="166"/>
      <c r="G423" s="169"/>
      <c r="H423" s="169"/>
      <c r="I423" s="192" t="str">
        <f t="shared" si="40"/>
        <v/>
      </c>
      <c r="J423" s="167" t="str">
        <f t="shared" si="41"/>
        <v/>
      </c>
      <c r="K423" s="5"/>
      <c r="L423" s="167" t="str">
        <f t="shared" si="42"/>
        <v/>
      </c>
      <c r="M423" s="5" t="e">
        <f t="shared" si="38"/>
        <v>#N/A</v>
      </c>
      <c r="N423" s="3" t="str">
        <f t="shared" si="39"/>
        <v/>
      </c>
    </row>
    <row r="424" spans="1:14" x14ac:dyDescent="0.15">
      <c r="A424" s="202"/>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x14ac:dyDescent="0.15">
      <c r="A425" s="198"/>
      <c r="B425" s="204" t="e">
        <f>VLOOKUP(A425,Adr!A:B,2,FALSE)</f>
        <v>#N/A</v>
      </c>
      <c r="C425" s="185"/>
      <c r="D425" s="289"/>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15">
      <c r="A426" s="166"/>
      <c r="B426" s="204" t="e">
        <f>VLOOKUP(A426,Adr!A:B,2,FALSE)</f>
        <v>#N/A</v>
      </c>
      <c r="C426" s="196"/>
      <c r="D426" s="291"/>
      <c r="E426" s="173"/>
      <c r="F426" s="166"/>
      <c r="G426" s="169"/>
      <c r="H426" s="169"/>
      <c r="I426" s="192" t="str">
        <f t="shared" si="40"/>
        <v/>
      </c>
      <c r="J426" s="167" t="str">
        <f t="shared" si="41"/>
        <v/>
      </c>
      <c r="K426" s="5"/>
      <c r="L426" s="167" t="str">
        <f t="shared" si="42"/>
        <v/>
      </c>
      <c r="M426" s="5" t="e">
        <f t="shared" si="38"/>
        <v>#N/A</v>
      </c>
      <c r="N426" s="3" t="str">
        <f t="shared" si="39"/>
        <v/>
      </c>
    </row>
    <row r="427" spans="1:14" x14ac:dyDescent="0.15">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15">
      <c r="A428" s="166"/>
      <c r="B428" s="204" t="e">
        <f>VLOOKUP(A428,Adr!A:B,2,FALSE)</f>
        <v>#N/A</v>
      </c>
      <c r="C428" s="197"/>
      <c r="D428" s="292"/>
      <c r="E428" s="230"/>
      <c r="F428" s="166"/>
      <c r="G428" s="169"/>
      <c r="H428" s="169"/>
      <c r="I428" s="192" t="str">
        <f t="shared" si="40"/>
        <v/>
      </c>
      <c r="J428" s="167" t="str">
        <f t="shared" si="41"/>
        <v/>
      </c>
      <c r="K428" s="5"/>
      <c r="L428" s="167" t="str">
        <f t="shared" si="42"/>
        <v/>
      </c>
      <c r="M428" s="5" t="e">
        <f t="shared" si="38"/>
        <v>#N/A</v>
      </c>
      <c r="N428" s="3" t="str">
        <f t="shared" si="39"/>
        <v/>
      </c>
    </row>
    <row r="429" spans="1:14" x14ac:dyDescent="0.15">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15">
      <c r="A430" s="166"/>
      <c r="B430" s="204" t="e">
        <f>VLOOKUP(A430,Adr!A:B,2,FALSE)</f>
        <v>#N/A</v>
      </c>
      <c r="C430" s="197"/>
      <c r="D430" s="292"/>
      <c r="E430" s="173"/>
      <c r="F430" s="166"/>
      <c r="G430" s="169"/>
      <c r="H430" s="169"/>
      <c r="I430" s="192" t="str">
        <f t="shared" si="40"/>
        <v/>
      </c>
      <c r="J430" s="167" t="str">
        <f t="shared" si="41"/>
        <v/>
      </c>
      <c r="K430" s="5"/>
      <c r="L430" s="167" t="str">
        <f t="shared" si="42"/>
        <v/>
      </c>
      <c r="M430" s="5" t="e">
        <f t="shared" si="38"/>
        <v>#N/A</v>
      </c>
      <c r="N430" s="3" t="str">
        <f t="shared" si="39"/>
        <v/>
      </c>
    </row>
    <row r="431" spans="1:14" x14ac:dyDescent="0.15">
      <c r="A431" s="198"/>
      <c r="B431" s="204" t="e">
        <f>VLOOKUP(A431,Adr!A:B,2,FALSE)</f>
        <v>#N/A</v>
      </c>
      <c r="C431" s="185"/>
      <c r="D431" s="289"/>
      <c r="E431" s="173"/>
      <c r="F431" s="166"/>
      <c r="G431" s="169"/>
      <c r="H431" s="169"/>
      <c r="I431" s="192" t="str">
        <f t="shared" si="40"/>
        <v/>
      </c>
      <c r="J431" s="167" t="str">
        <f t="shared" si="41"/>
        <v/>
      </c>
      <c r="K431" s="5"/>
      <c r="L431" s="167" t="str">
        <f t="shared" si="42"/>
        <v/>
      </c>
      <c r="M431" s="5" t="e">
        <f t="shared" si="38"/>
        <v>#N/A</v>
      </c>
      <c r="N431" s="3" t="str">
        <f t="shared" si="39"/>
        <v/>
      </c>
    </row>
    <row r="432" spans="1:14" x14ac:dyDescent="0.15">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15">
      <c r="A433" s="166"/>
      <c r="B433" s="204" t="e">
        <f>VLOOKUP(A433,Adr!A:B,2,FALSE)</f>
        <v>#N/A</v>
      </c>
      <c r="C433" s="197"/>
      <c r="D433" s="292"/>
      <c r="E433" s="230"/>
      <c r="F433" s="166"/>
      <c r="G433" s="169"/>
      <c r="H433" s="169"/>
      <c r="I433" s="192" t="str">
        <f t="shared" si="40"/>
        <v/>
      </c>
      <c r="J433" s="167" t="str">
        <f t="shared" si="41"/>
        <v/>
      </c>
      <c r="K433" s="5"/>
      <c r="L433" s="167" t="str">
        <f t="shared" si="42"/>
        <v/>
      </c>
      <c r="M433" s="5" t="e">
        <f t="shared" si="38"/>
        <v>#N/A</v>
      </c>
      <c r="N433" s="3" t="str">
        <f t="shared" si="39"/>
        <v/>
      </c>
    </row>
    <row r="434" spans="1:14" x14ac:dyDescent="0.15">
      <c r="A434" s="198"/>
      <c r="B434" s="204" t="e">
        <f>VLOOKUP(A434,Adr!A:B,2,FALSE)</f>
        <v>#N/A</v>
      </c>
      <c r="C434" s="185"/>
      <c r="D434" s="289"/>
      <c r="E434" s="230"/>
      <c r="F434" s="166"/>
      <c r="G434" s="169"/>
      <c r="H434" s="169"/>
      <c r="I434" s="192" t="str">
        <f t="shared" si="40"/>
        <v/>
      </c>
      <c r="J434" s="167" t="str">
        <f t="shared" si="41"/>
        <v/>
      </c>
      <c r="K434" s="5"/>
      <c r="L434" s="167" t="str">
        <f t="shared" si="42"/>
        <v/>
      </c>
      <c r="M434" s="5" t="e">
        <f t="shared" si="38"/>
        <v>#N/A</v>
      </c>
      <c r="N434" s="3" t="str">
        <f t="shared" si="39"/>
        <v/>
      </c>
    </row>
    <row r="435" spans="1:14" x14ac:dyDescent="0.15">
      <c r="A435" s="198"/>
      <c r="B435" s="204" t="e">
        <f>VLOOKUP(A435,Adr!A:B,2,FALSE)</f>
        <v>#N/A</v>
      </c>
      <c r="C435" s="185"/>
      <c r="D435" s="289"/>
      <c r="E435" s="173"/>
      <c r="F435" s="166"/>
      <c r="G435" s="169"/>
      <c r="H435" s="169"/>
      <c r="I435" s="192" t="str">
        <f t="shared" si="40"/>
        <v/>
      </c>
      <c r="J435" s="167" t="str">
        <f t="shared" si="41"/>
        <v/>
      </c>
      <c r="K435" s="5"/>
      <c r="L435" s="167" t="str">
        <f t="shared" si="42"/>
        <v/>
      </c>
      <c r="M435" s="5" t="e">
        <f t="shared" si="38"/>
        <v>#N/A</v>
      </c>
      <c r="N435" s="3" t="str">
        <f t="shared" si="39"/>
        <v/>
      </c>
    </row>
    <row r="436" spans="1:14" x14ac:dyDescent="0.15">
      <c r="A436" s="166"/>
      <c r="B436" s="204" t="e">
        <f>VLOOKUP(A436,Adr!A:B,2,FALSE)</f>
        <v>#N/A</v>
      </c>
      <c r="C436" s="196"/>
      <c r="D436" s="291"/>
      <c r="E436" s="173"/>
      <c r="F436" s="166"/>
      <c r="G436" s="169"/>
      <c r="H436" s="169"/>
      <c r="I436" s="192" t="str">
        <f t="shared" si="40"/>
        <v/>
      </c>
      <c r="J436" s="167" t="str">
        <f t="shared" si="41"/>
        <v/>
      </c>
      <c r="K436" s="5"/>
      <c r="L436" s="167" t="str">
        <f t="shared" si="42"/>
        <v/>
      </c>
      <c r="M436" s="5" t="e">
        <f t="shared" si="38"/>
        <v>#N/A</v>
      </c>
      <c r="N436" s="3" t="str">
        <f t="shared" si="39"/>
        <v/>
      </c>
    </row>
    <row r="437" spans="1:14" x14ac:dyDescent="0.15">
      <c r="A437" s="198"/>
      <c r="B437" s="204" t="e">
        <f>VLOOKUP(A437,Adr!A:B,2,FALSE)</f>
        <v>#N/A</v>
      </c>
      <c r="C437" s="185"/>
      <c r="D437" s="289"/>
      <c r="E437" s="230"/>
      <c r="F437" s="166"/>
      <c r="G437" s="169"/>
      <c r="H437" s="169"/>
      <c r="I437" s="192" t="str">
        <f t="shared" si="40"/>
        <v/>
      </c>
      <c r="J437" s="167" t="str">
        <f t="shared" si="41"/>
        <v/>
      </c>
      <c r="K437" s="5"/>
      <c r="L437" s="167" t="str">
        <f t="shared" si="42"/>
        <v/>
      </c>
      <c r="M437" s="5" t="e">
        <f t="shared" si="38"/>
        <v>#N/A</v>
      </c>
      <c r="N437" s="3" t="str">
        <f t="shared" si="39"/>
        <v/>
      </c>
    </row>
    <row r="438" spans="1:14" x14ac:dyDescent="0.15">
      <c r="A438" s="166"/>
      <c r="B438" s="204" t="e">
        <f>VLOOKUP(A438,Adr!A:B,2,FALSE)</f>
        <v>#N/A</v>
      </c>
      <c r="C438" s="196"/>
      <c r="D438" s="291"/>
      <c r="E438" s="230"/>
      <c r="F438" s="166"/>
      <c r="G438" s="169"/>
      <c r="H438" s="169"/>
      <c r="I438" s="192" t="str">
        <f t="shared" si="40"/>
        <v/>
      </c>
      <c r="J438" s="167" t="str">
        <f t="shared" si="41"/>
        <v/>
      </c>
      <c r="K438" s="5"/>
      <c r="L438" s="167" t="str">
        <f t="shared" si="42"/>
        <v/>
      </c>
      <c r="M438" s="5" t="e">
        <f t="shared" si="38"/>
        <v>#N/A</v>
      </c>
      <c r="N438" s="3" t="str">
        <f t="shared" si="39"/>
        <v/>
      </c>
    </row>
    <row r="439" spans="1:14" x14ac:dyDescent="0.15">
      <c r="A439" s="182"/>
      <c r="B439" s="204" t="e">
        <f>VLOOKUP(A439,Adr!A:B,2,FALSE)</f>
        <v>#N/A</v>
      </c>
      <c r="C439" s="185"/>
      <c r="D439" s="289"/>
      <c r="E439" s="173"/>
      <c r="F439" s="166"/>
      <c r="G439" s="169"/>
      <c r="H439" s="169"/>
      <c r="I439" s="192" t="str">
        <f t="shared" si="40"/>
        <v/>
      </c>
      <c r="J439" s="167" t="str">
        <f t="shared" si="41"/>
        <v/>
      </c>
      <c r="K439" s="5"/>
      <c r="L439" s="167" t="str">
        <f t="shared" si="42"/>
        <v/>
      </c>
      <c r="M439" s="5" t="e">
        <f t="shared" si="38"/>
        <v>#N/A</v>
      </c>
      <c r="N439" s="3" t="str">
        <f t="shared" si="39"/>
        <v/>
      </c>
    </row>
    <row r="440" spans="1:14" x14ac:dyDescent="0.15">
      <c r="A440" s="198"/>
      <c r="B440" s="204" t="e">
        <f>VLOOKUP(A440,Adr!A:B,2,FALSE)</f>
        <v>#N/A</v>
      </c>
      <c r="C440" s="185"/>
      <c r="D440" s="291"/>
      <c r="E440" s="173"/>
      <c r="F440" s="166"/>
      <c r="G440" s="169"/>
      <c r="H440" s="169"/>
      <c r="I440" s="192" t="str">
        <f t="shared" si="40"/>
        <v/>
      </c>
      <c r="J440" s="167" t="str">
        <f t="shared" si="41"/>
        <v/>
      </c>
      <c r="K440" s="5"/>
      <c r="L440" s="167" t="str">
        <f t="shared" si="42"/>
        <v/>
      </c>
      <c r="M440" s="5" t="e">
        <f t="shared" si="38"/>
        <v>#N/A</v>
      </c>
      <c r="N440" s="3" t="str">
        <f t="shared" si="39"/>
        <v/>
      </c>
    </row>
    <row r="441" spans="1:14" x14ac:dyDescent="0.15">
      <c r="A441" s="166"/>
      <c r="B441" s="204" t="e">
        <f>VLOOKUP(A441,Adr!A:B,2,FALSE)</f>
        <v>#N/A</v>
      </c>
      <c r="C441" s="196"/>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15">
      <c r="A442" s="166"/>
      <c r="B442" s="204" t="e">
        <f>VLOOKUP(A442,Adr!A:B,2,FALSE)</f>
        <v>#N/A</v>
      </c>
      <c r="C442" s="197"/>
      <c r="D442" s="292"/>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15">
      <c r="A443" s="166"/>
      <c r="B443" s="204" t="e">
        <f>VLOOKUP(A443,Adr!A:B,2,FALSE)</f>
        <v>#N/A</v>
      </c>
      <c r="C443" s="196"/>
      <c r="D443" s="291"/>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15">
      <c r="A444" s="198"/>
      <c r="B444" s="204" t="e">
        <f>VLOOKUP(A444,Adr!A:B,2,FALSE)</f>
        <v>#N/A</v>
      </c>
      <c r="C444" s="185"/>
      <c r="D444" s="289"/>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15">
      <c r="A445" s="166"/>
      <c r="B445" s="204" t="e">
        <f>VLOOKUP(A445,Adr!A:B,2,FALSE)</f>
        <v>#N/A</v>
      </c>
      <c r="C445" s="196"/>
      <c r="D445" s="291"/>
      <c r="E445" s="230"/>
      <c r="F445" s="166"/>
      <c r="G445" s="169"/>
      <c r="H445" s="169"/>
      <c r="I445" s="192" t="str">
        <f t="shared" si="40"/>
        <v/>
      </c>
      <c r="J445" s="167" t="str">
        <f t="shared" si="41"/>
        <v/>
      </c>
      <c r="K445" s="5"/>
      <c r="L445" s="167" t="str">
        <f t="shared" si="42"/>
        <v/>
      </c>
      <c r="M445" s="5" t="e">
        <f t="shared" si="38"/>
        <v>#N/A</v>
      </c>
      <c r="N445" s="3" t="str">
        <f t="shared" si="39"/>
        <v/>
      </c>
    </row>
    <row r="446" spans="1:14" x14ac:dyDescent="0.15">
      <c r="A446" s="166"/>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15">
      <c r="A447" s="166"/>
      <c r="B447" s="204" t="e">
        <f>VLOOKUP(A447,Adr!A:B,2,FALSE)</f>
        <v>#N/A</v>
      </c>
      <c r="C447" s="185"/>
      <c r="D447" s="289"/>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15">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15">
      <c r="A449" s="182"/>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15">
      <c r="A450" s="166"/>
      <c r="B450" s="204" t="e">
        <f>VLOOKUP(A450,Adr!A:B,2,FALSE)</f>
        <v>#N/A</v>
      </c>
      <c r="C450" s="197"/>
      <c r="D450" s="292"/>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15">
      <c r="A451" s="20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row>
    <row r="452" spans="1:14" x14ac:dyDescent="0.15">
      <c r="A452" s="202"/>
      <c r="B452" s="204" t="e">
        <f>VLOOKUP(A452,Adr!A:B,2,FALSE)</f>
        <v>#N/A</v>
      </c>
      <c r="C452" s="185"/>
      <c r="D452" s="289"/>
      <c r="E452" s="173"/>
      <c r="F452" s="166"/>
      <c r="G452" s="169"/>
      <c r="H452" s="169"/>
      <c r="I452" s="192" t="str">
        <f t="shared" si="40"/>
        <v/>
      </c>
      <c r="J452" s="167" t="str">
        <f t="shared" si="41"/>
        <v/>
      </c>
      <c r="K452" s="5"/>
      <c r="L452" s="167" t="str">
        <f t="shared" si="42"/>
        <v/>
      </c>
      <c r="M452" s="5" t="e">
        <f t="shared" si="38"/>
        <v>#N/A</v>
      </c>
      <c r="N452" s="3" t="str">
        <f t="shared" ref="N452:N515" si="43">+I452&amp;H452</f>
        <v/>
      </c>
    </row>
    <row r="453" spans="1:14" x14ac:dyDescent="0.15">
      <c r="A453" s="166"/>
      <c r="B453" s="204" t="e">
        <f>VLOOKUP(A453,Adr!A:B,2,FALSE)</f>
        <v>#N/A</v>
      </c>
      <c r="C453" s="196"/>
      <c r="D453" s="291"/>
      <c r="E453" s="230"/>
      <c r="F453" s="166"/>
      <c r="G453" s="169"/>
      <c r="H453" s="169"/>
      <c r="I453" s="192" t="str">
        <f t="shared" si="40"/>
        <v/>
      </c>
      <c r="J453" s="167" t="str">
        <f t="shared" si="41"/>
        <v/>
      </c>
      <c r="K453" s="5"/>
      <c r="L453" s="167" t="str">
        <f t="shared" si="42"/>
        <v/>
      </c>
      <c r="M453" s="5" t="e">
        <f t="shared" si="38"/>
        <v>#N/A</v>
      </c>
      <c r="N453" s="3" t="str">
        <f t="shared" si="43"/>
        <v/>
      </c>
    </row>
    <row r="454" spans="1:14" x14ac:dyDescent="0.15">
      <c r="A454" s="166"/>
      <c r="B454" s="204" t="e">
        <f>VLOOKUP(A454,Adr!A:B,2,FALSE)</f>
        <v>#N/A</v>
      </c>
      <c r="C454" s="196"/>
      <c r="D454" s="291"/>
      <c r="E454" s="173"/>
      <c r="F454" s="166"/>
      <c r="G454" s="169"/>
      <c r="H454" s="169"/>
      <c r="I454" s="192" t="str">
        <f t="shared" si="40"/>
        <v/>
      </c>
      <c r="J454" s="167" t="str">
        <f t="shared" si="41"/>
        <v/>
      </c>
      <c r="K454" s="5"/>
      <c r="L454" s="167" t="str">
        <f t="shared" si="42"/>
        <v/>
      </c>
      <c r="M454" s="5" t="e">
        <f t="shared" si="38"/>
        <v>#N/A</v>
      </c>
      <c r="N454" s="3" t="str">
        <f t="shared" si="43"/>
        <v/>
      </c>
    </row>
    <row r="455" spans="1:14" x14ac:dyDescent="0.15">
      <c r="A455" s="182"/>
      <c r="B455" s="204" t="e">
        <f>VLOOKUP(A455,Adr!A:B,2,FALSE)</f>
        <v>#N/A</v>
      </c>
      <c r="C455" s="185"/>
      <c r="D455" s="289"/>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15">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15">
      <c r="A457" s="166"/>
      <c r="B457" s="204" t="e">
        <f>VLOOKUP(A457,Adr!A:B,2,FALSE)</f>
        <v>#N/A</v>
      </c>
      <c r="C457" s="196"/>
      <c r="D457" s="291"/>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15">
      <c r="A458" s="166"/>
      <c r="B458" s="204" t="e">
        <f>VLOOKUP(A458,Adr!A:B,2,FALSE)</f>
        <v>#N/A</v>
      </c>
      <c r="C458" s="185"/>
      <c r="D458" s="289"/>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15">
      <c r="A459" s="166"/>
      <c r="B459" s="204" t="e">
        <f>VLOOKUP(A459,Adr!A:B,2,FALSE)</f>
        <v>#N/A</v>
      </c>
      <c r="C459" s="185"/>
      <c r="D459" s="289"/>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15">
      <c r="A460" s="198"/>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15">
      <c r="A461" s="166"/>
      <c r="B461" s="204" t="e">
        <f>VLOOKUP(A461,Adr!A:B,2,FALSE)</f>
        <v>#N/A</v>
      </c>
      <c r="C461" s="197"/>
      <c r="D461" s="292"/>
      <c r="E461" s="230"/>
      <c r="F461" s="166"/>
      <c r="G461" s="169"/>
      <c r="H461" s="169"/>
      <c r="I461" s="192" t="str">
        <f t="shared" si="40"/>
        <v/>
      </c>
      <c r="J461" s="167" t="str">
        <f t="shared" si="41"/>
        <v/>
      </c>
      <c r="K461" s="5"/>
      <c r="L461" s="167" t="str">
        <f t="shared" si="42"/>
        <v/>
      </c>
      <c r="M461" s="5" t="e">
        <f t="shared" ref="M461:M524" si="44">B461&amp;F461&amp;H461&amp;C461</f>
        <v>#N/A</v>
      </c>
      <c r="N461" s="3" t="str">
        <f t="shared" si="43"/>
        <v/>
      </c>
    </row>
    <row r="462" spans="1:14" x14ac:dyDescent="0.15">
      <c r="A462" s="198"/>
      <c r="B462" s="204" t="e">
        <f>VLOOKUP(A462,Adr!A:B,2,FALSE)</f>
        <v>#N/A</v>
      </c>
      <c r="C462" s="196"/>
      <c r="D462" s="291"/>
      <c r="E462" s="230"/>
      <c r="F462" s="166"/>
      <c r="G462" s="169"/>
      <c r="H462" s="169"/>
      <c r="I462" s="192" t="str">
        <f t="shared" si="40"/>
        <v/>
      </c>
      <c r="J462" s="167" t="str">
        <f t="shared" si="41"/>
        <v/>
      </c>
      <c r="K462" s="5"/>
      <c r="L462" s="167" t="str">
        <f t="shared" si="42"/>
        <v/>
      </c>
      <c r="M462" s="5" t="e">
        <f t="shared" si="44"/>
        <v>#N/A</v>
      </c>
      <c r="N462" s="3" t="str">
        <f t="shared" si="43"/>
        <v/>
      </c>
    </row>
    <row r="463" spans="1:14" x14ac:dyDescent="0.15">
      <c r="A463" s="198"/>
      <c r="B463" s="204" t="e">
        <f>VLOOKUP(A463,Adr!A:B,2,FALSE)</f>
        <v>#N/A</v>
      </c>
      <c r="C463" s="169"/>
      <c r="D463" s="290"/>
      <c r="E463" s="173"/>
      <c r="F463" s="166"/>
      <c r="G463" s="169"/>
      <c r="H463" s="169"/>
      <c r="I463" s="192" t="str">
        <f t="shared" si="40"/>
        <v/>
      </c>
      <c r="J463" s="167" t="str">
        <f t="shared" si="41"/>
        <v/>
      </c>
      <c r="K463" s="5"/>
      <c r="L463" s="167" t="str">
        <f t="shared" si="42"/>
        <v/>
      </c>
      <c r="M463" s="5" t="e">
        <f t="shared" si="44"/>
        <v>#N/A</v>
      </c>
      <c r="N463" s="3" t="str">
        <f t="shared" si="43"/>
        <v/>
      </c>
    </row>
    <row r="464" spans="1:14" x14ac:dyDescent="0.15">
      <c r="A464" s="198"/>
      <c r="B464" s="204" t="e">
        <f>VLOOKUP(A464,Adr!A:B,2,FALSE)</f>
        <v>#N/A</v>
      </c>
      <c r="C464" s="196"/>
      <c r="D464" s="291"/>
      <c r="E464" s="173"/>
      <c r="F464" s="166"/>
      <c r="G464" s="169"/>
      <c r="H464" s="169"/>
      <c r="I464" s="192" t="str">
        <f t="shared" si="40"/>
        <v/>
      </c>
      <c r="J464" s="167" t="str">
        <f t="shared" si="41"/>
        <v/>
      </c>
      <c r="K464" s="5"/>
      <c r="L464" s="167" t="str">
        <f t="shared" si="42"/>
        <v/>
      </c>
      <c r="M464" s="5" t="e">
        <f t="shared" si="44"/>
        <v>#N/A</v>
      </c>
      <c r="N464" s="3" t="str">
        <f t="shared" si="43"/>
        <v/>
      </c>
    </row>
    <row r="465" spans="1:14" x14ac:dyDescent="0.15">
      <c r="A465" s="198"/>
      <c r="B465" s="204" t="e">
        <f>VLOOKUP(A465,Adr!A:B,2,FALSE)</f>
        <v>#N/A</v>
      </c>
      <c r="C465" s="185"/>
      <c r="D465" s="289"/>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15">
      <c r="A466" s="166"/>
      <c r="B466" s="204" t="e">
        <f>VLOOKUP(A466,Adr!A:B,2,FALSE)</f>
        <v>#N/A</v>
      </c>
      <c r="C466" s="185"/>
      <c r="D466" s="289"/>
      <c r="E466" s="230"/>
      <c r="F466" s="166"/>
      <c r="G466" s="169"/>
      <c r="H466" s="169"/>
      <c r="I466" s="192" t="str">
        <f t="shared" si="40"/>
        <v/>
      </c>
      <c r="J466" s="167" t="str">
        <f t="shared" si="41"/>
        <v/>
      </c>
      <c r="K466" s="5"/>
      <c r="L466" s="167" t="str">
        <f t="shared" si="42"/>
        <v/>
      </c>
      <c r="M466" s="5" t="e">
        <f t="shared" si="44"/>
        <v>#N/A</v>
      </c>
      <c r="N466" s="3" t="str">
        <f t="shared" si="43"/>
        <v/>
      </c>
    </row>
    <row r="467" spans="1:14" x14ac:dyDescent="0.15">
      <c r="A467" s="202"/>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15">
      <c r="A468" s="166"/>
      <c r="B468" s="204" t="e">
        <f>VLOOKUP(A468,Adr!A:B,2,FALSE)</f>
        <v>#N/A</v>
      </c>
      <c r="C468" s="196"/>
      <c r="D468" s="291"/>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15">
      <c r="A469" s="202"/>
      <c r="B469" s="204" t="e">
        <f>VLOOKUP(A469,Adr!A:B,2,FALSE)</f>
        <v>#N/A</v>
      </c>
      <c r="C469" s="196"/>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15">
      <c r="A470" s="166"/>
      <c r="B470" s="204" t="e">
        <f>VLOOKUP(A470,Adr!A:B,2,FALSE)</f>
        <v>#N/A</v>
      </c>
      <c r="C470" s="197"/>
      <c r="D470" s="292"/>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15">
      <c r="A471" s="182"/>
      <c r="B471" s="204" t="e">
        <f>VLOOKUP(A471,Adr!A:B,2,FALSE)</f>
        <v>#N/A</v>
      </c>
      <c r="C471" s="185"/>
      <c r="D471" s="291"/>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15">
      <c r="A472" s="182"/>
      <c r="B472" s="204" t="e">
        <f>VLOOKUP(A472,Adr!A:B,2,FALSE)</f>
        <v>#N/A</v>
      </c>
      <c r="C472" s="185"/>
      <c r="D472" s="291"/>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15">
      <c r="A473" s="198"/>
      <c r="B473" s="204" t="e">
        <f>VLOOKUP(A473,Adr!A:B,2,FALSE)</f>
        <v>#N/A</v>
      </c>
      <c r="C473" s="185"/>
      <c r="D473" s="289"/>
      <c r="E473" s="230"/>
      <c r="F473" s="166"/>
      <c r="G473" s="169"/>
      <c r="H473" s="169"/>
      <c r="I473" s="192" t="str">
        <f t="shared" si="40"/>
        <v/>
      </c>
      <c r="J473" s="167" t="str">
        <f t="shared" si="41"/>
        <v/>
      </c>
      <c r="K473" s="5"/>
      <c r="L473" s="167" t="str">
        <f t="shared" si="42"/>
        <v/>
      </c>
      <c r="M473" s="5" t="e">
        <f t="shared" si="44"/>
        <v>#N/A</v>
      </c>
      <c r="N473" s="3" t="str">
        <f t="shared" si="43"/>
        <v/>
      </c>
    </row>
    <row r="474" spans="1:14" x14ac:dyDescent="0.15">
      <c r="A474" s="166"/>
      <c r="B474" s="204" t="e">
        <f>VLOOKUP(A474,Adr!A:B,2,FALSE)</f>
        <v>#N/A</v>
      </c>
      <c r="C474" s="185"/>
      <c r="D474" s="289"/>
      <c r="E474" s="173"/>
      <c r="F474" s="166"/>
      <c r="G474" s="169"/>
      <c r="H474" s="169"/>
      <c r="I474" s="192" t="str">
        <f t="shared" si="40"/>
        <v/>
      </c>
      <c r="J474" s="167" t="str">
        <f t="shared" si="41"/>
        <v/>
      </c>
      <c r="K474" s="5"/>
      <c r="L474" s="167" t="str">
        <f t="shared" si="42"/>
        <v/>
      </c>
      <c r="M474" s="5" t="e">
        <f t="shared" si="44"/>
        <v>#N/A</v>
      </c>
      <c r="N474" s="3" t="str">
        <f t="shared" si="43"/>
        <v/>
      </c>
    </row>
    <row r="475" spans="1:14" x14ac:dyDescent="0.15">
      <c r="A475" s="182"/>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15">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15">
      <c r="A477" s="166"/>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15">
      <c r="A478" s="166"/>
      <c r="B478" s="204" t="e">
        <f>VLOOKUP(A478,Adr!A:B,2,FALSE)</f>
        <v>#N/A</v>
      </c>
      <c r="C478" s="185"/>
      <c r="D478" s="289"/>
      <c r="E478" s="173"/>
      <c r="F478" s="166"/>
      <c r="G478" s="169"/>
      <c r="H478" s="169"/>
      <c r="I478" s="192" t="str">
        <f t="shared" ref="I478:I541" si="45">A478&amp;F478</f>
        <v/>
      </c>
      <c r="J478" s="167" t="str">
        <f t="shared" ref="J478:J507" si="46">A478&amp;G478</f>
        <v/>
      </c>
      <c r="K478" s="5"/>
      <c r="L478" s="167" t="str">
        <f t="shared" ref="L478:L541" si="47">A478&amp;G478&amp;H478</f>
        <v/>
      </c>
      <c r="M478" s="5" t="e">
        <f t="shared" si="44"/>
        <v>#N/A</v>
      </c>
      <c r="N478" s="3" t="str">
        <f t="shared" si="43"/>
        <v/>
      </c>
    </row>
    <row r="479" spans="1:14" x14ac:dyDescent="0.15">
      <c r="A479" s="166"/>
      <c r="B479" s="204" t="e">
        <f>VLOOKUP(A479,Adr!A:B,2,FALSE)</f>
        <v>#N/A</v>
      </c>
      <c r="C479" s="185"/>
      <c r="D479" s="289"/>
      <c r="E479" s="230"/>
      <c r="F479" s="166"/>
      <c r="G479" s="169"/>
      <c r="H479" s="169"/>
      <c r="I479" s="192" t="str">
        <f t="shared" si="45"/>
        <v/>
      </c>
      <c r="J479" s="167" t="str">
        <f t="shared" si="46"/>
        <v/>
      </c>
      <c r="K479" s="5"/>
      <c r="L479" s="167" t="str">
        <f t="shared" si="47"/>
        <v/>
      </c>
      <c r="M479" s="5" t="e">
        <f t="shared" si="44"/>
        <v>#N/A</v>
      </c>
      <c r="N479" s="3" t="str">
        <f t="shared" si="43"/>
        <v/>
      </c>
    </row>
    <row r="480" spans="1:14" x14ac:dyDescent="0.15">
      <c r="A480" s="198"/>
      <c r="B480" s="204" t="e">
        <f>VLOOKUP(A480,Adr!A:B,2,FALSE)</f>
        <v>#N/A</v>
      </c>
      <c r="C480" s="169"/>
      <c r="D480" s="290"/>
      <c r="E480" s="173"/>
      <c r="F480" s="166"/>
      <c r="G480" s="169"/>
      <c r="H480" s="169"/>
      <c r="I480" s="192" t="str">
        <f t="shared" si="45"/>
        <v/>
      </c>
      <c r="J480" s="167" t="str">
        <f t="shared" si="46"/>
        <v/>
      </c>
      <c r="K480" s="5"/>
      <c r="L480" s="167" t="str">
        <f t="shared" si="47"/>
        <v/>
      </c>
      <c r="M480" s="5" t="e">
        <f t="shared" si="44"/>
        <v>#N/A</v>
      </c>
      <c r="N480" s="3" t="str">
        <f t="shared" si="43"/>
        <v/>
      </c>
    </row>
    <row r="481" spans="1:14" x14ac:dyDescent="0.15">
      <c r="A481" s="198"/>
      <c r="B481" s="204" t="e">
        <f>VLOOKUP(A481,Adr!A:B,2,FALSE)</f>
        <v>#N/A</v>
      </c>
      <c r="C481" s="185"/>
      <c r="D481" s="289"/>
      <c r="E481" s="173"/>
      <c r="F481" s="166"/>
      <c r="G481" s="169"/>
      <c r="H481" s="169"/>
      <c r="I481" s="192" t="str">
        <f t="shared" si="45"/>
        <v/>
      </c>
      <c r="J481" s="167" t="str">
        <f t="shared" si="46"/>
        <v/>
      </c>
      <c r="K481" s="5"/>
      <c r="L481" s="167" t="str">
        <f t="shared" si="47"/>
        <v/>
      </c>
      <c r="M481" s="5" t="e">
        <f t="shared" si="44"/>
        <v>#N/A</v>
      </c>
      <c r="N481" s="3" t="str">
        <f t="shared" si="43"/>
        <v/>
      </c>
    </row>
    <row r="482" spans="1:14" x14ac:dyDescent="0.15">
      <c r="A482" s="202"/>
      <c r="B482" s="204" t="e">
        <f>VLOOKUP(A482,Adr!A:B,2,FALSE)</f>
        <v>#N/A</v>
      </c>
      <c r="C482" s="196"/>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15">
      <c r="A483" s="166"/>
      <c r="B483" s="204" t="e">
        <f>VLOOKUP(A483,Adr!A:B,2,FALSE)</f>
        <v>#N/A</v>
      </c>
      <c r="C483" s="185"/>
      <c r="D483" s="291"/>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15">
      <c r="A484" s="166"/>
      <c r="B484" s="204" t="e">
        <f>VLOOKUP(A484,Adr!A:B,2,FALSE)</f>
        <v>#N/A</v>
      </c>
      <c r="C484" s="196"/>
      <c r="D484" s="289"/>
      <c r="E484" s="230"/>
      <c r="F484" s="166"/>
      <c r="G484" s="169"/>
      <c r="H484" s="169"/>
      <c r="I484" s="192" t="str">
        <f t="shared" si="45"/>
        <v/>
      </c>
      <c r="J484" s="167" t="str">
        <f t="shared" si="46"/>
        <v/>
      </c>
      <c r="K484" s="5"/>
      <c r="L484" s="167" t="str">
        <f t="shared" si="47"/>
        <v/>
      </c>
      <c r="M484" s="5" t="e">
        <f t="shared" si="44"/>
        <v>#N/A</v>
      </c>
      <c r="N484" s="3" t="str">
        <f t="shared" si="43"/>
        <v/>
      </c>
    </row>
    <row r="485" spans="1:14" x14ac:dyDescent="0.15">
      <c r="A485" s="166"/>
      <c r="B485" s="204" t="e">
        <f>VLOOKUP(A485,Adr!A:B,2,FALSE)</f>
        <v>#N/A</v>
      </c>
      <c r="C485" s="185"/>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x14ac:dyDescent="0.15">
      <c r="A486" s="166"/>
      <c r="B486" s="204" t="e">
        <f>VLOOKUP(A486,Adr!A:B,2,FALSE)</f>
        <v>#N/A</v>
      </c>
      <c r="C486" s="169"/>
      <c r="D486" s="290"/>
      <c r="E486" s="173"/>
      <c r="F486" s="166"/>
      <c r="G486" s="169"/>
      <c r="H486" s="169"/>
      <c r="I486" s="192" t="str">
        <f t="shared" si="45"/>
        <v/>
      </c>
      <c r="J486" s="167" t="str">
        <f t="shared" si="46"/>
        <v/>
      </c>
      <c r="K486" s="5"/>
      <c r="L486" s="167" t="str">
        <f t="shared" si="47"/>
        <v/>
      </c>
      <c r="M486" s="5" t="e">
        <f t="shared" si="44"/>
        <v>#N/A</v>
      </c>
      <c r="N486" s="3" t="str">
        <f t="shared" si="43"/>
        <v/>
      </c>
    </row>
    <row r="487" spans="1:14" x14ac:dyDescent="0.15">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15">
      <c r="A488" s="198"/>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15">
      <c r="A489" s="166"/>
      <c r="B489" s="204" t="e">
        <f>VLOOKUP(A489,Adr!A:B,2,FALSE)</f>
        <v>#N/A</v>
      </c>
      <c r="C489" s="185"/>
      <c r="D489" s="289"/>
      <c r="E489" s="173"/>
      <c r="F489" s="166"/>
      <c r="G489" s="169"/>
      <c r="H489" s="169"/>
      <c r="I489" s="192" t="str">
        <f t="shared" si="45"/>
        <v/>
      </c>
      <c r="J489" s="167" t="str">
        <f t="shared" si="46"/>
        <v/>
      </c>
      <c r="K489" s="5"/>
      <c r="L489" s="167" t="str">
        <f t="shared" si="47"/>
        <v/>
      </c>
      <c r="M489" s="5" t="e">
        <f t="shared" si="44"/>
        <v>#N/A</v>
      </c>
      <c r="N489" s="3" t="str">
        <f t="shared" si="43"/>
        <v/>
      </c>
    </row>
    <row r="490" spans="1:14" x14ac:dyDescent="0.15">
      <c r="A490" s="166"/>
      <c r="B490" s="204" t="e">
        <f>VLOOKUP(A490,Adr!A:B,2,FALSE)</f>
        <v>#N/A</v>
      </c>
      <c r="C490" s="196"/>
      <c r="D490" s="291"/>
      <c r="E490" s="230"/>
      <c r="F490" s="166"/>
      <c r="G490" s="169"/>
      <c r="H490" s="169"/>
      <c r="I490" s="192" t="str">
        <f t="shared" si="45"/>
        <v/>
      </c>
      <c r="J490" s="167" t="str">
        <f t="shared" si="46"/>
        <v/>
      </c>
      <c r="K490" s="5"/>
      <c r="L490" s="167" t="str">
        <f t="shared" si="47"/>
        <v/>
      </c>
      <c r="M490" s="5" t="e">
        <f t="shared" si="44"/>
        <v>#N/A</v>
      </c>
      <c r="N490" s="3" t="str">
        <f t="shared" si="43"/>
        <v/>
      </c>
    </row>
    <row r="491" spans="1:14" x14ac:dyDescent="0.15">
      <c r="A491" s="202"/>
      <c r="B491" s="204" t="e">
        <f>VLOOKUP(A491,Adr!A:B,2,FALSE)</f>
        <v>#N/A</v>
      </c>
      <c r="C491" s="169"/>
      <c r="D491" s="290"/>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15">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x14ac:dyDescent="0.15">
      <c r="A493" s="198"/>
      <c r="B493" s="204" t="e">
        <f>VLOOKUP(A493,Adr!A:B,2,FALSE)</f>
        <v>#N/A</v>
      </c>
      <c r="C493" s="196"/>
      <c r="D493" s="291"/>
      <c r="E493" s="230"/>
      <c r="F493" s="166"/>
      <c r="G493" s="169"/>
      <c r="H493" s="169"/>
      <c r="I493" s="192" t="str">
        <f t="shared" si="45"/>
        <v/>
      </c>
      <c r="J493" s="167" t="str">
        <f t="shared" si="46"/>
        <v/>
      </c>
      <c r="K493" s="5"/>
      <c r="L493" s="167" t="str">
        <f t="shared" si="47"/>
        <v/>
      </c>
      <c r="M493" s="5" t="e">
        <f t="shared" si="44"/>
        <v>#N/A</v>
      </c>
      <c r="N493" s="3" t="str">
        <f t="shared" si="43"/>
        <v/>
      </c>
    </row>
    <row r="494" spans="1:14" x14ac:dyDescent="0.15">
      <c r="A494" s="202"/>
      <c r="B494" s="204" t="e">
        <f>VLOOKUP(A494,Adr!A:B,2,FALSE)</f>
        <v>#N/A</v>
      </c>
      <c r="C494" s="185"/>
      <c r="D494" s="289"/>
      <c r="E494" s="230"/>
      <c r="F494" s="166"/>
      <c r="G494" s="169"/>
      <c r="H494" s="169"/>
      <c r="I494" s="192" t="str">
        <f t="shared" si="45"/>
        <v/>
      </c>
      <c r="J494" s="167" t="str">
        <f t="shared" si="46"/>
        <v/>
      </c>
      <c r="K494" s="5"/>
      <c r="L494" s="167" t="str">
        <f t="shared" si="47"/>
        <v/>
      </c>
      <c r="M494" s="5" t="e">
        <f t="shared" si="44"/>
        <v>#N/A</v>
      </c>
      <c r="N494" s="3" t="str">
        <f t="shared" si="43"/>
        <v/>
      </c>
    </row>
    <row r="495" spans="1:14" x14ac:dyDescent="0.15">
      <c r="A495" s="198"/>
      <c r="B495" s="204" t="e">
        <f>VLOOKUP(A495,Adr!A:B,2,FALSE)</f>
        <v>#N/A</v>
      </c>
      <c r="C495" s="169"/>
      <c r="D495" s="290"/>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15">
      <c r="A496" s="198"/>
      <c r="B496" s="204" t="e">
        <f>VLOOKUP(A496,Adr!A:B,2,FALSE)</f>
        <v>#N/A</v>
      </c>
      <c r="C496" s="185"/>
      <c r="D496" s="289"/>
      <c r="E496" s="173"/>
      <c r="F496" s="166"/>
      <c r="G496" s="169"/>
      <c r="H496" s="169"/>
      <c r="I496" s="192" t="str">
        <f t="shared" si="45"/>
        <v/>
      </c>
      <c r="J496" s="167" t="str">
        <f t="shared" si="46"/>
        <v/>
      </c>
      <c r="K496" s="5"/>
      <c r="L496" s="167" t="str">
        <f t="shared" si="47"/>
        <v/>
      </c>
      <c r="M496" s="5" t="e">
        <f t="shared" si="44"/>
        <v>#N/A</v>
      </c>
      <c r="N496" s="3" t="str">
        <f t="shared" si="43"/>
        <v/>
      </c>
    </row>
    <row r="497" spans="1:14" x14ac:dyDescent="0.15">
      <c r="A497" s="178"/>
      <c r="B497" s="204" t="e">
        <f>VLOOKUP(A497,Adr!A:B,2,FALSE)</f>
        <v>#N/A</v>
      </c>
      <c r="C497" s="196"/>
      <c r="D497" s="289"/>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15">
      <c r="A498" s="166"/>
      <c r="B498" s="204" t="e">
        <f>VLOOKUP(A498,Adr!A:B,2,FALSE)</f>
        <v>#N/A</v>
      </c>
      <c r="C498" s="196"/>
      <c r="D498" s="291"/>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15">
      <c r="A499" s="202"/>
      <c r="B499" s="204" t="e">
        <f>VLOOKUP(A499,Adr!A:B,2,FALSE)</f>
        <v>#N/A</v>
      </c>
      <c r="C499" s="185"/>
      <c r="D499" s="289"/>
      <c r="E499" s="173"/>
      <c r="F499" s="166"/>
      <c r="G499" s="169"/>
      <c r="H499" s="169"/>
      <c r="I499" s="192" t="str">
        <f t="shared" si="45"/>
        <v/>
      </c>
      <c r="J499" s="167" t="str">
        <f t="shared" si="46"/>
        <v/>
      </c>
      <c r="K499" s="5"/>
      <c r="L499" s="167" t="str">
        <f t="shared" si="47"/>
        <v/>
      </c>
      <c r="M499" s="5" t="e">
        <f t="shared" si="44"/>
        <v>#N/A</v>
      </c>
      <c r="N499" s="3" t="str">
        <f t="shared" si="43"/>
        <v/>
      </c>
    </row>
    <row r="500" spans="1:14" x14ac:dyDescent="0.15">
      <c r="A500" s="202"/>
      <c r="B500" s="204" t="e">
        <f>VLOOKUP(A500,Adr!A:B,2,FALSE)</f>
        <v>#N/A</v>
      </c>
      <c r="C500" s="185"/>
      <c r="D500" s="289"/>
      <c r="E500" s="230"/>
      <c r="F500" s="166"/>
      <c r="G500" s="169"/>
      <c r="H500" s="169"/>
      <c r="I500" s="192" t="str">
        <f t="shared" si="45"/>
        <v/>
      </c>
      <c r="J500" s="167" t="str">
        <f t="shared" si="46"/>
        <v/>
      </c>
      <c r="K500" s="5"/>
      <c r="L500" s="167" t="str">
        <f t="shared" si="47"/>
        <v/>
      </c>
      <c r="M500" s="5" t="e">
        <f t="shared" si="44"/>
        <v>#N/A</v>
      </c>
      <c r="N500" s="3" t="str">
        <f t="shared" si="43"/>
        <v/>
      </c>
    </row>
    <row r="501" spans="1:14" x14ac:dyDescent="0.15">
      <c r="A501" s="166"/>
      <c r="B501" s="204" t="e">
        <f>VLOOKUP(A501,Adr!A:B,2,FALSE)</f>
        <v>#N/A</v>
      </c>
      <c r="C501" s="196"/>
      <c r="D501" s="291"/>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15">
      <c r="A502" s="202"/>
      <c r="B502" s="204" t="e">
        <f>VLOOKUP(A502,Adr!A:B,2,FALSE)</f>
        <v>#N/A</v>
      </c>
      <c r="C502" s="196"/>
      <c r="D502" s="291"/>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15">
      <c r="A503" s="202"/>
      <c r="B503" s="204" t="e">
        <f>VLOOKUP(A503,Adr!A:B,2,FALSE)</f>
        <v>#N/A</v>
      </c>
      <c r="C503" s="185"/>
      <c r="D503" s="289"/>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15">
      <c r="A504" s="166"/>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15">
      <c r="A505" s="166"/>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15">
      <c r="A506" s="198"/>
      <c r="B506" s="204" t="e">
        <f>VLOOKUP(A506,Adr!A:B,2,FALSE)</f>
        <v>#N/A</v>
      </c>
      <c r="C506" s="169"/>
      <c r="D506" s="290"/>
      <c r="E506" s="173"/>
      <c r="F506" s="166"/>
      <c r="G506" s="169"/>
      <c r="H506" s="169"/>
      <c r="I506" s="192" t="str">
        <f t="shared" si="45"/>
        <v/>
      </c>
      <c r="J506" s="167" t="str">
        <f t="shared" si="46"/>
        <v/>
      </c>
      <c r="K506" s="5"/>
      <c r="L506" s="167" t="str">
        <f t="shared" si="47"/>
        <v/>
      </c>
      <c r="M506" s="5" t="e">
        <f t="shared" si="44"/>
        <v>#N/A</v>
      </c>
      <c r="N506" s="3" t="str">
        <f t="shared" si="43"/>
        <v/>
      </c>
    </row>
    <row r="507" spans="1:14" x14ac:dyDescent="0.15">
      <c r="A507" s="166"/>
      <c r="B507" s="204" t="e">
        <f>VLOOKUP(A507,Adr!A:B,2,FALSE)</f>
        <v>#N/A</v>
      </c>
      <c r="C507" s="185"/>
      <c r="D507" s="187"/>
      <c r="E507" s="173"/>
      <c r="F507" s="182"/>
      <c r="G507" s="185"/>
      <c r="H507" s="185"/>
      <c r="I507" s="192" t="str">
        <f t="shared" si="45"/>
        <v/>
      </c>
      <c r="J507" s="167" t="str">
        <f t="shared" si="46"/>
        <v/>
      </c>
      <c r="K507" s="5"/>
      <c r="L507" s="167" t="str">
        <f t="shared" si="47"/>
        <v/>
      </c>
      <c r="M507" s="5" t="e">
        <f t="shared" si="44"/>
        <v>#N/A</v>
      </c>
      <c r="N507" s="3" t="str">
        <f t="shared" si="43"/>
        <v/>
      </c>
    </row>
    <row r="508" spans="1:14" x14ac:dyDescent="0.15">
      <c r="A508" s="182"/>
      <c r="B508" s="204" t="e">
        <f>VLOOKUP(A508,Adr!A:B,2,FALSE)</f>
        <v>#N/A</v>
      </c>
      <c r="C508" s="185"/>
      <c r="D508" s="187"/>
      <c r="E508" s="230"/>
      <c r="F508" s="182"/>
      <c r="G508" s="185"/>
      <c r="H508" s="185"/>
      <c r="I508" s="192" t="str">
        <f t="shared" si="45"/>
        <v/>
      </c>
      <c r="J508" s="167"/>
      <c r="K508" s="5"/>
      <c r="L508" s="167" t="str">
        <f t="shared" si="47"/>
        <v/>
      </c>
      <c r="M508" s="5" t="e">
        <f t="shared" si="44"/>
        <v>#N/A</v>
      </c>
      <c r="N508" s="3" t="str">
        <f t="shared" si="43"/>
        <v/>
      </c>
    </row>
    <row r="509" spans="1:14" x14ac:dyDescent="0.15">
      <c r="A509" s="198"/>
      <c r="B509" s="204" t="e">
        <f>VLOOKUP(A509,Adr!A:B,2,FALSE)</f>
        <v>#N/A</v>
      </c>
      <c r="C509" s="169"/>
      <c r="D509" s="172"/>
      <c r="E509" s="173"/>
      <c r="F509" s="166"/>
      <c r="G509" s="169"/>
      <c r="H509" s="169"/>
      <c r="I509" s="192" t="str">
        <f t="shared" si="45"/>
        <v/>
      </c>
      <c r="J509" s="167"/>
      <c r="K509" s="5"/>
      <c r="L509" s="167" t="str">
        <f t="shared" si="47"/>
        <v/>
      </c>
      <c r="M509" s="5" t="e">
        <f t="shared" si="44"/>
        <v>#N/A</v>
      </c>
      <c r="N509" s="3" t="str">
        <f t="shared" si="43"/>
        <v/>
      </c>
    </row>
    <row r="510" spans="1:14" x14ac:dyDescent="0.15">
      <c r="A510" s="166"/>
      <c r="B510" s="204" t="e">
        <f>VLOOKUP(A510,Adr!A:B,2,FALSE)</f>
        <v>#N/A</v>
      </c>
      <c r="C510" s="197"/>
      <c r="D510" s="191"/>
      <c r="E510" s="173"/>
      <c r="F510" s="166"/>
      <c r="G510" s="169"/>
      <c r="H510" s="169"/>
      <c r="I510" s="192" t="str">
        <f t="shared" si="45"/>
        <v/>
      </c>
      <c r="J510" s="167"/>
      <c r="K510" s="5"/>
      <c r="L510" s="167" t="str">
        <f t="shared" si="47"/>
        <v/>
      </c>
      <c r="M510" s="5" t="e">
        <f t="shared" si="44"/>
        <v>#N/A</v>
      </c>
      <c r="N510" s="3" t="str">
        <f t="shared" si="43"/>
        <v/>
      </c>
    </row>
    <row r="511" spans="1:14" x14ac:dyDescent="0.15">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x14ac:dyDescent="0.15">
      <c r="A512" s="182"/>
      <c r="B512" s="204" t="e">
        <f>VLOOKUP(A512,Adr!A:B,2,FALSE)</f>
        <v>#N/A</v>
      </c>
      <c r="C512" s="185"/>
      <c r="D512" s="187"/>
      <c r="E512" s="173"/>
      <c r="F512" s="182"/>
      <c r="G512" s="185"/>
      <c r="H512" s="185"/>
      <c r="I512" s="192" t="str">
        <f t="shared" si="45"/>
        <v/>
      </c>
      <c r="J512" s="167"/>
      <c r="K512" s="5"/>
      <c r="L512" s="167" t="str">
        <f t="shared" si="47"/>
        <v/>
      </c>
      <c r="M512" s="5" t="e">
        <f t="shared" si="44"/>
        <v>#N/A</v>
      </c>
      <c r="N512" s="3" t="str">
        <f t="shared" si="43"/>
        <v/>
      </c>
    </row>
    <row r="513" spans="1:14" x14ac:dyDescent="0.15">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x14ac:dyDescent="0.15">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15">
      <c r="A515" s="182"/>
      <c r="B515" s="204" t="e">
        <f>VLOOKUP(A515,Adr!A:B,2,FALSE)</f>
        <v>#N/A</v>
      </c>
      <c r="C515" s="185"/>
      <c r="D515" s="187"/>
      <c r="E515" s="230"/>
      <c r="F515" s="182"/>
      <c r="G515" s="185"/>
      <c r="H515" s="185"/>
      <c r="I515" s="192" t="str">
        <f t="shared" si="45"/>
        <v/>
      </c>
      <c r="J515" s="167"/>
      <c r="K515" s="5"/>
      <c r="L515" s="167" t="str">
        <f t="shared" si="47"/>
        <v/>
      </c>
      <c r="M515" s="5" t="e">
        <f t="shared" si="44"/>
        <v>#N/A</v>
      </c>
      <c r="N515" s="3" t="str">
        <f t="shared" si="43"/>
        <v/>
      </c>
    </row>
    <row r="516" spans="1:14" x14ac:dyDescent="0.15">
      <c r="A516" s="198"/>
      <c r="B516" s="204" t="e">
        <f>VLOOKUP(A516,Adr!A:B,2,FALSE)</f>
        <v>#N/A</v>
      </c>
      <c r="C516" s="169"/>
      <c r="D516" s="172"/>
      <c r="E516" s="173"/>
      <c r="F516" s="166"/>
      <c r="G516" s="169"/>
      <c r="H516" s="169"/>
      <c r="I516" s="192" t="str">
        <f t="shared" si="45"/>
        <v/>
      </c>
      <c r="J516" s="167"/>
      <c r="K516" s="5"/>
      <c r="L516" s="167" t="str">
        <f t="shared" si="47"/>
        <v/>
      </c>
      <c r="M516" s="5" t="e">
        <f t="shared" si="44"/>
        <v>#N/A</v>
      </c>
      <c r="N516" s="3" t="str">
        <f t="shared" ref="N516:N579" si="48">+I516&amp;H516</f>
        <v/>
      </c>
    </row>
    <row r="517" spans="1:14" x14ac:dyDescent="0.15">
      <c r="A517" s="166"/>
      <c r="B517" s="204" t="e">
        <f>VLOOKUP(A517,Adr!A:B,2,FALSE)</f>
        <v>#N/A</v>
      </c>
      <c r="C517" s="196"/>
      <c r="D517" s="186"/>
      <c r="E517" s="173"/>
      <c r="F517" s="166"/>
      <c r="G517" s="169"/>
      <c r="H517" s="169"/>
      <c r="I517" s="192" t="str">
        <f t="shared" si="45"/>
        <v/>
      </c>
      <c r="J517" s="167"/>
      <c r="K517" s="5"/>
      <c r="L517" s="167" t="str">
        <f t="shared" si="47"/>
        <v/>
      </c>
      <c r="M517" s="5" t="e">
        <f t="shared" si="44"/>
        <v>#N/A</v>
      </c>
      <c r="N517" s="3" t="str">
        <f t="shared" si="48"/>
        <v/>
      </c>
    </row>
    <row r="518" spans="1:14" x14ac:dyDescent="0.15">
      <c r="A518" s="166"/>
      <c r="B518" s="204" t="e">
        <f>VLOOKUP(A518,Adr!A:B,2,FALSE)</f>
        <v>#N/A</v>
      </c>
      <c r="C518" s="197"/>
      <c r="D518" s="191"/>
      <c r="E518" s="173"/>
      <c r="F518" s="166"/>
      <c r="G518" s="169"/>
      <c r="H518" s="169"/>
      <c r="I518" s="192" t="str">
        <f t="shared" si="45"/>
        <v/>
      </c>
      <c r="J518" s="167"/>
      <c r="K518" s="5"/>
      <c r="L518" s="167" t="str">
        <f t="shared" si="47"/>
        <v/>
      </c>
      <c r="M518" s="5" t="e">
        <f t="shared" si="44"/>
        <v>#N/A</v>
      </c>
      <c r="N518" s="3" t="str">
        <f t="shared" si="48"/>
        <v/>
      </c>
    </row>
    <row r="519" spans="1:14" x14ac:dyDescent="0.15">
      <c r="A519" s="198"/>
      <c r="B519" s="204" t="e">
        <f>VLOOKUP(A519,Adr!A:B,2,FALSE)</f>
        <v>#N/A</v>
      </c>
      <c r="C519" s="169"/>
      <c r="D519" s="172"/>
      <c r="E519" s="173"/>
      <c r="F519" s="166"/>
      <c r="G519" s="169"/>
      <c r="H519" s="169"/>
      <c r="I519" s="192" t="str">
        <f t="shared" si="45"/>
        <v/>
      </c>
      <c r="J519" s="167"/>
      <c r="K519" s="5"/>
      <c r="L519" s="167" t="str">
        <f t="shared" si="47"/>
        <v/>
      </c>
      <c r="M519" s="5" t="e">
        <f t="shared" si="44"/>
        <v>#N/A</v>
      </c>
      <c r="N519" s="3" t="str">
        <f t="shared" si="48"/>
        <v/>
      </c>
    </row>
    <row r="520" spans="1:14" x14ac:dyDescent="0.15">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15">
      <c r="A521" s="166"/>
      <c r="B521" s="204" t="e">
        <f>VLOOKUP(A521,Adr!A:B,2,FALSE)</f>
        <v>#N/A</v>
      </c>
      <c r="C521" s="197"/>
      <c r="D521" s="187"/>
      <c r="E521" s="173"/>
      <c r="F521" s="166"/>
      <c r="G521" s="169"/>
      <c r="H521" s="169"/>
      <c r="I521" s="192" t="str">
        <f t="shared" si="45"/>
        <v/>
      </c>
      <c r="J521" s="167"/>
      <c r="K521" s="5"/>
      <c r="L521" s="167" t="str">
        <f t="shared" si="47"/>
        <v/>
      </c>
      <c r="M521" s="5" t="e">
        <f t="shared" si="44"/>
        <v>#N/A</v>
      </c>
      <c r="N521" s="3" t="str">
        <f t="shared" si="48"/>
        <v/>
      </c>
    </row>
    <row r="522" spans="1:14" x14ac:dyDescent="0.15">
      <c r="A522" s="198"/>
      <c r="B522" s="204" t="e">
        <f>VLOOKUP(A522,Adr!A:B,2,FALSE)</f>
        <v>#N/A</v>
      </c>
      <c r="C522" s="169"/>
      <c r="D522" s="172"/>
      <c r="E522" s="173"/>
      <c r="F522" s="166"/>
      <c r="G522" s="169"/>
      <c r="H522" s="169"/>
      <c r="I522" s="192" t="str">
        <f t="shared" si="45"/>
        <v/>
      </c>
      <c r="J522" s="167"/>
      <c r="K522" s="5"/>
      <c r="L522" s="167" t="str">
        <f t="shared" si="47"/>
        <v/>
      </c>
      <c r="M522" s="5" t="e">
        <f t="shared" si="44"/>
        <v>#N/A</v>
      </c>
      <c r="N522" s="3" t="str">
        <f t="shared" si="48"/>
        <v/>
      </c>
    </row>
    <row r="523" spans="1:14" x14ac:dyDescent="0.15">
      <c r="A523" s="166"/>
      <c r="B523" s="204" t="e">
        <f>VLOOKUP(A523,Adr!A:B,2,FALSE)</f>
        <v>#N/A</v>
      </c>
      <c r="C523" s="197"/>
      <c r="D523" s="191"/>
      <c r="E523" s="173"/>
      <c r="F523" s="166"/>
      <c r="G523" s="169"/>
      <c r="H523" s="169"/>
      <c r="I523" s="192" t="str">
        <f t="shared" si="45"/>
        <v/>
      </c>
      <c r="J523" s="167"/>
      <c r="K523" s="5"/>
      <c r="L523" s="167" t="str">
        <f t="shared" si="47"/>
        <v/>
      </c>
      <c r="M523" s="5" t="e">
        <f t="shared" si="44"/>
        <v>#N/A</v>
      </c>
      <c r="N523" s="3" t="str">
        <f t="shared" si="48"/>
        <v/>
      </c>
    </row>
    <row r="524" spans="1:14" x14ac:dyDescent="0.15">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x14ac:dyDescent="0.15">
      <c r="A525" s="166"/>
      <c r="B525" s="204" t="e">
        <f>VLOOKUP(A525,Adr!A:B,2,FALSE)</f>
        <v>#N/A</v>
      </c>
      <c r="C525" s="197"/>
      <c r="D525" s="191"/>
      <c r="E525" s="173"/>
      <c r="F525" s="166"/>
      <c r="G525" s="169"/>
      <c r="H525" s="169"/>
      <c r="I525" s="192" t="str">
        <f t="shared" si="45"/>
        <v/>
      </c>
      <c r="J525" s="167"/>
      <c r="K525" s="5"/>
      <c r="L525" s="167" t="str">
        <f t="shared" si="47"/>
        <v/>
      </c>
      <c r="M525" s="5" t="e">
        <f t="shared" ref="M525:M588" si="49">B525&amp;F525&amp;H525&amp;C525</f>
        <v>#N/A</v>
      </c>
      <c r="N525" s="3" t="str">
        <f t="shared" si="48"/>
        <v/>
      </c>
    </row>
    <row r="526" spans="1:14" x14ac:dyDescent="0.15">
      <c r="A526" s="166"/>
      <c r="B526" s="204" t="e">
        <f>VLOOKUP(A526,Adr!A:B,2,FALSE)</f>
        <v>#N/A</v>
      </c>
      <c r="C526" s="197"/>
      <c r="D526" s="191"/>
      <c r="E526" s="173"/>
      <c r="F526" s="166"/>
      <c r="G526" s="169"/>
      <c r="H526" s="169"/>
      <c r="I526" s="192" t="str">
        <f t="shared" si="45"/>
        <v/>
      </c>
      <c r="J526" s="167"/>
      <c r="K526" s="5"/>
      <c r="L526" s="167" t="str">
        <f t="shared" si="47"/>
        <v/>
      </c>
      <c r="M526" s="5" t="e">
        <f t="shared" si="49"/>
        <v>#N/A</v>
      </c>
      <c r="N526" s="3" t="str">
        <f t="shared" si="48"/>
        <v/>
      </c>
    </row>
    <row r="527" spans="1:14" x14ac:dyDescent="0.15">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x14ac:dyDescent="0.15">
      <c r="A528" s="198"/>
      <c r="B528" s="204" t="e">
        <f>VLOOKUP(A528,Adr!A:B,2,FALSE)</f>
        <v>#N/A</v>
      </c>
      <c r="C528" s="169"/>
      <c r="D528" s="172"/>
      <c r="E528" s="173"/>
      <c r="F528" s="166"/>
      <c r="G528" s="169"/>
      <c r="H528" s="169"/>
      <c r="I528" s="192" t="str">
        <f t="shared" si="45"/>
        <v/>
      </c>
      <c r="J528" s="167"/>
      <c r="K528" s="5"/>
      <c r="L528" s="167" t="str">
        <f t="shared" si="47"/>
        <v/>
      </c>
      <c r="M528" s="5" t="e">
        <f t="shared" si="49"/>
        <v>#N/A</v>
      </c>
      <c r="N528" s="3" t="str">
        <f t="shared" si="48"/>
        <v/>
      </c>
    </row>
    <row r="529" spans="1:14" x14ac:dyDescent="0.15">
      <c r="A529" s="182"/>
      <c r="B529" s="204" t="e">
        <f>VLOOKUP(A529,Adr!A:B,2,FALSE)</f>
        <v>#N/A</v>
      </c>
      <c r="C529" s="185"/>
      <c r="D529" s="187"/>
      <c r="E529" s="230"/>
      <c r="F529" s="182"/>
      <c r="G529" s="185"/>
      <c r="H529" s="185"/>
      <c r="I529" s="192" t="str">
        <f t="shared" si="45"/>
        <v/>
      </c>
      <c r="J529" s="167"/>
      <c r="K529" s="5"/>
      <c r="L529" s="167" t="str">
        <f t="shared" si="47"/>
        <v/>
      </c>
      <c r="M529" s="5" t="e">
        <f t="shared" si="49"/>
        <v>#N/A</v>
      </c>
      <c r="N529" s="3" t="str">
        <f t="shared" si="48"/>
        <v/>
      </c>
    </row>
    <row r="530" spans="1:14" x14ac:dyDescent="0.15">
      <c r="A530" s="166"/>
      <c r="B530" s="204" t="e">
        <f>VLOOKUP(A530,Adr!A:B,2,FALSE)</f>
        <v>#N/A</v>
      </c>
      <c r="C530" s="196"/>
      <c r="D530" s="186"/>
      <c r="E530" s="173"/>
      <c r="F530" s="166"/>
      <c r="G530" s="169"/>
      <c r="H530" s="169"/>
      <c r="I530" s="192" t="str">
        <f t="shared" si="45"/>
        <v/>
      </c>
      <c r="J530" s="167"/>
      <c r="K530" s="5"/>
      <c r="L530" s="167" t="str">
        <f t="shared" si="47"/>
        <v/>
      </c>
      <c r="M530" s="5" t="e">
        <f t="shared" si="49"/>
        <v>#N/A</v>
      </c>
      <c r="N530" s="3" t="str">
        <f t="shared" si="48"/>
        <v/>
      </c>
    </row>
    <row r="531" spans="1:14" x14ac:dyDescent="0.15">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x14ac:dyDescent="0.15">
      <c r="A532" s="166"/>
      <c r="B532" s="204" t="e">
        <f>VLOOKUP(A532,Adr!A:B,2,FALSE)</f>
        <v>#N/A</v>
      </c>
      <c r="C532" s="196"/>
      <c r="D532" s="187"/>
      <c r="E532" s="173"/>
      <c r="F532" s="166"/>
      <c r="G532" s="169"/>
      <c r="H532" s="169"/>
      <c r="I532" s="192" t="str">
        <f t="shared" si="45"/>
        <v/>
      </c>
      <c r="J532" s="167"/>
      <c r="K532" s="5"/>
      <c r="L532" s="167" t="str">
        <f t="shared" si="47"/>
        <v/>
      </c>
      <c r="M532" s="5" t="e">
        <f t="shared" si="49"/>
        <v>#N/A</v>
      </c>
      <c r="N532" s="3" t="str">
        <f t="shared" si="48"/>
        <v/>
      </c>
    </row>
    <row r="533" spans="1:14" x14ac:dyDescent="0.15">
      <c r="A533" s="166"/>
      <c r="B533" s="204" t="e">
        <f>VLOOKUP(A533,Adr!A:B,2,FALSE)</f>
        <v>#N/A</v>
      </c>
      <c r="C533" s="190"/>
      <c r="D533" s="172"/>
      <c r="E533" s="173"/>
      <c r="F533" s="166"/>
      <c r="G533" s="169"/>
      <c r="H533" s="169"/>
      <c r="I533" s="192" t="str">
        <f t="shared" si="45"/>
        <v/>
      </c>
      <c r="J533" s="167"/>
      <c r="K533" s="5"/>
      <c r="L533" s="167" t="str">
        <f t="shared" si="47"/>
        <v/>
      </c>
      <c r="M533" s="5" t="e">
        <f t="shared" si="49"/>
        <v>#N/A</v>
      </c>
      <c r="N533" s="3" t="str">
        <f t="shared" si="48"/>
        <v/>
      </c>
    </row>
    <row r="534" spans="1:14" x14ac:dyDescent="0.15">
      <c r="A534" s="166"/>
      <c r="B534" s="204" t="e">
        <f>VLOOKUP(A534,Adr!A:B,2,FALSE)</f>
        <v>#N/A</v>
      </c>
      <c r="C534" s="196"/>
      <c r="D534" s="172"/>
      <c r="E534" s="173"/>
      <c r="F534" s="166"/>
      <c r="G534" s="169"/>
      <c r="H534" s="169"/>
      <c r="I534" s="192" t="str">
        <f t="shared" si="45"/>
        <v/>
      </c>
      <c r="J534" s="167"/>
      <c r="K534" s="5"/>
      <c r="L534" s="167" t="str">
        <f t="shared" si="47"/>
        <v/>
      </c>
      <c r="M534" s="5" t="e">
        <f t="shared" si="49"/>
        <v>#N/A</v>
      </c>
      <c r="N534" s="3" t="str">
        <f t="shared" si="48"/>
        <v/>
      </c>
    </row>
    <row r="535" spans="1:14" x14ac:dyDescent="0.15">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15">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x14ac:dyDescent="0.15">
      <c r="A537" s="166"/>
      <c r="B537" s="204" t="e">
        <f>VLOOKUP(A537,Adr!A:B,2,FALSE)</f>
        <v>#N/A</v>
      </c>
      <c r="C537" s="196"/>
      <c r="D537" s="187"/>
      <c r="E537" s="173"/>
      <c r="F537" s="166"/>
      <c r="G537" s="169"/>
      <c r="H537" s="169"/>
      <c r="I537" s="192" t="str">
        <f t="shared" si="45"/>
        <v/>
      </c>
      <c r="J537" s="167"/>
      <c r="K537" s="5"/>
      <c r="L537" s="167" t="str">
        <f t="shared" si="47"/>
        <v/>
      </c>
      <c r="M537" s="5" t="e">
        <f t="shared" si="49"/>
        <v>#N/A</v>
      </c>
      <c r="N537" s="3" t="str">
        <f t="shared" si="48"/>
        <v/>
      </c>
    </row>
    <row r="538" spans="1:14" x14ac:dyDescent="0.15">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x14ac:dyDescent="0.15">
      <c r="A539" s="166"/>
      <c r="B539" s="204" t="e">
        <f>VLOOKUP(A539,Adr!A:B,2,FALSE)</f>
        <v>#N/A</v>
      </c>
      <c r="C539" s="185"/>
      <c r="D539" s="187"/>
      <c r="E539" s="173"/>
      <c r="F539" s="182"/>
      <c r="G539" s="185"/>
      <c r="H539" s="185"/>
      <c r="I539" s="192" t="str">
        <f t="shared" si="45"/>
        <v/>
      </c>
      <c r="J539" s="167"/>
      <c r="K539" s="5"/>
      <c r="L539" s="167" t="str">
        <f t="shared" si="47"/>
        <v/>
      </c>
      <c r="M539" s="5" t="e">
        <f t="shared" si="49"/>
        <v>#N/A</v>
      </c>
      <c r="N539" s="3" t="str">
        <f t="shared" si="48"/>
        <v/>
      </c>
    </row>
    <row r="540" spans="1:14" x14ac:dyDescent="0.15">
      <c r="A540" s="166"/>
      <c r="B540" s="204" t="e">
        <f>VLOOKUP(A540,Adr!A:B,2,FALSE)</f>
        <v>#N/A</v>
      </c>
      <c r="C540" s="197"/>
      <c r="D540" s="191"/>
      <c r="E540" s="173"/>
      <c r="F540" s="182"/>
      <c r="G540" s="185"/>
      <c r="H540" s="185"/>
      <c r="I540" s="192" t="str">
        <f t="shared" si="45"/>
        <v/>
      </c>
      <c r="J540" s="167"/>
      <c r="K540" s="5"/>
      <c r="L540" s="167" t="str">
        <f t="shared" si="47"/>
        <v/>
      </c>
      <c r="M540" s="5" t="e">
        <f t="shared" si="49"/>
        <v>#N/A</v>
      </c>
      <c r="N540" s="3" t="str">
        <f t="shared" si="48"/>
        <v/>
      </c>
    </row>
    <row r="541" spans="1:14" x14ac:dyDescent="0.15">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15">
      <c r="A542" s="182"/>
      <c r="B542" s="204" t="e">
        <f>VLOOKUP(A542,Adr!A:B,2,FALSE)</f>
        <v>#N/A</v>
      </c>
      <c r="C542" s="185"/>
      <c r="D542" s="187"/>
      <c r="E542" s="230"/>
      <c r="F542" s="182"/>
      <c r="G542" s="185"/>
      <c r="H542" s="185"/>
      <c r="I542" s="192" t="str">
        <f t="shared" ref="I542:I605" si="50">A542&amp;F542</f>
        <v/>
      </c>
      <c r="J542" s="167"/>
      <c r="K542" s="5"/>
      <c r="L542" s="167" t="str">
        <f t="shared" ref="L542:L605" si="51">A542&amp;G542&amp;H542</f>
        <v/>
      </c>
      <c r="M542" s="5" t="e">
        <f t="shared" si="49"/>
        <v>#N/A</v>
      </c>
      <c r="N542" s="3" t="str">
        <f t="shared" si="48"/>
        <v/>
      </c>
    </row>
    <row r="543" spans="1:14" x14ac:dyDescent="0.15">
      <c r="A543" s="166"/>
      <c r="B543" s="204" t="e">
        <f>VLOOKUP(A543,Adr!A:B,2,FALSE)</f>
        <v>#N/A</v>
      </c>
      <c r="C543" s="196"/>
      <c r="D543" s="186"/>
      <c r="E543" s="173"/>
      <c r="F543" s="166"/>
      <c r="G543" s="169"/>
      <c r="H543" s="169"/>
      <c r="I543" s="192" t="str">
        <f t="shared" si="50"/>
        <v/>
      </c>
      <c r="J543" s="167"/>
      <c r="K543" s="5"/>
      <c r="L543" s="167" t="str">
        <f t="shared" si="51"/>
        <v/>
      </c>
      <c r="M543" s="5" t="e">
        <f t="shared" si="49"/>
        <v>#N/A</v>
      </c>
      <c r="N543" s="3" t="str">
        <f t="shared" si="48"/>
        <v/>
      </c>
    </row>
    <row r="544" spans="1:14" x14ac:dyDescent="0.15">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x14ac:dyDescent="0.15">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15">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15">
      <c r="A547" s="166"/>
      <c r="B547" s="204" t="e">
        <f>VLOOKUP(A547,Adr!A:B,2,FALSE)</f>
        <v>#N/A</v>
      </c>
      <c r="C547" s="190"/>
      <c r="D547" s="172"/>
      <c r="E547" s="173"/>
      <c r="F547" s="166"/>
      <c r="G547" s="169"/>
      <c r="H547" s="169"/>
      <c r="I547" s="192" t="str">
        <f t="shared" si="50"/>
        <v/>
      </c>
      <c r="J547" s="167"/>
      <c r="K547" s="5"/>
      <c r="L547" s="167" t="str">
        <f t="shared" si="51"/>
        <v/>
      </c>
      <c r="M547" s="5" t="e">
        <f t="shared" si="49"/>
        <v>#N/A</v>
      </c>
      <c r="N547" s="3" t="str">
        <f t="shared" si="48"/>
        <v/>
      </c>
    </row>
    <row r="548" spans="1:14" x14ac:dyDescent="0.15">
      <c r="A548" s="182"/>
      <c r="B548" s="204" t="e">
        <f>VLOOKUP(A548,Adr!A:B,2,FALSE)</f>
        <v>#N/A</v>
      </c>
      <c r="C548" s="185"/>
      <c r="D548" s="187"/>
      <c r="E548" s="230"/>
      <c r="F548" s="182"/>
      <c r="G548" s="185"/>
      <c r="H548" s="185"/>
      <c r="I548" s="192" t="str">
        <f t="shared" si="50"/>
        <v/>
      </c>
      <c r="J548" s="167"/>
      <c r="K548" s="5"/>
      <c r="L548" s="167" t="str">
        <f t="shared" si="51"/>
        <v/>
      </c>
      <c r="M548" s="5" t="e">
        <f t="shared" si="49"/>
        <v>#N/A</v>
      </c>
      <c r="N548" s="3" t="str">
        <f t="shared" si="48"/>
        <v/>
      </c>
    </row>
    <row r="549" spans="1:14" x14ac:dyDescent="0.15">
      <c r="A549" s="166"/>
      <c r="B549" s="204" t="e">
        <f>VLOOKUP(A549,Adr!A:B,2,FALSE)</f>
        <v>#N/A</v>
      </c>
      <c r="C549" s="196"/>
      <c r="D549" s="186"/>
      <c r="E549" s="173"/>
      <c r="F549" s="166"/>
      <c r="G549" s="169"/>
      <c r="H549" s="169"/>
      <c r="I549" s="192" t="str">
        <f t="shared" si="50"/>
        <v/>
      </c>
      <c r="J549" s="167"/>
      <c r="K549" s="5"/>
      <c r="L549" s="167" t="str">
        <f t="shared" si="51"/>
        <v/>
      </c>
      <c r="M549" s="5" t="e">
        <f t="shared" si="49"/>
        <v>#N/A</v>
      </c>
      <c r="N549" s="3" t="str">
        <f t="shared" si="48"/>
        <v/>
      </c>
    </row>
    <row r="550" spans="1:14" x14ac:dyDescent="0.15">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x14ac:dyDescent="0.15">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15">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15">
      <c r="A553" s="182"/>
      <c r="B553" s="204" t="e">
        <f>VLOOKUP(A553,Adr!A:B,2,FALSE)</f>
        <v>#N/A</v>
      </c>
      <c r="C553" s="185"/>
      <c r="D553" s="187"/>
      <c r="E553" s="230"/>
      <c r="F553" s="182"/>
      <c r="G553" s="185"/>
      <c r="H553" s="185"/>
      <c r="I553" s="192" t="str">
        <f t="shared" si="50"/>
        <v/>
      </c>
      <c r="J553" s="167"/>
      <c r="K553" s="5"/>
      <c r="L553" s="167" t="str">
        <f t="shared" si="51"/>
        <v/>
      </c>
      <c r="M553" s="5" t="e">
        <f t="shared" si="49"/>
        <v>#N/A</v>
      </c>
      <c r="N553" s="3" t="str">
        <f t="shared" si="48"/>
        <v/>
      </c>
    </row>
    <row r="554" spans="1:14" x14ac:dyDescent="0.15">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15">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x14ac:dyDescent="0.15">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15">
      <c r="A557" s="166"/>
      <c r="B557" s="204" t="e">
        <f>VLOOKUP(A557,Adr!A:B,2,FALSE)</f>
        <v>#N/A</v>
      </c>
      <c r="C557" s="190"/>
      <c r="D557" s="187"/>
      <c r="E557" s="173"/>
      <c r="F557" s="166"/>
      <c r="G557" s="169"/>
      <c r="H557" s="169"/>
      <c r="I557" s="192" t="str">
        <f t="shared" si="50"/>
        <v/>
      </c>
      <c r="J557" s="167"/>
      <c r="K557" s="5"/>
      <c r="L557" s="167" t="str">
        <f t="shared" si="51"/>
        <v/>
      </c>
      <c r="M557" s="5" t="e">
        <f t="shared" si="49"/>
        <v>#N/A</v>
      </c>
      <c r="N557" s="3" t="str">
        <f t="shared" si="48"/>
        <v/>
      </c>
    </row>
    <row r="558" spans="1:14" x14ac:dyDescent="0.15">
      <c r="A558" s="166"/>
      <c r="B558" s="204" t="e">
        <f>VLOOKUP(A558,Adr!A:B,2,FALSE)</f>
        <v>#N/A</v>
      </c>
      <c r="C558" s="196"/>
      <c r="D558" s="187"/>
      <c r="E558" s="173"/>
      <c r="F558" s="166"/>
      <c r="G558" s="169"/>
      <c r="H558" s="169"/>
      <c r="I558" s="192" t="str">
        <f t="shared" si="50"/>
        <v/>
      </c>
      <c r="J558" s="167"/>
      <c r="K558" s="5"/>
      <c r="L558" s="167" t="str">
        <f t="shared" si="51"/>
        <v/>
      </c>
      <c r="M558" s="5" t="e">
        <f t="shared" si="49"/>
        <v>#N/A</v>
      </c>
      <c r="N558" s="3" t="str">
        <f t="shared" si="48"/>
        <v/>
      </c>
    </row>
    <row r="559" spans="1:14" x14ac:dyDescent="0.15">
      <c r="A559" s="166"/>
      <c r="B559" s="204" t="e">
        <f>VLOOKUP(A559,Adr!A:B,2,FALSE)</f>
        <v>#N/A</v>
      </c>
      <c r="C559" s="190"/>
      <c r="D559" s="172"/>
      <c r="E559" s="173"/>
      <c r="F559" s="166"/>
      <c r="G559" s="169"/>
      <c r="H559" s="169"/>
      <c r="I559" s="192" t="str">
        <f t="shared" si="50"/>
        <v/>
      </c>
      <c r="J559" s="167"/>
      <c r="K559" s="5"/>
      <c r="L559" s="167" t="str">
        <f t="shared" si="51"/>
        <v/>
      </c>
      <c r="M559" s="5" t="e">
        <f t="shared" si="49"/>
        <v>#N/A</v>
      </c>
      <c r="N559" s="3" t="str">
        <f t="shared" si="48"/>
        <v/>
      </c>
    </row>
    <row r="560" spans="1:14" x14ac:dyDescent="0.15">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15">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x14ac:dyDescent="0.15">
      <c r="A562" s="182"/>
      <c r="B562" s="204" t="e">
        <f>VLOOKUP(A562,Adr!A:B,2,FALSE)</f>
        <v>#N/A</v>
      </c>
      <c r="C562" s="185"/>
      <c r="D562" s="187"/>
      <c r="E562" s="230"/>
      <c r="F562" s="182"/>
      <c r="G562" s="185"/>
      <c r="H562" s="185"/>
      <c r="I562" s="192" t="str">
        <f t="shared" si="50"/>
        <v/>
      </c>
      <c r="J562" s="167"/>
      <c r="K562" s="5"/>
      <c r="L562" s="167" t="str">
        <f t="shared" si="51"/>
        <v/>
      </c>
      <c r="M562" s="5" t="e">
        <f t="shared" si="49"/>
        <v>#N/A</v>
      </c>
      <c r="N562" s="3" t="str">
        <f t="shared" si="48"/>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15">
      <c r="A564" s="166"/>
      <c r="B564" s="204" t="e">
        <f>VLOOKUP(A564,Adr!A:B,2,FALSE)</f>
        <v>#N/A</v>
      </c>
      <c r="C564" s="196"/>
      <c r="D564" s="186"/>
      <c r="E564" s="173"/>
      <c r="F564" s="166"/>
      <c r="G564" s="169"/>
      <c r="H564" s="169"/>
      <c r="I564" s="192" t="str">
        <f t="shared" si="50"/>
        <v/>
      </c>
      <c r="J564" s="167"/>
      <c r="K564" s="5"/>
      <c r="L564" s="167" t="str">
        <f t="shared" si="51"/>
        <v/>
      </c>
      <c r="M564" s="5" t="e">
        <f t="shared" si="49"/>
        <v>#N/A</v>
      </c>
      <c r="N564" s="3" t="str">
        <f t="shared" si="48"/>
        <v/>
      </c>
    </row>
    <row r="565" spans="1:14" x14ac:dyDescent="0.15">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15">
      <c r="A566" s="198"/>
      <c r="B566" s="204" t="e">
        <f>VLOOKUP(A566,Adr!A:B,2,FALSE)</f>
        <v>#N/A</v>
      </c>
      <c r="C566" s="169"/>
      <c r="D566" s="172"/>
      <c r="E566" s="173"/>
      <c r="F566" s="166"/>
      <c r="G566" s="169"/>
      <c r="H566" s="169"/>
      <c r="I566" s="192" t="str">
        <f t="shared" si="50"/>
        <v/>
      </c>
      <c r="J566" s="167"/>
      <c r="K566" s="5"/>
      <c r="L566" s="167" t="str">
        <f t="shared" si="51"/>
        <v/>
      </c>
      <c r="M566" s="5" t="e">
        <f t="shared" si="49"/>
        <v>#N/A</v>
      </c>
      <c r="N566" s="3" t="str">
        <f t="shared" si="48"/>
        <v/>
      </c>
    </row>
    <row r="567" spans="1:14" x14ac:dyDescent="0.15">
      <c r="A567" s="166"/>
      <c r="B567" s="204" t="e">
        <f>VLOOKUP(A567,Adr!A:B,2,FALSE)</f>
        <v>#N/A</v>
      </c>
      <c r="C567" s="190"/>
      <c r="D567" s="172"/>
      <c r="E567" s="173"/>
      <c r="F567" s="166"/>
      <c r="G567" s="169"/>
      <c r="H567" s="169"/>
      <c r="I567" s="192" t="str">
        <f t="shared" si="50"/>
        <v/>
      </c>
      <c r="J567" s="167"/>
      <c r="K567" s="5"/>
      <c r="L567" s="167" t="str">
        <f t="shared" si="51"/>
        <v/>
      </c>
      <c r="M567" s="5" t="e">
        <f t="shared" si="49"/>
        <v>#N/A</v>
      </c>
      <c r="N567" s="3" t="str">
        <f t="shared" si="48"/>
        <v/>
      </c>
    </row>
    <row r="568" spans="1:14" x14ac:dyDescent="0.15">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x14ac:dyDescent="0.15">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15">
      <c r="A570" s="166"/>
      <c r="B570" s="204" t="e">
        <f>VLOOKUP(A570,Adr!A:B,2,FALSE)</f>
        <v>#N/A</v>
      </c>
      <c r="C570" s="196"/>
      <c r="D570" s="172"/>
      <c r="E570" s="173"/>
      <c r="F570" s="166"/>
      <c r="G570" s="169"/>
      <c r="H570" s="169"/>
      <c r="I570" s="192" t="str">
        <f t="shared" si="50"/>
        <v/>
      </c>
      <c r="J570" s="167"/>
      <c r="K570" s="5"/>
      <c r="L570" s="167" t="str">
        <f t="shared" si="51"/>
        <v/>
      </c>
      <c r="M570" s="5" t="e">
        <f t="shared" si="49"/>
        <v>#N/A</v>
      </c>
      <c r="N570" s="3" t="str">
        <f t="shared" si="48"/>
        <v/>
      </c>
    </row>
    <row r="571" spans="1:14" x14ac:dyDescent="0.15">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15">
      <c r="A572" s="166"/>
      <c r="B572" s="204" t="e">
        <f>VLOOKUP(A572,Adr!A:B,2,FALSE)</f>
        <v>#N/A</v>
      </c>
      <c r="C572" s="196"/>
      <c r="D572" s="187"/>
      <c r="E572" s="173"/>
      <c r="F572" s="166"/>
      <c r="G572" s="169"/>
      <c r="H572" s="169"/>
      <c r="I572" s="192" t="str">
        <f t="shared" si="50"/>
        <v/>
      </c>
      <c r="J572" s="167"/>
      <c r="K572" s="5"/>
      <c r="L572" s="167" t="str">
        <f t="shared" si="51"/>
        <v/>
      </c>
      <c r="M572" s="5" t="e">
        <f t="shared" si="49"/>
        <v>#N/A</v>
      </c>
      <c r="N572" s="3" t="str">
        <f t="shared" si="48"/>
        <v/>
      </c>
    </row>
    <row r="573" spans="1:14" x14ac:dyDescent="0.15">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x14ac:dyDescent="0.15">
      <c r="A574" s="202"/>
      <c r="B574" s="204" t="e">
        <f>VLOOKUP(A574,Adr!A:B,2,FALSE)</f>
        <v>#N/A</v>
      </c>
      <c r="C574" s="169"/>
      <c r="D574" s="172"/>
      <c r="E574" s="173"/>
      <c r="F574" s="166"/>
      <c r="G574" s="169"/>
      <c r="H574" s="169"/>
      <c r="I574" s="192" t="str">
        <f t="shared" si="50"/>
        <v/>
      </c>
      <c r="J574" s="167"/>
      <c r="K574" s="5"/>
      <c r="L574" s="167" t="str">
        <f t="shared" si="51"/>
        <v/>
      </c>
      <c r="M574" s="5" t="e">
        <f t="shared" si="49"/>
        <v>#N/A</v>
      </c>
      <c r="N574" s="3" t="str">
        <f t="shared" si="48"/>
        <v/>
      </c>
    </row>
    <row r="575" spans="1:14" x14ac:dyDescent="0.15">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x14ac:dyDescent="0.15">
      <c r="A576" s="166"/>
      <c r="B576" s="204" t="e">
        <f>VLOOKUP(A576,Adr!A:B,2,FALSE)</f>
        <v>#N/A</v>
      </c>
      <c r="C576" s="196"/>
      <c r="D576" s="187"/>
      <c r="E576" s="173"/>
      <c r="F576" s="166"/>
      <c r="G576" s="169"/>
      <c r="H576" s="169"/>
      <c r="I576" s="192" t="str">
        <f t="shared" si="50"/>
        <v/>
      </c>
      <c r="J576" s="167"/>
      <c r="K576" s="5"/>
      <c r="L576" s="167" t="str">
        <f t="shared" si="51"/>
        <v/>
      </c>
      <c r="M576" s="5" t="e">
        <f t="shared" si="49"/>
        <v>#N/A</v>
      </c>
      <c r="N576" s="3" t="str">
        <f t="shared" si="48"/>
        <v/>
      </c>
    </row>
    <row r="577" spans="1:14" x14ac:dyDescent="0.15">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15">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15">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15">
      <c r="A580" s="166"/>
      <c r="B580" s="204" t="e">
        <f>VLOOKUP(A580,Adr!A:B,2,FALSE)</f>
        <v>#N/A</v>
      </c>
      <c r="C580" s="190"/>
      <c r="D580" s="172"/>
      <c r="E580" s="173"/>
      <c r="F580" s="166"/>
      <c r="G580" s="169"/>
      <c r="H580" s="169"/>
      <c r="I580" s="192" t="str">
        <f t="shared" si="50"/>
        <v/>
      </c>
      <c r="J580" s="167"/>
      <c r="K580" s="5"/>
      <c r="L580" s="167" t="str">
        <f t="shared" si="51"/>
        <v/>
      </c>
      <c r="M580" s="5" t="e">
        <f t="shared" si="49"/>
        <v>#N/A</v>
      </c>
      <c r="N580" s="3" t="str">
        <f t="shared" ref="N580:N643" si="52">+I580&amp;H580</f>
        <v/>
      </c>
    </row>
    <row r="581" spans="1:14" x14ac:dyDescent="0.15">
      <c r="A581" s="166"/>
      <c r="B581" s="204" t="e">
        <f>VLOOKUP(A581,Adr!A:B,2,FALSE)</f>
        <v>#N/A</v>
      </c>
      <c r="C581" s="196"/>
      <c r="D581" s="187"/>
      <c r="E581" s="173"/>
      <c r="F581" s="166"/>
      <c r="G581" s="169"/>
      <c r="H581" s="169"/>
      <c r="I581" s="192" t="str">
        <f t="shared" si="50"/>
        <v/>
      </c>
      <c r="J581" s="167"/>
      <c r="K581" s="5"/>
      <c r="L581" s="167" t="str">
        <f t="shared" si="51"/>
        <v/>
      </c>
      <c r="M581" s="5" t="e">
        <f t="shared" si="49"/>
        <v>#N/A</v>
      </c>
      <c r="N581" s="3" t="str">
        <f t="shared" si="52"/>
        <v/>
      </c>
    </row>
    <row r="582" spans="1:14" x14ac:dyDescent="0.15">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x14ac:dyDescent="0.15">
      <c r="A583" s="198"/>
      <c r="B583" s="204" t="e">
        <f>VLOOKUP(A583,Adr!A:B,2,FALSE)</f>
        <v>#N/A</v>
      </c>
      <c r="C583" s="169"/>
      <c r="D583" s="172"/>
      <c r="E583" s="173"/>
      <c r="F583" s="166"/>
      <c r="G583" s="169"/>
      <c r="H583" s="169"/>
      <c r="I583" s="192" t="str">
        <f t="shared" si="50"/>
        <v/>
      </c>
      <c r="J583" s="167"/>
      <c r="K583" s="5"/>
      <c r="L583" s="167" t="str">
        <f t="shared" si="51"/>
        <v/>
      </c>
      <c r="M583" s="5" t="e">
        <f t="shared" si="49"/>
        <v>#N/A</v>
      </c>
      <c r="N583" s="3" t="str">
        <f t="shared" si="52"/>
        <v/>
      </c>
    </row>
    <row r="584" spans="1:14" x14ac:dyDescent="0.15">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x14ac:dyDescent="0.15">
      <c r="A585" s="166"/>
      <c r="B585" s="204" t="e">
        <f>VLOOKUP(A585,Adr!A:B,2,FALSE)</f>
        <v>#N/A</v>
      </c>
      <c r="C585" s="196"/>
      <c r="D585" s="187"/>
      <c r="E585" s="173"/>
      <c r="F585" s="166"/>
      <c r="G585" s="169"/>
      <c r="H585" s="169"/>
      <c r="I585" s="192" t="str">
        <f t="shared" si="50"/>
        <v/>
      </c>
      <c r="J585" s="167"/>
      <c r="K585" s="5"/>
      <c r="L585" s="167" t="str">
        <f t="shared" si="51"/>
        <v/>
      </c>
      <c r="M585" s="5" t="e">
        <f t="shared" si="49"/>
        <v>#N/A</v>
      </c>
      <c r="N585" s="3" t="str">
        <f t="shared" si="52"/>
        <v/>
      </c>
    </row>
    <row r="586" spans="1:14" x14ac:dyDescent="0.15">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x14ac:dyDescent="0.15">
      <c r="A587" s="166"/>
      <c r="B587" s="204" t="e">
        <f>VLOOKUP(A587,Adr!A:B,2,FALSE)</f>
        <v>#N/A</v>
      </c>
      <c r="C587" s="190"/>
      <c r="D587" s="172"/>
      <c r="E587" s="173"/>
      <c r="F587" s="166"/>
      <c r="G587" s="169"/>
      <c r="H587" s="169"/>
      <c r="I587" s="192" t="str">
        <f t="shared" si="50"/>
        <v/>
      </c>
      <c r="J587" s="167"/>
      <c r="K587" s="5"/>
      <c r="L587" s="167" t="str">
        <f t="shared" si="51"/>
        <v/>
      </c>
      <c r="M587" s="5" t="e">
        <f t="shared" si="49"/>
        <v>#N/A</v>
      </c>
      <c r="N587" s="3" t="str">
        <f t="shared" si="52"/>
        <v/>
      </c>
    </row>
    <row r="588" spans="1:14" x14ac:dyDescent="0.15">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x14ac:dyDescent="0.15">
      <c r="A589" s="166"/>
      <c r="B589" s="204" t="e">
        <f>VLOOKUP(A589,Adr!A:B,2,FALSE)</f>
        <v>#N/A</v>
      </c>
      <c r="C589" s="196"/>
      <c r="D589" s="187"/>
      <c r="E589" s="173"/>
      <c r="F589" s="166"/>
      <c r="G589" s="169"/>
      <c r="H589" s="169"/>
      <c r="I589" s="192" t="str">
        <f t="shared" si="50"/>
        <v/>
      </c>
      <c r="J589" s="167"/>
      <c r="K589" s="5"/>
      <c r="L589" s="167" t="str">
        <f t="shared" si="51"/>
        <v/>
      </c>
      <c r="M589" s="5" t="e">
        <f t="shared" ref="M589:M652" si="53">B589&amp;F589&amp;H589&amp;C589</f>
        <v>#N/A</v>
      </c>
      <c r="N589" s="3" t="str">
        <f t="shared" si="52"/>
        <v/>
      </c>
    </row>
    <row r="590" spans="1:14" x14ac:dyDescent="0.15">
      <c r="A590" s="166"/>
      <c r="B590" s="204" t="e">
        <f>VLOOKUP(A590,Adr!A:B,2,FALSE)</f>
        <v>#N/A</v>
      </c>
      <c r="C590" s="196"/>
      <c r="D590" s="187"/>
      <c r="E590" s="173"/>
      <c r="F590" s="166"/>
      <c r="G590" s="169"/>
      <c r="H590" s="169"/>
      <c r="I590" s="192" t="str">
        <f t="shared" si="50"/>
        <v/>
      </c>
      <c r="J590" s="167"/>
      <c r="K590" s="5"/>
      <c r="L590" s="167" t="str">
        <f t="shared" si="51"/>
        <v/>
      </c>
      <c r="M590" s="5" t="e">
        <f t="shared" si="53"/>
        <v>#N/A</v>
      </c>
      <c r="N590" s="3" t="str">
        <f t="shared" si="52"/>
        <v/>
      </c>
    </row>
    <row r="591" spans="1:14" x14ac:dyDescent="0.15">
      <c r="A591" s="202"/>
      <c r="B591" s="204" t="e">
        <f>VLOOKUP(A591,Adr!A:B,2,FALSE)</f>
        <v>#N/A</v>
      </c>
      <c r="C591" s="169"/>
      <c r="D591" s="172"/>
      <c r="E591" s="173"/>
      <c r="F591" s="166"/>
      <c r="G591" s="169"/>
      <c r="H591" s="169"/>
      <c r="I591" s="192" t="str">
        <f t="shared" si="50"/>
        <v/>
      </c>
      <c r="J591" s="167"/>
      <c r="K591" s="5"/>
      <c r="L591" s="167" t="str">
        <f t="shared" si="51"/>
        <v/>
      </c>
      <c r="M591" s="5" t="e">
        <f t="shared" si="53"/>
        <v>#N/A</v>
      </c>
      <c r="N591" s="3" t="str">
        <f t="shared" si="52"/>
        <v/>
      </c>
    </row>
    <row r="592" spans="1:14" x14ac:dyDescent="0.15">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15">
      <c r="A593" s="166"/>
      <c r="B593" s="204" t="e">
        <f>VLOOKUP(A593,Adr!A:B,2,FALSE)</f>
        <v>#N/A</v>
      </c>
      <c r="C593" s="197"/>
      <c r="D593" s="191"/>
      <c r="E593" s="173"/>
      <c r="F593" s="182"/>
      <c r="G593" s="185"/>
      <c r="H593" s="185"/>
      <c r="I593" s="192" t="str">
        <f t="shared" si="50"/>
        <v/>
      </c>
      <c r="J593" s="167"/>
      <c r="K593" s="5"/>
      <c r="L593" s="167" t="str">
        <f t="shared" si="51"/>
        <v/>
      </c>
      <c r="M593" s="5" t="e">
        <f t="shared" si="53"/>
        <v>#N/A</v>
      </c>
      <c r="N593" s="3" t="str">
        <f t="shared" si="52"/>
        <v/>
      </c>
    </row>
    <row r="594" spans="1:14" x14ac:dyDescent="0.15">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x14ac:dyDescent="0.15">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15">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15">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15">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15">
      <c r="A599" s="182"/>
      <c r="B599" s="204" t="e">
        <f>VLOOKUP(A599,Adr!A:B,2,FALSE)</f>
        <v>#N/A</v>
      </c>
      <c r="C599" s="185"/>
      <c r="D599" s="187"/>
      <c r="E599" s="173"/>
      <c r="F599" s="182"/>
      <c r="G599" s="185"/>
      <c r="H599" s="185"/>
      <c r="I599" s="192" t="str">
        <f t="shared" si="50"/>
        <v/>
      </c>
      <c r="J599" s="167"/>
      <c r="K599" s="5"/>
      <c r="L599" s="167" t="str">
        <f t="shared" si="51"/>
        <v/>
      </c>
      <c r="M599" s="5" t="e">
        <f t="shared" si="53"/>
        <v>#N/A</v>
      </c>
      <c r="N599" s="3" t="str">
        <f t="shared" si="52"/>
        <v/>
      </c>
    </row>
    <row r="600" spans="1:14" x14ac:dyDescent="0.15">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15">
      <c r="A601" s="182"/>
      <c r="B601" s="204" t="e">
        <f>VLOOKUP(A601,Adr!A:B,2,FALSE)</f>
        <v>#N/A</v>
      </c>
      <c r="C601" s="185"/>
      <c r="D601" s="187"/>
      <c r="E601" s="173"/>
      <c r="F601" s="182"/>
      <c r="G601" s="169"/>
      <c r="H601" s="185"/>
      <c r="I601" s="192" t="str">
        <f t="shared" si="50"/>
        <v/>
      </c>
      <c r="J601" s="167"/>
      <c r="K601" s="5"/>
      <c r="L601" s="167" t="str">
        <f t="shared" si="51"/>
        <v/>
      </c>
      <c r="M601" s="5" t="e">
        <f t="shared" si="53"/>
        <v>#N/A</v>
      </c>
      <c r="N601" s="3" t="str">
        <f t="shared" si="52"/>
        <v/>
      </c>
    </row>
    <row r="602" spans="1:14" x14ac:dyDescent="0.15">
      <c r="A602" s="166"/>
      <c r="B602" s="204" t="e">
        <f>VLOOKUP(A602,Adr!A:B,2,FALSE)</f>
        <v>#N/A</v>
      </c>
      <c r="C602" s="196"/>
      <c r="D602" s="187"/>
      <c r="E602" s="173"/>
      <c r="F602" s="166"/>
      <c r="G602" s="169"/>
      <c r="H602" s="169"/>
      <c r="I602" s="192" t="str">
        <f t="shared" si="50"/>
        <v/>
      </c>
      <c r="J602" s="167"/>
      <c r="K602" s="5"/>
      <c r="L602" s="167" t="str">
        <f t="shared" si="51"/>
        <v/>
      </c>
      <c r="M602" s="5" t="e">
        <f t="shared" si="53"/>
        <v>#N/A</v>
      </c>
      <c r="N602" s="3" t="str">
        <f t="shared" si="52"/>
        <v/>
      </c>
    </row>
    <row r="603" spans="1:14" x14ac:dyDescent="0.15">
      <c r="A603" s="166"/>
      <c r="B603" s="204" t="e">
        <f>VLOOKUP(A603,Adr!A:B,2,FALSE)</f>
        <v>#N/A</v>
      </c>
      <c r="C603" s="190"/>
      <c r="D603" s="172"/>
      <c r="E603" s="173"/>
      <c r="F603" s="166"/>
      <c r="G603" s="169"/>
      <c r="H603" s="169"/>
      <c r="I603" s="192" t="str">
        <f t="shared" si="50"/>
        <v/>
      </c>
      <c r="J603" s="167"/>
      <c r="K603" s="5"/>
      <c r="L603" s="167" t="str">
        <f t="shared" si="51"/>
        <v/>
      </c>
      <c r="M603" s="5" t="e">
        <f t="shared" si="53"/>
        <v>#N/A</v>
      </c>
      <c r="N603" s="3" t="str">
        <f t="shared" si="52"/>
        <v/>
      </c>
    </row>
    <row r="604" spans="1:14" x14ac:dyDescent="0.15">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x14ac:dyDescent="0.15">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15">
      <c r="A606" s="166"/>
      <c r="B606" s="204" t="e">
        <f>VLOOKUP(A606,Adr!A:B,2,FALSE)</f>
        <v>#N/A</v>
      </c>
      <c r="C606" s="190"/>
      <c r="D606" s="172"/>
      <c r="E606" s="173"/>
      <c r="F606" s="166"/>
      <c r="G606" s="169"/>
      <c r="H606" s="169"/>
      <c r="I606" s="192" t="str">
        <f t="shared" ref="I606:I613" si="54">A606&amp;F606</f>
        <v/>
      </c>
      <c r="J606" s="167"/>
      <c r="K606" s="5"/>
      <c r="L606" s="167" t="str">
        <f t="shared" ref="L606:L669" si="55">A606&amp;G606&amp;H606</f>
        <v/>
      </c>
      <c r="M606" s="5" t="e">
        <f t="shared" si="53"/>
        <v>#N/A</v>
      </c>
      <c r="N606" s="3" t="str">
        <f t="shared" si="52"/>
        <v/>
      </c>
    </row>
    <row r="607" spans="1:14" x14ac:dyDescent="0.15">
      <c r="A607" s="166"/>
      <c r="B607" s="204" t="e">
        <f>VLOOKUP(A607,Adr!A:B,2,FALSE)</f>
        <v>#N/A</v>
      </c>
      <c r="C607" s="190"/>
      <c r="D607" s="172"/>
      <c r="E607" s="173"/>
      <c r="F607" s="166"/>
      <c r="G607" s="169"/>
      <c r="H607" s="169"/>
      <c r="I607" s="192" t="str">
        <f t="shared" si="54"/>
        <v/>
      </c>
      <c r="J607" s="167"/>
      <c r="K607" s="5"/>
      <c r="L607" s="167" t="str">
        <f t="shared" si="55"/>
        <v/>
      </c>
      <c r="M607" s="5" t="e">
        <f t="shared" si="53"/>
        <v>#N/A</v>
      </c>
      <c r="N607" s="3" t="str">
        <f t="shared" si="52"/>
        <v/>
      </c>
    </row>
    <row r="608" spans="1:14" x14ac:dyDescent="0.15">
      <c r="A608" s="166"/>
      <c r="B608" s="204" t="e">
        <f>VLOOKUP(A608,Adr!A:B,2,FALSE)</f>
        <v>#N/A</v>
      </c>
      <c r="C608" s="185"/>
      <c r="D608" s="187"/>
      <c r="E608" s="173"/>
      <c r="F608" s="182"/>
      <c r="G608" s="185"/>
      <c r="H608" s="185"/>
      <c r="I608" s="192" t="str">
        <f t="shared" si="54"/>
        <v/>
      </c>
      <c r="J608" s="167"/>
      <c r="K608" s="5"/>
      <c r="L608" s="167" t="str">
        <f t="shared" si="55"/>
        <v/>
      </c>
      <c r="M608" s="5" t="e">
        <f t="shared" si="53"/>
        <v>#N/A</v>
      </c>
      <c r="N608" s="3" t="str">
        <f t="shared" si="52"/>
        <v/>
      </c>
    </row>
    <row r="609" spans="1:14" x14ac:dyDescent="0.15">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x14ac:dyDescent="0.15">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15">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15">
      <c r="A612" s="166"/>
      <c r="B612" s="204" t="e">
        <f>VLOOKUP(A612,Adr!A:B,2,FALSE)</f>
        <v>#N/A</v>
      </c>
      <c r="C612" s="169"/>
      <c r="D612" s="172"/>
      <c r="E612" s="173"/>
      <c r="F612" s="166"/>
      <c r="G612" s="169"/>
      <c r="H612" s="169"/>
      <c r="I612" s="192" t="str">
        <f t="shared" si="54"/>
        <v/>
      </c>
      <c r="J612" s="167"/>
      <c r="K612" s="5"/>
      <c r="L612" s="167" t="str">
        <f t="shared" si="55"/>
        <v/>
      </c>
      <c r="M612" s="5" t="e">
        <f t="shared" si="53"/>
        <v>#N/A</v>
      </c>
      <c r="N612" s="3" t="str">
        <f t="shared" si="52"/>
        <v/>
      </c>
    </row>
    <row r="613" spans="1:14" x14ac:dyDescent="0.15">
      <c r="A613" s="166"/>
      <c r="B613" s="204" t="e">
        <f>VLOOKUP(A613,Adr!A:B,2,FALSE)</f>
        <v>#N/A</v>
      </c>
      <c r="C613" s="197"/>
      <c r="D613" s="191"/>
      <c r="E613" s="173"/>
      <c r="F613" s="182"/>
      <c r="G613" s="185"/>
      <c r="H613" s="185"/>
      <c r="I613" s="192" t="str">
        <f t="shared" si="54"/>
        <v/>
      </c>
      <c r="J613" s="167"/>
      <c r="K613" s="5"/>
      <c r="L613" s="167" t="str">
        <f t="shared" si="55"/>
        <v/>
      </c>
      <c r="M613" s="5" t="e">
        <f t="shared" si="53"/>
        <v>#N/A</v>
      </c>
      <c r="N613" s="3" t="str">
        <f t="shared" si="52"/>
        <v/>
      </c>
    </row>
    <row r="614" spans="1:14" x14ac:dyDescent="0.15">
      <c r="A614" s="166"/>
      <c r="B614" s="204" t="e">
        <f>VLOOKUP(A614,Adr!A:B,2,FALSE)</f>
        <v>#N/A</v>
      </c>
      <c r="C614" s="197"/>
      <c r="D614" s="191"/>
      <c r="E614" s="173"/>
      <c r="F614" s="182"/>
      <c r="G614" s="185"/>
      <c r="H614" s="185"/>
      <c r="I614" s="167"/>
      <c r="J614" s="167"/>
      <c r="K614" s="5"/>
      <c r="L614" s="167" t="str">
        <f t="shared" si="55"/>
        <v/>
      </c>
      <c r="M614" s="5" t="e">
        <f t="shared" si="53"/>
        <v>#N/A</v>
      </c>
      <c r="N614" s="3" t="str">
        <f t="shared" si="52"/>
        <v/>
      </c>
    </row>
    <row r="615" spans="1:14" x14ac:dyDescent="0.15">
      <c r="A615" s="166"/>
      <c r="B615" s="204" t="e">
        <f>VLOOKUP(A615,Adr!A:B,2,FALSE)</f>
        <v>#N/A</v>
      </c>
      <c r="C615" s="185"/>
      <c r="D615" s="187"/>
      <c r="E615" s="173"/>
      <c r="F615" s="182"/>
      <c r="G615" s="185"/>
      <c r="H615" s="185"/>
      <c r="I615" s="192"/>
      <c r="J615" s="167"/>
      <c r="K615" s="5"/>
      <c r="L615" s="167" t="str">
        <f t="shared" si="55"/>
        <v/>
      </c>
      <c r="M615" s="5" t="e">
        <f t="shared" si="53"/>
        <v>#N/A</v>
      </c>
      <c r="N615" s="3" t="str">
        <f t="shared" si="52"/>
        <v/>
      </c>
    </row>
    <row r="616" spans="1:14" x14ac:dyDescent="0.15">
      <c r="A616" s="182"/>
      <c r="B616" s="204" t="e">
        <f>VLOOKUP(A616,Adr!A:B,2,FALSE)</f>
        <v>#N/A</v>
      </c>
      <c r="C616" s="185"/>
      <c r="D616" s="187"/>
      <c r="E616" s="230"/>
      <c r="F616" s="182"/>
      <c r="G616" s="185"/>
      <c r="H616" s="185"/>
      <c r="I616" s="192"/>
      <c r="J616" s="167"/>
      <c r="K616" s="5"/>
      <c r="L616" s="167" t="str">
        <f t="shared" si="55"/>
        <v/>
      </c>
      <c r="M616" s="5" t="e">
        <f t="shared" si="53"/>
        <v>#N/A</v>
      </c>
      <c r="N616" s="3" t="str">
        <f t="shared" si="52"/>
        <v/>
      </c>
    </row>
    <row r="617" spans="1:14" x14ac:dyDescent="0.15">
      <c r="A617" s="166"/>
      <c r="B617" s="204" t="e">
        <f>VLOOKUP(A617,Adr!A:B,2,FALSE)</f>
        <v>#N/A</v>
      </c>
      <c r="C617" s="196"/>
      <c r="D617" s="187"/>
      <c r="E617" s="173"/>
      <c r="F617" s="166"/>
      <c r="G617" s="169"/>
      <c r="H617" s="169"/>
      <c r="I617" s="167"/>
      <c r="J617" s="167"/>
      <c r="K617" s="5"/>
      <c r="L617" s="167" t="str">
        <f t="shared" si="55"/>
        <v/>
      </c>
      <c r="M617" s="5" t="e">
        <f t="shared" si="53"/>
        <v>#N/A</v>
      </c>
      <c r="N617" s="3" t="str">
        <f t="shared" si="52"/>
        <v/>
      </c>
    </row>
    <row r="618" spans="1:14" x14ac:dyDescent="0.15">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x14ac:dyDescent="0.15">
      <c r="A619" s="166"/>
      <c r="B619" s="204" t="e">
        <f>VLOOKUP(A619,Adr!A:B,2,FALSE)</f>
        <v>#N/A</v>
      </c>
      <c r="C619" s="196"/>
      <c r="D619" s="187"/>
      <c r="E619" s="173"/>
      <c r="F619" s="182"/>
      <c r="G619" s="185"/>
      <c r="H619" s="185"/>
      <c r="I619" s="167"/>
      <c r="J619" s="167"/>
      <c r="K619" s="5"/>
      <c r="L619" s="167" t="str">
        <f t="shared" si="55"/>
        <v/>
      </c>
      <c r="M619" s="5" t="e">
        <f t="shared" si="53"/>
        <v>#N/A</v>
      </c>
      <c r="N619" s="3" t="str">
        <f t="shared" si="52"/>
        <v/>
      </c>
    </row>
    <row r="620" spans="1:14" x14ac:dyDescent="0.15">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x14ac:dyDescent="0.15">
      <c r="A621" s="182"/>
      <c r="B621" s="204" t="e">
        <f>VLOOKUP(A621,Adr!A:B,2,FALSE)</f>
        <v>#N/A</v>
      </c>
      <c r="C621" s="185"/>
      <c r="D621" s="187"/>
      <c r="E621" s="230"/>
      <c r="F621" s="182"/>
      <c r="G621" s="185"/>
      <c r="H621" s="185"/>
      <c r="I621" s="192"/>
      <c r="J621" s="167"/>
      <c r="K621" s="5"/>
      <c r="L621" s="167" t="str">
        <f t="shared" si="55"/>
        <v/>
      </c>
      <c r="M621" s="5" t="e">
        <f t="shared" si="53"/>
        <v>#N/A</v>
      </c>
      <c r="N621" s="3" t="str">
        <f t="shared" si="52"/>
        <v/>
      </c>
    </row>
    <row r="622" spans="1:14" x14ac:dyDescent="0.15">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15">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15">
      <c r="A624" s="166"/>
      <c r="B624" s="204" t="e">
        <f>VLOOKUP(A624,Adr!A:B,2,FALSE)</f>
        <v>#N/A</v>
      </c>
      <c r="C624" s="196"/>
      <c r="D624" s="187"/>
      <c r="E624" s="173"/>
      <c r="F624" s="166"/>
      <c r="G624" s="169"/>
      <c r="H624" s="169"/>
      <c r="I624" s="167"/>
      <c r="J624" s="167"/>
      <c r="K624" s="5"/>
      <c r="L624" s="167" t="str">
        <f t="shared" si="55"/>
        <v/>
      </c>
      <c r="M624" s="5" t="e">
        <f t="shared" si="53"/>
        <v>#N/A</v>
      </c>
      <c r="N624" s="3" t="str">
        <f t="shared" si="52"/>
        <v/>
      </c>
    </row>
    <row r="625" spans="1:14" x14ac:dyDescent="0.15">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x14ac:dyDescent="0.15">
      <c r="A626" s="166"/>
      <c r="B626" s="204" t="e">
        <f>VLOOKUP(A626,Adr!A:B,2,FALSE)</f>
        <v>#N/A</v>
      </c>
      <c r="C626" s="190"/>
      <c r="D626" s="172"/>
      <c r="E626" s="173"/>
      <c r="F626" s="166"/>
      <c r="G626" s="169"/>
      <c r="H626" s="169"/>
      <c r="I626" s="167"/>
      <c r="J626" s="167"/>
      <c r="K626" s="5"/>
      <c r="L626" s="167" t="str">
        <f t="shared" si="55"/>
        <v/>
      </c>
      <c r="M626" s="5" t="e">
        <f t="shared" si="53"/>
        <v>#N/A</v>
      </c>
      <c r="N626" s="3" t="str">
        <f t="shared" si="52"/>
        <v/>
      </c>
    </row>
    <row r="627" spans="1:14" x14ac:dyDescent="0.15">
      <c r="A627" s="166"/>
      <c r="B627" s="204" t="e">
        <f>VLOOKUP(A627,Adr!A:B,2,FALSE)</f>
        <v>#N/A</v>
      </c>
      <c r="C627" s="196"/>
      <c r="D627" s="187"/>
      <c r="E627" s="173"/>
      <c r="F627" s="182"/>
      <c r="G627" s="185"/>
      <c r="H627" s="185"/>
      <c r="I627" s="167"/>
      <c r="J627" s="167"/>
      <c r="K627" s="5"/>
      <c r="L627" s="167" t="str">
        <f t="shared" si="55"/>
        <v/>
      </c>
      <c r="M627" s="5" t="e">
        <f t="shared" si="53"/>
        <v>#N/A</v>
      </c>
      <c r="N627" s="3" t="str">
        <f t="shared" si="52"/>
        <v/>
      </c>
    </row>
    <row r="628" spans="1:14" x14ac:dyDescent="0.15">
      <c r="A628" s="166"/>
      <c r="B628" s="204" t="e">
        <f>VLOOKUP(A628,Adr!A:B,2,FALSE)</f>
        <v>#N/A</v>
      </c>
      <c r="C628" s="196"/>
      <c r="D628" s="186"/>
      <c r="E628" s="173"/>
      <c r="F628" s="166"/>
      <c r="G628" s="169"/>
      <c r="H628" s="169"/>
      <c r="I628" s="167"/>
      <c r="J628" s="167"/>
      <c r="K628" s="5"/>
      <c r="L628" s="167" t="str">
        <f t="shared" si="55"/>
        <v/>
      </c>
      <c r="M628" s="5" t="e">
        <f t="shared" si="53"/>
        <v>#N/A</v>
      </c>
      <c r="N628" s="3" t="str">
        <f t="shared" si="52"/>
        <v/>
      </c>
    </row>
    <row r="629" spans="1:14" x14ac:dyDescent="0.15">
      <c r="A629" s="166"/>
      <c r="B629" s="204" t="e">
        <f>VLOOKUP(A629,Adr!A:B,2,FALSE)</f>
        <v>#N/A</v>
      </c>
      <c r="C629" s="196"/>
      <c r="D629" s="187"/>
      <c r="E629" s="173"/>
      <c r="F629" s="166"/>
      <c r="G629" s="169"/>
      <c r="H629" s="169"/>
      <c r="I629" s="167"/>
      <c r="J629" s="167"/>
      <c r="K629" s="5"/>
      <c r="L629" s="167" t="str">
        <f t="shared" si="55"/>
        <v/>
      </c>
      <c r="M629" s="5" t="e">
        <f t="shared" si="53"/>
        <v>#N/A</v>
      </c>
      <c r="N629" s="3" t="str">
        <f t="shared" si="52"/>
        <v/>
      </c>
    </row>
    <row r="630" spans="1:14" x14ac:dyDescent="0.15">
      <c r="A630" s="202"/>
      <c r="B630" s="204" t="e">
        <f>VLOOKUP(A630,Adr!A:B,2,FALSE)</f>
        <v>#N/A</v>
      </c>
      <c r="C630" s="169"/>
      <c r="D630" s="172"/>
      <c r="E630" s="173"/>
      <c r="F630" s="166"/>
      <c r="G630" s="169"/>
      <c r="H630" s="169"/>
      <c r="I630" s="192"/>
      <c r="J630" s="167"/>
      <c r="K630" s="5"/>
      <c r="L630" s="167" t="str">
        <f t="shared" si="55"/>
        <v/>
      </c>
      <c r="M630" s="5" t="e">
        <f t="shared" si="53"/>
        <v>#N/A</v>
      </c>
      <c r="N630" s="3" t="str">
        <f t="shared" si="52"/>
        <v/>
      </c>
    </row>
    <row r="631" spans="1:14" x14ac:dyDescent="0.15">
      <c r="A631" s="166"/>
      <c r="B631" s="204" t="e">
        <f>VLOOKUP(A631,Adr!A:B,2,FALSE)</f>
        <v>#N/A</v>
      </c>
      <c r="C631" s="190"/>
      <c r="D631" s="172"/>
      <c r="E631" s="173"/>
      <c r="F631" s="166"/>
      <c r="G631" s="169"/>
      <c r="H631" s="169"/>
      <c r="I631" s="167"/>
      <c r="J631" s="167"/>
      <c r="K631" s="5"/>
      <c r="L631" s="167" t="str">
        <f t="shared" si="55"/>
        <v/>
      </c>
      <c r="M631" s="5" t="e">
        <f t="shared" si="53"/>
        <v>#N/A</v>
      </c>
      <c r="N631" s="3" t="str">
        <f t="shared" si="52"/>
        <v/>
      </c>
    </row>
    <row r="632" spans="1:14" x14ac:dyDescent="0.15">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15">
      <c r="A633" s="166"/>
      <c r="B633" s="204" t="e">
        <f>VLOOKUP(A633,Adr!A:B,2,FALSE)</f>
        <v>#N/A</v>
      </c>
      <c r="C633" s="169"/>
      <c r="D633" s="187"/>
      <c r="E633" s="173"/>
      <c r="F633" s="166"/>
      <c r="G633" s="169"/>
      <c r="H633" s="169"/>
      <c r="I633" s="192"/>
      <c r="J633" s="167"/>
      <c r="K633" s="5"/>
      <c r="L633" s="167" t="str">
        <f t="shared" si="55"/>
        <v/>
      </c>
      <c r="M633" s="5" t="e">
        <f t="shared" si="53"/>
        <v>#N/A</v>
      </c>
      <c r="N633" s="3" t="str">
        <f t="shared" si="52"/>
        <v/>
      </c>
    </row>
    <row r="634" spans="1:14" x14ac:dyDescent="0.15">
      <c r="A634" s="166"/>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15">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x14ac:dyDescent="0.15">
      <c r="A636" s="166"/>
      <c r="B636" s="204" t="e">
        <f>VLOOKUP(A636,Adr!A:B,2,FALSE)</f>
        <v>#N/A</v>
      </c>
      <c r="C636" s="190"/>
      <c r="D636" s="172"/>
      <c r="E636" s="173"/>
      <c r="F636" s="182"/>
      <c r="G636" s="185"/>
      <c r="H636" s="185"/>
      <c r="I636" s="167"/>
      <c r="J636" s="167"/>
      <c r="K636" s="5"/>
      <c r="L636" s="167" t="str">
        <f t="shared" si="55"/>
        <v/>
      </c>
      <c r="M636" s="5" t="e">
        <f t="shared" si="53"/>
        <v>#N/A</v>
      </c>
      <c r="N636" s="3" t="str">
        <f t="shared" si="52"/>
        <v/>
      </c>
    </row>
    <row r="637" spans="1:14" x14ac:dyDescent="0.15">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x14ac:dyDescent="0.15">
      <c r="A638" s="166"/>
      <c r="B638" s="204" t="e">
        <f>VLOOKUP(A638,Adr!A:B,2,FALSE)</f>
        <v>#N/A</v>
      </c>
      <c r="C638" s="169"/>
      <c r="D638" s="172"/>
      <c r="E638" s="173"/>
      <c r="F638" s="166"/>
      <c r="G638" s="169"/>
      <c r="H638" s="169"/>
      <c r="I638" s="192"/>
      <c r="J638" s="167"/>
      <c r="K638" s="5"/>
      <c r="L638" s="167" t="str">
        <f t="shared" si="55"/>
        <v/>
      </c>
      <c r="M638" s="5" t="e">
        <f t="shared" si="53"/>
        <v>#N/A</v>
      </c>
      <c r="N638" s="3" t="str">
        <f t="shared" si="52"/>
        <v/>
      </c>
    </row>
    <row r="639" spans="1:14" x14ac:dyDescent="0.15">
      <c r="A639" s="166"/>
      <c r="B639" s="204" t="e">
        <f>VLOOKUP(A639,Adr!A:B,2,FALSE)</f>
        <v>#N/A</v>
      </c>
      <c r="C639" s="185"/>
      <c r="D639" s="187"/>
      <c r="E639" s="173"/>
      <c r="F639" s="182"/>
      <c r="G639" s="185"/>
      <c r="H639" s="185"/>
      <c r="I639" s="192"/>
      <c r="J639" s="167"/>
      <c r="K639" s="5"/>
      <c r="L639" s="167" t="str">
        <f t="shared" si="55"/>
        <v/>
      </c>
      <c r="M639" s="5" t="e">
        <f t="shared" si="53"/>
        <v>#N/A</v>
      </c>
      <c r="N639" s="3" t="str">
        <f t="shared" si="52"/>
        <v/>
      </c>
    </row>
    <row r="640" spans="1:14" x14ac:dyDescent="0.15">
      <c r="A640" s="166"/>
      <c r="B640" s="204" t="e">
        <f>VLOOKUP(A640,Adr!A:B,2,FALSE)</f>
        <v>#N/A</v>
      </c>
      <c r="C640" s="190"/>
      <c r="D640" s="172"/>
      <c r="E640" s="173"/>
      <c r="F640" s="182"/>
      <c r="G640" s="185"/>
      <c r="H640" s="185"/>
      <c r="I640" s="167"/>
      <c r="J640" s="167"/>
      <c r="K640" s="5"/>
      <c r="L640" s="167" t="str">
        <f t="shared" si="55"/>
        <v/>
      </c>
      <c r="M640" s="5" t="e">
        <f t="shared" si="53"/>
        <v>#N/A</v>
      </c>
      <c r="N640" s="3" t="str">
        <f t="shared" si="52"/>
        <v/>
      </c>
    </row>
    <row r="641" spans="1:14" x14ac:dyDescent="0.15">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15">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x14ac:dyDescent="0.15">
      <c r="A643" s="166"/>
      <c r="B643" s="204" t="e">
        <f>VLOOKUP(A643,Adr!A:B,2,FALSE)</f>
        <v>#N/A</v>
      </c>
      <c r="C643" s="190"/>
      <c r="D643" s="172"/>
      <c r="E643" s="173"/>
      <c r="F643" s="182"/>
      <c r="G643" s="185"/>
      <c r="H643" s="185"/>
      <c r="I643" s="167"/>
      <c r="J643" s="167"/>
      <c r="K643" s="5"/>
      <c r="L643" s="167" t="str">
        <f t="shared" si="55"/>
        <v/>
      </c>
      <c r="M643" s="5" t="e">
        <f t="shared" si="53"/>
        <v>#N/A</v>
      </c>
      <c r="N643" s="3" t="str">
        <f t="shared" si="52"/>
        <v/>
      </c>
    </row>
    <row r="644" spans="1:14" x14ac:dyDescent="0.15">
      <c r="A644" s="166"/>
      <c r="B644" s="204" t="e">
        <f>VLOOKUP(A644,Adr!A:B,2,FALSE)</f>
        <v>#N/A</v>
      </c>
      <c r="C644" s="169"/>
      <c r="D644" s="172"/>
      <c r="E644" s="173"/>
      <c r="F644" s="166"/>
      <c r="G644" s="169"/>
      <c r="H644" s="169"/>
      <c r="I644" s="192"/>
      <c r="J644" s="167"/>
      <c r="K644" s="5"/>
      <c r="L644" s="167" t="str">
        <f t="shared" si="55"/>
        <v/>
      </c>
      <c r="M644" s="5" t="e">
        <f t="shared" si="53"/>
        <v>#N/A</v>
      </c>
      <c r="N644" s="3" t="str">
        <f t="shared" ref="N644:N707" si="56">+I644&amp;H644</f>
        <v/>
      </c>
    </row>
    <row r="645" spans="1:14" x14ac:dyDescent="0.15">
      <c r="A645" s="166"/>
      <c r="B645" s="204" t="e">
        <f>VLOOKUP(A645,Adr!A:B,2,FALSE)</f>
        <v>#N/A</v>
      </c>
      <c r="C645" s="190"/>
      <c r="D645" s="172"/>
      <c r="E645" s="173"/>
      <c r="F645" s="182"/>
      <c r="G645" s="185"/>
      <c r="H645" s="185"/>
      <c r="I645" s="167"/>
      <c r="J645" s="167"/>
      <c r="K645" s="5"/>
      <c r="L645" s="167" t="str">
        <f t="shared" si="55"/>
        <v/>
      </c>
      <c r="M645" s="5" t="e">
        <f t="shared" si="53"/>
        <v>#N/A</v>
      </c>
      <c r="N645" s="3" t="str">
        <f t="shared" si="56"/>
        <v/>
      </c>
    </row>
    <row r="646" spans="1:14" x14ac:dyDescent="0.15">
      <c r="A646" s="166"/>
      <c r="B646" s="204" t="e">
        <f>VLOOKUP(A646,Adr!A:B,2,FALSE)</f>
        <v>#N/A</v>
      </c>
      <c r="C646" s="169"/>
      <c r="D646" s="172"/>
      <c r="E646" s="173"/>
      <c r="F646" s="166"/>
      <c r="G646" s="169"/>
      <c r="H646" s="169"/>
      <c r="I646" s="192"/>
      <c r="J646" s="167"/>
      <c r="K646" s="5"/>
      <c r="L646" s="167" t="str">
        <f t="shared" si="55"/>
        <v/>
      </c>
      <c r="M646" s="5" t="e">
        <f t="shared" si="53"/>
        <v>#N/A</v>
      </c>
      <c r="N646" s="3" t="str">
        <f t="shared" si="56"/>
        <v/>
      </c>
    </row>
    <row r="647" spans="1:14" x14ac:dyDescent="0.15">
      <c r="A647" s="166"/>
      <c r="B647" s="204" t="e">
        <f>VLOOKUP(A647,Adr!A:B,2,FALSE)</f>
        <v>#N/A</v>
      </c>
      <c r="C647" s="185"/>
      <c r="D647" s="187"/>
      <c r="E647" s="173"/>
      <c r="F647" s="182"/>
      <c r="G647" s="185"/>
      <c r="H647" s="185"/>
      <c r="I647" s="192"/>
      <c r="J647" s="167"/>
      <c r="K647" s="5"/>
      <c r="L647" s="167" t="str">
        <f t="shared" si="55"/>
        <v/>
      </c>
      <c r="M647" s="5" t="e">
        <f t="shared" si="53"/>
        <v>#N/A</v>
      </c>
      <c r="N647" s="3" t="str">
        <f t="shared" si="56"/>
        <v/>
      </c>
    </row>
    <row r="648" spans="1:14" x14ac:dyDescent="0.15">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x14ac:dyDescent="0.15">
      <c r="A649" s="166"/>
      <c r="B649" s="204" t="e">
        <f>VLOOKUP(A649,Adr!A:B,2,FALSE)</f>
        <v>#N/A</v>
      </c>
      <c r="C649" s="185"/>
      <c r="D649" s="186"/>
      <c r="E649" s="173"/>
      <c r="F649" s="182"/>
      <c r="G649" s="185"/>
      <c r="H649" s="185"/>
      <c r="I649" s="192"/>
      <c r="J649" s="167"/>
      <c r="K649" s="5"/>
      <c r="L649" s="167" t="str">
        <f t="shared" si="55"/>
        <v/>
      </c>
      <c r="M649" s="5" t="e">
        <f t="shared" si="53"/>
        <v>#N/A</v>
      </c>
      <c r="N649" s="3" t="str">
        <f t="shared" si="56"/>
        <v/>
      </c>
    </row>
    <row r="650" spans="1:14" x14ac:dyDescent="0.15">
      <c r="A650" s="166"/>
      <c r="B650" s="204" t="e">
        <f>VLOOKUP(A650,Adr!A:B,2,FALSE)</f>
        <v>#N/A</v>
      </c>
      <c r="C650" s="190"/>
      <c r="D650" s="172"/>
      <c r="E650" s="173"/>
      <c r="F650" s="182"/>
      <c r="G650" s="185"/>
      <c r="H650" s="185"/>
      <c r="I650" s="167"/>
      <c r="J650" s="167"/>
      <c r="K650" s="5"/>
      <c r="L650" s="167" t="str">
        <f t="shared" si="55"/>
        <v/>
      </c>
      <c r="M650" s="5" t="e">
        <f t="shared" si="53"/>
        <v>#N/A</v>
      </c>
      <c r="N650" s="3" t="str">
        <f t="shared" si="56"/>
        <v/>
      </c>
    </row>
    <row r="651" spans="1:14" x14ac:dyDescent="0.15">
      <c r="A651" s="166"/>
      <c r="B651" s="204" t="e">
        <f>VLOOKUP(A651,Adr!A:B,2,FALSE)</f>
        <v>#N/A</v>
      </c>
      <c r="C651" s="196"/>
      <c r="D651" s="187"/>
      <c r="E651" s="173"/>
      <c r="F651" s="182"/>
      <c r="G651" s="185"/>
      <c r="H651" s="185"/>
      <c r="I651" s="167"/>
      <c r="J651" s="167"/>
      <c r="K651" s="5"/>
      <c r="L651" s="167" t="str">
        <f t="shared" si="55"/>
        <v/>
      </c>
      <c r="M651" s="5" t="e">
        <f t="shared" si="53"/>
        <v>#N/A</v>
      </c>
      <c r="N651" s="3" t="str">
        <f t="shared" si="56"/>
        <v/>
      </c>
    </row>
    <row r="652" spans="1:14" x14ac:dyDescent="0.15">
      <c r="A652" s="182"/>
      <c r="B652" s="204" t="e">
        <f>VLOOKUP(A652,Adr!A:B,2,FALSE)</f>
        <v>#N/A</v>
      </c>
      <c r="C652" s="185"/>
      <c r="D652" s="187"/>
      <c r="E652" s="173"/>
      <c r="F652" s="182"/>
      <c r="G652" s="185"/>
      <c r="H652" s="185"/>
      <c r="I652" s="192"/>
      <c r="J652" s="167"/>
      <c r="K652" s="5"/>
      <c r="L652" s="167" t="str">
        <f t="shared" si="55"/>
        <v/>
      </c>
      <c r="M652" s="5" t="e">
        <f t="shared" si="53"/>
        <v>#N/A</v>
      </c>
      <c r="N652" s="3" t="str">
        <f t="shared" si="56"/>
        <v/>
      </c>
    </row>
    <row r="653" spans="1:14" x14ac:dyDescent="0.15">
      <c r="A653" s="166"/>
      <c r="B653" s="204" t="e">
        <f>VLOOKUP(A653,Adr!A:B,2,FALSE)</f>
        <v>#N/A</v>
      </c>
      <c r="C653" s="185"/>
      <c r="D653" s="187"/>
      <c r="E653" s="173"/>
      <c r="F653" s="182"/>
      <c r="G653" s="185"/>
      <c r="H653" s="185"/>
      <c r="I653" s="192"/>
      <c r="J653" s="167"/>
      <c r="K653" s="5"/>
      <c r="L653" s="167" t="str">
        <f t="shared" si="55"/>
        <v/>
      </c>
      <c r="M653" s="5" t="e">
        <f t="shared" ref="M653:M716" si="57">B653&amp;F653&amp;H653&amp;C653</f>
        <v>#N/A</v>
      </c>
      <c r="N653" s="3" t="str">
        <f t="shared" si="56"/>
        <v/>
      </c>
    </row>
    <row r="654" spans="1:14" x14ac:dyDescent="0.15">
      <c r="A654" s="166"/>
      <c r="B654" s="204" t="e">
        <f>VLOOKUP(A654,Adr!A:B,2,FALSE)</f>
        <v>#N/A</v>
      </c>
      <c r="C654" s="196"/>
      <c r="D654" s="187"/>
      <c r="E654" s="173"/>
      <c r="F654" s="182"/>
      <c r="G654" s="185"/>
      <c r="H654" s="185"/>
      <c r="I654" s="167"/>
      <c r="J654" s="167"/>
      <c r="K654" s="5"/>
      <c r="L654" s="167" t="str">
        <f t="shared" si="55"/>
        <v/>
      </c>
      <c r="M654" s="5" t="e">
        <f t="shared" si="57"/>
        <v>#N/A</v>
      </c>
      <c r="N654" s="3" t="str">
        <f t="shared" si="56"/>
        <v/>
      </c>
    </row>
    <row r="655" spans="1:14" x14ac:dyDescent="0.15">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x14ac:dyDescent="0.15">
      <c r="A656" s="166"/>
      <c r="B656" s="204" t="e">
        <f>VLOOKUP(A656,Adr!A:B,2,FALSE)</f>
        <v>#N/A</v>
      </c>
      <c r="C656" s="185"/>
      <c r="D656" s="187"/>
      <c r="E656" s="173"/>
      <c r="F656" s="182"/>
      <c r="G656" s="185"/>
      <c r="H656" s="185"/>
      <c r="I656" s="192"/>
      <c r="J656" s="167"/>
      <c r="K656" s="5"/>
      <c r="L656" s="167" t="str">
        <f t="shared" si="55"/>
        <v/>
      </c>
      <c r="M656" s="5" t="e">
        <f t="shared" si="57"/>
        <v>#N/A</v>
      </c>
      <c r="N656" s="3" t="str">
        <f t="shared" si="56"/>
        <v/>
      </c>
    </row>
    <row r="657" spans="1:14" x14ac:dyDescent="0.15">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15">
      <c r="A658" s="166"/>
      <c r="B658" s="204" t="e">
        <f>VLOOKUP(A658,Adr!A:B,2,FALSE)</f>
        <v>#N/A</v>
      </c>
      <c r="C658" s="196"/>
      <c r="D658" s="186"/>
      <c r="E658" s="173"/>
      <c r="F658" s="166"/>
      <c r="G658" s="169"/>
      <c r="H658" s="169"/>
      <c r="I658" s="167"/>
      <c r="J658" s="167"/>
      <c r="K658" s="5"/>
      <c r="L658" s="167" t="str">
        <f t="shared" si="55"/>
        <v/>
      </c>
      <c r="M658" s="5" t="e">
        <f t="shared" si="57"/>
        <v>#N/A</v>
      </c>
      <c r="N658" s="3" t="str">
        <f t="shared" si="56"/>
        <v/>
      </c>
    </row>
    <row r="659" spans="1:14" x14ac:dyDescent="0.15">
      <c r="A659" s="203"/>
      <c r="B659" s="204" t="e">
        <f>VLOOKUP(A659,Adr!A:B,2,FALSE)</f>
        <v>#N/A</v>
      </c>
      <c r="C659" s="169"/>
      <c r="D659" s="172"/>
      <c r="E659" s="173"/>
      <c r="F659" s="166"/>
      <c r="G659" s="169"/>
      <c r="H659" s="169"/>
      <c r="I659" s="192"/>
      <c r="J659" s="167"/>
      <c r="K659" s="5"/>
      <c r="L659" s="167" t="str">
        <f t="shared" si="55"/>
        <v/>
      </c>
      <c r="M659" s="5" t="e">
        <f t="shared" si="57"/>
        <v>#N/A</v>
      </c>
      <c r="N659" s="3" t="str">
        <f t="shared" si="56"/>
        <v/>
      </c>
    </row>
    <row r="660" spans="1:14" x14ac:dyDescent="0.15">
      <c r="A660" s="166"/>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x14ac:dyDescent="0.15">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15">
      <c r="A662" s="198"/>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15">
      <c r="A663" s="202"/>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15">
      <c r="A664" s="166"/>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15">
      <c r="A665" s="166"/>
      <c r="B665" s="204" t="e">
        <f>VLOOKUP(A665,Adr!A:B,2,FALSE)</f>
        <v>#N/A</v>
      </c>
      <c r="C665" s="196"/>
      <c r="D665" s="187"/>
      <c r="E665" s="173"/>
      <c r="F665" s="182"/>
      <c r="G665" s="185"/>
      <c r="H665" s="185"/>
      <c r="I665" s="167"/>
      <c r="J665" s="167"/>
      <c r="K665" s="5"/>
      <c r="L665" s="167" t="str">
        <f t="shared" si="55"/>
        <v/>
      </c>
      <c r="M665" s="5" t="e">
        <f t="shared" si="57"/>
        <v>#N/A</v>
      </c>
      <c r="N665" s="3" t="str">
        <f t="shared" si="56"/>
        <v/>
      </c>
    </row>
    <row r="666" spans="1:14" x14ac:dyDescent="0.15">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x14ac:dyDescent="0.15">
      <c r="A667" s="166"/>
      <c r="B667" s="204" t="e">
        <f>VLOOKUP(A667,Adr!A:B,2,FALSE)</f>
        <v>#N/A</v>
      </c>
      <c r="C667" s="196"/>
      <c r="D667" s="186"/>
      <c r="E667" s="173"/>
      <c r="F667" s="166"/>
      <c r="G667" s="169"/>
      <c r="H667" s="169"/>
      <c r="I667" s="167"/>
      <c r="J667" s="167"/>
      <c r="K667" s="5"/>
      <c r="L667" s="167" t="str">
        <f t="shared" si="55"/>
        <v/>
      </c>
      <c r="M667" s="5" t="e">
        <f t="shared" si="57"/>
        <v>#N/A</v>
      </c>
      <c r="N667" s="3" t="str">
        <f t="shared" si="56"/>
        <v/>
      </c>
    </row>
    <row r="668" spans="1:14" x14ac:dyDescent="0.15">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x14ac:dyDescent="0.15">
      <c r="A669" s="166"/>
      <c r="B669" s="204" t="e">
        <f>VLOOKUP(A669,Adr!A:B,2,FALSE)</f>
        <v>#N/A</v>
      </c>
      <c r="C669" s="169"/>
      <c r="D669" s="172"/>
      <c r="E669" s="173"/>
      <c r="F669" s="166"/>
      <c r="G669" s="169"/>
      <c r="H669" s="169"/>
      <c r="I669" s="192"/>
      <c r="J669" s="167"/>
      <c r="K669" s="5"/>
      <c r="L669" s="167" t="str">
        <f t="shared" si="55"/>
        <v/>
      </c>
      <c r="M669" s="5" t="e">
        <f t="shared" si="57"/>
        <v>#N/A</v>
      </c>
      <c r="N669" s="3" t="str">
        <f t="shared" si="56"/>
        <v/>
      </c>
    </row>
    <row r="670" spans="1:14" x14ac:dyDescent="0.15">
      <c r="A670" s="166"/>
      <c r="B670" s="204" t="e">
        <f>VLOOKUP(A670,Adr!A:B,2,FALSE)</f>
        <v>#N/A</v>
      </c>
      <c r="C670" s="169"/>
      <c r="D670" s="172"/>
      <c r="E670" s="173"/>
      <c r="F670" s="166"/>
      <c r="G670" s="169"/>
      <c r="H670" s="169"/>
      <c r="I670" s="192"/>
      <c r="J670" s="167"/>
      <c r="K670" s="5"/>
      <c r="L670" s="167" t="str">
        <f t="shared" ref="L670:L733" si="58">A670&amp;G670&amp;H670</f>
        <v/>
      </c>
      <c r="M670" s="5" t="e">
        <f t="shared" si="57"/>
        <v>#N/A</v>
      </c>
      <c r="N670" s="3" t="str">
        <f t="shared" si="56"/>
        <v/>
      </c>
    </row>
    <row r="671" spans="1:14" x14ac:dyDescent="0.15">
      <c r="A671" s="166"/>
      <c r="B671" s="204" t="e">
        <f>VLOOKUP(A671,Adr!A:B,2,FALSE)</f>
        <v>#N/A</v>
      </c>
      <c r="C671" s="169"/>
      <c r="D671" s="172"/>
      <c r="E671" s="173"/>
      <c r="F671" s="166"/>
      <c r="G671" s="169"/>
      <c r="H671" s="169"/>
      <c r="I671" s="192"/>
      <c r="J671" s="167"/>
      <c r="K671" s="5"/>
      <c r="L671" s="167" t="str">
        <f t="shared" si="58"/>
        <v/>
      </c>
      <c r="M671" s="5" t="e">
        <f t="shared" si="57"/>
        <v>#N/A</v>
      </c>
      <c r="N671" s="3" t="str">
        <f t="shared" si="56"/>
        <v/>
      </c>
    </row>
    <row r="672" spans="1:14" x14ac:dyDescent="0.15">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x14ac:dyDescent="0.15">
      <c r="A673" s="166"/>
      <c r="B673" s="204" t="e">
        <f>VLOOKUP(A673,Adr!A:B,2,FALSE)</f>
        <v>#N/A</v>
      </c>
      <c r="C673" s="196"/>
      <c r="D673" s="186"/>
      <c r="E673" s="173"/>
      <c r="F673" s="166"/>
      <c r="G673" s="169"/>
      <c r="H673" s="169"/>
      <c r="I673" s="167"/>
      <c r="J673" s="167"/>
      <c r="K673" s="5"/>
      <c r="L673" s="167" t="str">
        <f t="shared" si="58"/>
        <v/>
      </c>
      <c r="M673" s="5" t="e">
        <f t="shared" si="57"/>
        <v>#N/A</v>
      </c>
      <c r="N673" s="3" t="str">
        <f t="shared" si="56"/>
        <v/>
      </c>
    </row>
    <row r="674" spans="1:14" x14ac:dyDescent="0.15">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15">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x14ac:dyDescent="0.15">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15">
      <c r="A677" s="166"/>
      <c r="B677" s="204" t="e">
        <f>VLOOKUP(A677,Adr!A:B,2,FALSE)</f>
        <v>#N/A</v>
      </c>
      <c r="C677" s="196"/>
      <c r="D677" s="187"/>
      <c r="E677" s="173"/>
      <c r="F677" s="182"/>
      <c r="G677" s="185"/>
      <c r="H677" s="185"/>
      <c r="I677" s="167"/>
      <c r="J677" s="167"/>
      <c r="K677" s="5"/>
      <c r="L677" s="167" t="str">
        <f t="shared" si="58"/>
        <v/>
      </c>
      <c r="M677" s="5" t="e">
        <f t="shared" si="57"/>
        <v>#N/A</v>
      </c>
      <c r="N677" s="3" t="str">
        <f t="shared" si="56"/>
        <v/>
      </c>
    </row>
    <row r="678" spans="1:14" x14ac:dyDescent="0.15">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x14ac:dyDescent="0.15">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15">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15">
      <c r="A681" s="166"/>
      <c r="B681" s="204" t="e">
        <f>VLOOKUP(A681,Adr!A:B,2,FALSE)</f>
        <v>#N/A</v>
      </c>
      <c r="C681" s="196"/>
      <c r="D681" s="186"/>
      <c r="E681" s="173"/>
      <c r="F681" s="166"/>
      <c r="G681" s="169"/>
      <c r="H681" s="169"/>
      <c r="I681" s="167"/>
      <c r="J681" s="167"/>
      <c r="K681" s="5"/>
      <c r="L681" s="167" t="str">
        <f t="shared" si="58"/>
        <v/>
      </c>
      <c r="M681" s="5" t="e">
        <f t="shared" si="57"/>
        <v>#N/A</v>
      </c>
      <c r="N681" s="3" t="str">
        <f t="shared" si="56"/>
        <v/>
      </c>
    </row>
    <row r="682" spans="1:14" x14ac:dyDescent="0.15">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x14ac:dyDescent="0.15">
      <c r="A683" s="166"/>
      <c r="B683" s="204" t="e">
        <f>VLOOKUP(A683,Adr!A:B,2,FALSE)</f>
        <v>#N/A</v>
      </c>
      <c r="C683" s="196"/>
      <c r="D683" s="187"/>
      <c r="E683" s="173"/>
      <c r="F683" s="182"/>
      <c r="G683" s="185"/>
      <c r="H683" s="185"/>
      <c r="I683" s="167"/>
      <c r="J683" s="167"/>
      <c r="K683" s="5"/>
      <c r="L683" s="167" t="str">
        <f t="shared" si="58"/>
        <v/>
      </c>
      <c r="M683" s="5" t="e">
        <f t="shared" si="57"/>
        <v>#N/A</v>
      </c>
      <c r="N683" s="3" t="str">
        <f t="shared" si="56"/>
        <v/>
      </c>
    </row>
    <row r="684" spans="1:14" x14ac:dyDescent="0.15">
      <c r="A684" s="166"/>
      <c r="B684" s="204" t="e">
        <f>VLOOKUP(A684,Adr!A:B,2,FALSE)</f>
        <v>#N/A</v>
      </c>
      <c r="C684" s="190"/>
      <c r="D684" s="172"/>
      <c r="E684" s="173"/>
      <c r="F684" s="182"/>
      <c r="G684" s="185"/>
      <c r="H684" s="185"/>
      <c r="I684" s="167"/>
      <c r="J684" s="167"/>
      <c r="K684" s="5"/>
      <c r="L684" s="167" t="str">
        <f t="shared" si="58"/>
        <v/>
      </c>
      <c r="M684" s="5" t="e">
        <f t="shared" si="57"/>
        <v>#N/A</v>
      </c>
      <c r="N684" s="3" t="str">
        <f t="shared" si="56"/>
        <v/>
      </c>
    </row>
    <row r="685" spans="1:14" x14ac:dyDescent="0.15">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x14ac:dyDescent="0.15">
      <c r="A686" s="166"/>
      <c r="B686" s="204" t="e">
        <f>VLOOKUP(A686,Adr!A:B,2,FALSE)</f>
        <v>#N/A</v>
      </c>
      <c r="C686" s="196"/>
      <c r="D686" s="187"/>
      <c r="E686" s="173"/>
      <c r="F686" s="182"/>
      <c r="G686" s="185"/>
      <c r="H686" s="185"/>
      <c r="I686" s="167"/>
      <c r="J686" s="167"/>
      <c r="K686" s="5"/>
      <c r="L686" s="167" t="str">
        <f t="shared" si="58"/>
        <v/>
      </c>
      <c r="M686" s="5" t="e">
        <f t="shared" si="57"/>
        <v>#N/A</v>
      </c>
      <c r="N686" s="3" t="str">
        <f t="shared" si="56"/>
        <v/>
      </c>
    </row>
    <row r="687" spans="1:14" x14ac:dyDescent="0.15">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x14ac:dyDescent="0.15">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15">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15">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15">
      <c r="A691" s="182"/>
      <c r="B691" s="204" t="e">
        <f>VLOOKUP(A691,Adr!A:B,2,FALSE)</f>
        <v>#N/A</v>
      </c>
      <c r="C691" s="185"/>
      <c r="D691" s="187"/>
      <c r="E691" s="230"/>
      <c r="F691" s="182"/>
      <c r="G691" s="185"/>
      <c r="H691" s="185"/>
      <c r="I691" s="192"/>
      <c r="J691" s="167"/>
      <c r="K691" s="5"/>
      <c r="L691" s="167" t="str">
        <f t="shared" si="58"/>
        <v/>
      </c>
      <c r="M691" s="5" t="e">
        <f t="shared" si="57"/>
        <v>#N/A</v>
      </c>
      <c r="N691" s="3" t="str">
        <f t="shared" si="56"/>
        <v/>
      </c>
    </row>
    <row r="692" spans="1:14" x14ac:dyDescent="0.15">
      <c r="A692" s="166"/>
      <c r="B692" s="204" t="e">
        <f>VLOOKUP(A692,Adr!A:B,2,FALSE)</f>
        <v>#N/A</v>
      </c>
      <c r="C692" s="190"/>
      <c r="D692" s="172"/>
      <c r="E692" s="173"/>
      <c r="F692" s="166"/>
      <c r="G692" s="169"/>
      <c r="H692" s="169"/>
      <c r="I692" s="192"/>
      <c r="J692" s="167"/>
      <c r="K692" s="5"/>
      <c r="L692" s="167" t="str">
        <f t="shared" si="58"/>
        <v/>
      </c>
      <c r="M692" s="5" t="e">
        <f t="shared" si="57"/>
        <v>#N/A</v>
      </c>
      <c r="N692" s="3" t="str">
        <f t="shared" si="56"/>
        <v/>
      </c>
    </row>
    <row r="693" spans="1:14" x14ac:dyDescent="0.15">
      <c r="A693" s="166"/>
      <c r="B693" s="204" t="e">
        <f>VLOOKUP(A693,Adr!A:B,2,FALSE)</f>
        <v>#N/A</v>
      </c>
      <c r="C693" s="196"/>
      <c r="D693" s="187"/>
      <c r="E693" s="173"/>
      <c r="F693" s="166"/>
      <c r="G693" s="169"/>
      <c r="H693" s="169"/>
      <c r="I693" s="192"/>
      <c r="J693" s="167"/>
      <c r="K693" s="5"/>
      <c r="L693" s="167" t="str">
        <f t="shared" si="58"/>
        <v/>
      </c>
      <c r="M693" s="5" t="e">
        <f t="shared" si="57"/>
        <v>#N/A</v>
      </c>
      <c r="N693" s="3" t="str">
        <f t="shared" si="56"/>
        <v/>
      </c>
    </row>
    <row r="694" spans="1:14" x14ac:dyDescent="0.15">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x14ac:dyDescent="0.15">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15">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15">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15">
      <c r="A698" s="166"/>
      <c r="B698" s="204" t="e">
        <f>VLOOKUP(A698,Adr!A:B,2,FALSE)</f>
        <v>#N/A</v>
      </c>
      <c r="C698" s="190"/>
      <c r="D698" s="172"/>
      <c r="E698" s="173"/>
      <c r="F698" s="166"/>
      <c r="G698" s="169"/>
      <c r="H698" s="169"/>
      <c r="I698" s="192"/>
      <c r="J698" s="167"/>
      <c r="K698" s="5"/>
      <c r="L698" s="167" t="str">
        <f t="shared" si="58"/>
        <v/>
      </c>
      <c r="M698" s="5" t="e">
        <f t="shared" si="57"/>
        <v>#N/A</v>
      </c>
      <c r="N698" s="3" t="str">
        <f t="shared" si="56"/>
        <v/>
      </c>
    </row>
    <row r="699" spans="1:14" x14ac:dyDescent="0.15">
      <c r="A699" s="198"/>
      <c r="B699" s="204" t="e">
        <f>VLOOKUP(A699,Adr!A:B,2,FALSE)</f>
        <v>#N/A</v>
      </c>
      <c r="C699" s="169"/>
      <c r="D699" s="172"/>
      <c r="E699" s="173"/>
      <c r="F699" s="166"/>
      <c r="G699" s="169"/>
      <c r="H699" s="169"/>
      <c r="I699" s="192"/>
      <c r="J699" s="167"/>
      <c r="K699" s="5"/>
      <c r="L699" s="167" t="str">
        <f t="shared" si="58"/>
        <v/>
      </c>
      <c r="M699" s="5" t="e">
        <f t="shared" si="57"/>
        <v>#N/A</v>
      </c>
      <c r="N699" s="3" t="str">
        <f t="shared" si="56"/>
        <v/>
      </c>
    </row>
    <row r="700" spans="1:14" x14ac:dyDescent="0.15">
      <c r="A700" s="166"/>
      <c r="B700" s="204" t="e">
        <f>VLOOKUP(A700,Adr!A:B,2,FALSE)</f>
        <v>#N/A</v>
      </c>
      <c r="C700" s="196"/>
      <c r="D700" s="187"/>
      <c r="E700" s="173"/>
      <c r="F700" s="166"/>
      <c r="G700" s="169"/>
      <c r="H700" s="169"/>
      <c r="I700" s="192"/>
      <c r="J700" s="167"/>
      <c r="K700" s="5"/>
      <c r="L700" s="167" t="str">
        <f t="shared" si="58"/>
        <v/>
      </c>
      <c r="M700" s="5" t="e">
        <f t="shared" si="57"/>
        <v>#N/A</v>
      </c>
      <c r="N700" s="3" t="str">
        <f t="shared" si="56"/>
        <v/>
      </c>
    </row>
    <row r="701" spans="1:14" x14ac:dyDescent="0.15">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x14ac:dyDescent="0.15">
      <c r="A702" s="202"/>
      <c r="B702" s="204" t="e">
        <f>VLOOKUP(A702,Adr!A:B,2,FALSE)</f>
        <v>#N/A</v>
      </c>
      <c r="C702" s="169"/>
      <c r="D702" s="172"/>
      <c r="E702" s="173"/>
      <c r="F702" s="166"/>
      <c r="G702" s="169"/>
      <c r="H702" s="169"/>
      <c r="I702" s="192"/>
      <c r="J702" s="167"/>
      <c r="K702" s="5"/>
      <c r="L702" s="167" t="str">
        <f t="shared" si="58"/>
        <v/>
      </c>
      <c r="M702" s="5" t="e">
        <f t="shared" si="57"/>
        <v>#N/A</v>
      </c>
      <c r="N702" s="3" t="str">
        <f t="shared" si="56"/>
        <v/>
      </c>
    </row>
    <row r="703" spans="1:14" x14ac:dyDescent="0.15">
      <c r="A703" s="166"/>
      <c r="B703" s="204" t="e">
        <f>VLOOKUP(A703,Adr!A:B,2,FALSE)</f>
        <v>#N/A</v>
      </c>
      <c r="C703" s="190"/>
      <c r="D703" s="172"/>
      <c r="E703" s="173"/>
      <c r="F703" s="166"/>
      <c r="G703" s="169"/>
      <c r="H703" s="169"/>
      <c r="I703" s="192"/>
      <c r="J703" s="167"/>
      <c r="K703" s="5"/>
      <c r="L703" s="167" t="str">
        <f t="shared" si="58"/>
        <v/>
      </c>
      <c r="M703" s="5" t="e">
        <f t="shared" si="57"/>
        <v>#N/A</v>
      </c>
      <c r="N703" s="3" t="str">
        <f t="shared" si="56"/>
        <v/>
      </c>
    </row>
    <row r="704" spans="1:14" x14ac:dyDescent="0.15">
      <c r="A704" s="166"/>
      <c r="B704" s="204" t="e">
        <f>VLOOKUP(A704,Adr!A:B,2,FALSE)</f>
        <v>#N/A</v>
      </c>
      <c r="C704" s="196"/>
      <c r="D704" s="187"/>
      <c r="E704" s="173"/>
      <c r="F704" s="166"/>
      <c r="G704" s="169"/>
      <c r="H704" s="169"/>
      <c r="I704" s="192"/>
      <c r="J704" s="167"/>
      <c r="K704" s="5"/>
      <c r="L704" s="167" t="str">
        <f t="shared" si="58"/>
        <v/>
      </c>
      <c r="M704" s="5" t="e">
        <f t="shared" si="57"/>
        <v>#N/A</v>
      </c>
      <c r="N704" s="3" t="str">
        <f t="shared" si="56"/>
        <v/>
      </c>
    </row>
    <row r="705" spans="1:14" x14ac:dyDescent="0.15">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15">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x14ac:dyDescent="0.15">
      <c r="A707" s="166"/>
      <c r="B707" s="204" t="e">
        <f>VLOOKUP(A707,Adr!A:B,2,FALSE)</f>
        <v>#N/A</v>
      </c>
      <c r="C707" s="196"/>
      <c r="D707" s="187"/>
      <c r="E707" s="173"/>
      <c r="F707" s="166"/>
      <c r="G707" s="169"/>
      <c r="H707" s="169"/>
      <c r="I707" s="192"/>
      <c r="J707" s="167"/>
      <c r="K707" s="5"/>
      <c r="L707" s="167" t="str">
        <f t="shared" si="58"/>
        <v/>
      </c>
      <c r="M707" s="5" t="e">
        <f t="shared" si="57"/>
        <v>#N/A</v>
      </c>
      <c r="N707" s="3" t="str">
        <f t="shared" si="56"/>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7"/>
        <v>#N/A</v>
      </c>
      <c r="N708" s="3" t="str">
        <f t="shared" ref="N708:N771" si="59">+I708&amp;H708</f>
        <v/>
      </c>
    </row>
    <row r="709" spans="1:14" x14ac:dyDescent="0.15">
      <c r="A709" s="198"/>
      <c r="B709" s="204" t="e">
        <f>VLOOKUP(A709,Adr!A:B,2,FALSE)</f>
        <v>#N/A</v>
      </c>
      <c r="C709" s="169"/>
      <c r="D709" s="172"/>
      <c r="E709" s="173"/>
      <c r="F709" s="166"/>
      <c r="G709" s="169"/>
      <c r="H709" s="169"/>
      <c r="I709" s="192"/>
      <c r="J709" s="167"/>
      <c r="K709" s="5"/>
      <c r="L709" s="167" t="str">
        <f t="shared" si="58"/>
        <v/>
      </c>
      <c r="M709" s="5" t="e">
        <f t="shared" si="57"/>
        <v>#N/A</v>
      </c>
      <c r="N709" s="3" t="str">
        <f t="shared" si="59"/>
        <v/>
      </c>
    </row>
    <row r="710" spans="1:14" x14ac:dyDescent="0.15">
      <c r="A710" s="166"/>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x14ac:dyDescent="0.15">
      <c r="A711" s="166"/>
      <c r="B711" s="204" t="e">
        <f>VLOOKUP(A711,Adr!A:B,2,FALSE)</f>
        <v>#N/A</v>
      </c>
      <c r="C711" s="185"/>
      <c r="D711" s="187"/>
      <c r="E711" s="173"/>
      <c r="F711" s="182"/>
      <c r="G711" s="185"/>
      <c r="H711" s="185"/>
      <c r="I711" s="192"/>
      <c r="J711" s="167"/>
      <c r="K711" s="5"/>
      <c r="L711" s="167" t="str">
        <f t="shared" si="58"/>
        <v/>
      </c>
      <c r="M711" s="5" t="e">
        <f t="shared" si="57"/>
        <v>#N/A</v>
      </c>
      <c r="N711" s="3" t="str">
        <f t="shared" si="59"/>
        <v/>
      </c>
    </row>
    <row r="712" spans="1:14" x14ac:dyDescent="0.15">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x14ac:dyDescent="0.15">
      <c r="A713" s="166"/>
      <c r="B713" s="204" t="e">
        <f>VLOOKUP(A713,Adr!A:B,2,FALSE)</f>
        <v>#N/A</v>
      </c>
      <c r="C713" s="169"/>
      <c r="D713" s="172"/>
      <c r="E713" s="173"/>
      <c r="F713" s="166"/>
      <c r="G713" s="169"/>
      <c r="H713" s="169"/>
      <c r="I713" s="192"/>
      <c r="J713" s="167"/>
      <c r="K713" s="5"/>
      <c r="L713" s="167" t="str">
        <f t="shared" si="58"/>
        <v/>
      </c>
      <c r="M713" s="5" t="e">
        <f t="shared" si="57"/>
        <v>#N/A</v>
      </c>
      <c r="N713" s="3" t="str">
        <f t="shared" si="59"/>
        <v/>
      </c>
    </row>
    <row r="714" spans="1:14" x14ac:dyDescent="0.15">
      <c r="A714" s="182"/>
      <c r="B714" s="204" t="e">
        <f>VLOOKUP(A714,Adr!A:B,2,FALSE)</f>
        <v>#N/A</v>
      </c>
      <c r="C714" s="185"/>
      <c r="D714" s="187"/>
      <c r="E714" s="173"/>
      <c r="F714" s="182"/>
      <c r="G714" s="169"/>
      <c r="H714" s="185"/>
      <c r="I714" s="192"/>
      <c r="J714" s="167"/>
      <c r="K714" s="5"/>
      <c r="L714" s="167" t="str">
        <f t="shared" si="58"/>
        <v/>
      </c>
      <c r="M714" s="5" t="e">
        <f t="shared" si="57"/>
        <v>#N/A</v>
      </c>
      <c r="N714" s="3" t="str">
        <f t="shared" si="59"/>
        <v/>
      </c>
    </row>
    <row r="715" spans="1:14" x14ac:dyDescent="0.15">
      <c r="A715" s="166"/>
      <c r="B715" s="204" t="e">
        <f>VLOOKUP(A715,Adr!A:B,2,FALSE)</f>
        <v>#N/A</v>
      </c>
      <c r="C715" s="185"/>
      <c r="D715" s="187"/>
      <c r="E715" s="173"/>
      <c r="F715" s="182"/>
      <c r="G715" s="185"/>
      <c r="H715" s="185"/>
      <c r="I715" s="192"/>
      <c r="J715" s="167"/>
      <c r="K715" s="5"/>
      <c r="L715" s="167" t="str">
        <f t="shared" si="58"/>
        <v/>
      </c>
      <c r="M715" s="5" t="e">
        <f t="shared" si="57"/>
        <v>#N/A</v>
      </c>
      <c r="N715" s="3" t="str">
        <f t="shared" si="59"/>
        <v/>
      </c>
    </row>
    <row r="716" spans="1:14" x14ac:dyDescent="0.15">
      <c r="A716" s="166"/>
      <c r="B716" s="204" t="e">
        <f>VLOOKUP(A716,Adr!A:B,2,FALSE)</f>
        <v>#N/A</v>
      </c>
      <c r="C716" s="190"/>
      <c r="D716" s="172"/>
      <c r="E716" s="173"/>
      <c r="F716" s="182"/>
      <c r="G716" s="185"/>
      <c r="H716" s="185"/>
      <c r="I716" s="167"/>
      <c r="J716" s="167"/>
      <c r="K716" s="5"/>
      <c r="L716" s="167" t="str">
        <f t="shared" si="58"/>
        <v/>
      </c>
      <c r="M716" s="5" t="e">
        <f t="shared" si="57"/>
        <v>#N/A</v>
      </c>
      <c r="N716" s="3" t="str">
        <f t="shared" si="59"/>
        <v/>
      </c>
    </row>
    <row r="717" spans="1:14" x14ac:dyDescent="0.15">
      <c r="A717" s="166"/>
      <c r="B717" s="204" t="e">
        <f>VLOOKUP(A717,Adr!A:B,2,FALSE)</f>
        <v>#N/A</v>
      </c>
      <c r="C717" s="190"/>
      <c r="D717" s="172"/>
      <c r="E717" s="173"/>
      <c r="F717" s="182"/>
      <c r="G717" s="185"/>
      <c r="H717" s="185"/>
      <c r="I717" s="167"/>
      <c r="J717" s="167"/>
      <c r="K717" s="5"/>
      <c r="L717" s="167" t="str">
        <f t="shared" si="58"/>
        <v/>
      </c>
      <c r="M717" s="5" t="e">
        <f t="shared" ref="M717:M785" si="60">B717&amp;F717&amp;H717&amp;C717</f>
        <v>#N/A</v>
      </c>
      <c r="N717" s="3" t="str">
        <f t="shared" si="59"/>
        <v/>
      </c>
    </row>
    <row r="718" spans="1:14" x14ac:dyDescent="0.15">
      <c r="A718" s="166"/>
      <c r="B718" s="204" t="e">
        <f>VLOOKUP(A718,Adr!A:B,2,FALSE)</f>
        <v>#N/A</v>
      </c>
      <c r="C718" s="196"/>
      <c r="D718" s="186"/>
      <c r="E718" s="173"/>
      <c r="F718" s="166"/>
      <c r="G718" s="169"/>
      <c r="H718" s="169"/>
      <c r="I718" s="167"/>
      <c r="J718" s="167"/>
      <c r="K718" s="5"/>
      <c r="L718" s="167" t="str">
        <f t="shared" si="58"/>
        <v/>
      </c>
      <c r="M718" s="5" t="e">
        <f t="shared" si="60"/>
        <v>#N/A</v>
      </c>
      <c r="N718" s="3" t="str">
        <f t="shared" si="59"/>
        <v/>
      </c>
    </row>
    <row r="719" spans="1:14" x14ac:dyDescent="0.15">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x14ac:dyDescent="0.15">
      <c r="A720" s="166"/>
      <c r="B720" s="204" t="e">
        <f>VLOOKUP(A720,Adr!A:B,2,FALSE)</f>
        <v>#N/A</v>
      </c>
      <c r="C720" s="190"/>
      <c r="D720" s="172"/>
      <c r="E720" s="173"/>
      <c r="F720" s="166"/>
      <c r="G720" s="169"/>
      <c r="H720" s="169"/>
      <c r="I720" s="192"/>
      <c r="J720" s="167"/>
      <c r="K720" s="5"/>
      <c r="L720" s="167" t="str">
        <f t="shared" si="58"/>
        <v/>
      </c>
      <c r="M720" s="5" t="e">
        <f t="shared" si="60"/>
        <v>#N/A</v>
      </c>
      <c r="N720" s="3" t="str">
        <f t="shared" si="59"/>
        <v/>
      </c>
    </row>
    <row r="721" spans="1:14" x14ac:dyDescent="0.15">
      <c r="A721" s="166"/>
      <c r="B721" s="204" t="e">
        <f>VLOOKUP(A721,Adr!A:B,2,FALSE)</f>
        <v>#N/A</v>
      </c>
      <c r="C721" s="185"/>
      <c r="D721" s="187"/>
      <c r="E721" s="173"/>
      <c r="F721" s="182"/>
      <c r="G721" s="185"/>
      <c r="H721" s="185"/>
      <c r="I721" s="192"/>
      <c r="J721" s="167"/>
      <c r="K721" s="5"/>
      <c r="L721" s="167" t="str">
        <f t="shared" si="58"/>
        <v/>
      </c>
      <c r="M721" s="5" t="e">
        <f t="shared" si="60"/>
        <v>#N/A</v>
      </c>
      <c r="N721" s="3" t="str">
        <f t="shared" si="59"/>
        <v/>
      </c>
    </row>
    <row r="722" spans="1:14" x14ac:dyDescent="0.15">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x14ac:dyDescent="0.15">
      <c r="A723" s="166"/>
      <c r="B723" s="204" t="e">
        <f>VLOOKUP(A723,Adr!A:B,2,FALSE)</f>
        <v>#N/A</v>
      </c>
      <c r="C723" s="190"/>
      <c r="D723" s="172"/>
      <c r="E723" s="173"/>
      <c r="F723" s="182"/>
      <c r="G723" s="185"/>
      <c r="H723" s="185"/>
      <c r="I723" s="167"/>
      <c r="J723" s="167"/>
      <c r="K723" s="5"/>
      <c r="L723" s="167" t="str">
        <f t="shared" si="58"/>
        <v/>
      </c>
      <c r="M723" s="5" t="e">
        <f t="shared" si="60"/>
        <v>#N/A</v>
      </c>
      <c r="N723" s="3" t="str">
        <f t="shared" si="59"/>
        <v/>
      </c>
    </row>
    <row r="724" spans="1:14" x14ac:dyDescent="0.15">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15">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x14ac:dyDescent="0.15">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15">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15">
      <c r="A728" s="166"/>
      <c r="B728" s="204" t="e">
        <f>VLOOKUP(A728,Adr!A:B,2,FALSE)</f>
        <v>#N/A</v>
      </c>
      <c r="C728" s="190"/>
      <c r="D728" s="172"/>
      <c r="E728" s="173"/>
      <c r="F728" s="182"/>
      <c r="G728" s="185"/>
      <c r="H728" s="185"/>
      <c r="I728" s="167"/>
      <c r="J728" s="167"/>
      <c r="K728" s="5"/>
      <c r="L728" s="167" t="str">
        <f t="shared" si="58"/>
        <v/>
      </c>
      <c r="M728" s="5" t="e">
        <f t="shared" si="60"/>
        <v>#N/A</v>
      </c>
      <c r="N728" s="3" t="str">
        <f t="shared" si="59"/>
        <v/>
      </c>
    </row>
    <row r="729" spans="1:14" x14ac:dyDescent="0.15">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15">
      <c r="A730" s="166"/>
      <c r="B730" s="204" t="e">
        <f>VLOOKUP(A730,Adr!A:B,2,FALSE)</f>
        <v>#N/A</v>
      </c>
      <c r="C730" s="196"/>
      <c r="D730" s="186"/>
      <c r="E730" s="173"/>
      <c r="F730" s="166"/>
      <c r="G730" s="169"/>
      <c r="H730" s="169"/>
      <c r="I730" s="167"/>
      <c r="J730" s="167"/>
      <c r="K730" s="5"/>
      <c r="L730" s="167" t="str">
        <f t="shared" si="58"/>
        <v/>
      </c>
      <c r="M730" s="5" t="e">
        <f t="shared" si="60"/>
        <v>#N/A</v>
      </c>
      <c r="N730" s="3" t="str">
        <f t="shared" si="59"/>
        <v/>
      </c>
    </row>
    <row r="731" spans="1:14" x14ac:dyDescent="0.15">
      <c r="A731" s="166"/>
      <c r="B731" s="204" t="e">
        <f>VLOOKUP(A731,Adr!A:B,2,FALSE)</f>
        <v>#N/A</v>
      </c>
      <c r="C731" s="190"/>
      <c r="D731" s="172"/>
      <c r="E731" s="173"/>
      <c r="F731" s="166"/>
      <c r="G731" s="169"/>
      <c r="H731" s="169"/>
      <c r="I731" s="192"/>
      <c r="J731" s="167"/>
      <c r="K731" s="5"/>
      <c r="L731" s="167" t="str">
        <f t="shared" si="58"/>
        <v/>
      </c>
      <c r="M731" s="5" t="e">
        <f t="shared" si="60"/>
        <v>#N/A</v>
      </c>
      <c r="N731" s="3" t="str">
        <f t="shared" si="59"/>
        <v/>
      </c>
    </row>
    <row r="732" spans="1:14" x14ac:dyDescent="0.15">
      <c r="A732" s="166"/>
      <c r="B732" s="204" t="e">
        <f>VLOOKUP(A732,Adr!A:B,2,FALSE)</f>
        <v>#N/A</v>
      </c>
      <c r="C732" s="196"/>
      <c r="D732" s="187"/>
      <c r="E732" s="173"/>
      <c r="F732" s="166"/>
      <c r="G732" s="169"/>
      <c r="H732" s="169"/>
      <c r="I732" s="192"/>
      <c r="J732" s="167"/>
      <c r="K732" s="5"/>
      <c r="L732" s="167" t="str">
        <f t="shared" si="58"/>
        <v/>
      </c>
      <c r="M732" s="5" t="e">
        <f t="shared" si="60"/>
        <v>#N/A</v>
      </c>
      <c r="N732" s="3" t="str">
        <f t="shared" si="59"/>
        <v/>
      </c>
    </row>
    <row r="733" spans="1:14" x14ac:dyDescent="0.15">
      <c r="A733" s="166"/>
      <c r="B733" s="204" t="e">
        <f>VLOOKUP(A733,Adr!A:B,2,FALSE)</f>
        <v>#N/A</v>
      </c>
      <c r="C733" s="190"/>
      <c r="D733" s="172"/>
      <c r="E733" s="173"/>
      <c r="F733" s="182"/>
      <c r="G733" s="185"/>
      <c r="H733" s="185"/>
      <c r="I733" s="167"/>
      <c r="J733" s="167"/>
      <c r="K733" s="5"/>
      <c r="L733" s="167" t="str">
        <f t="shared" si="58"/>
        <v/>
      </c>
      <c r="M733" s="5" t="e">
        <f t="shared" si="60"/>
        <v>#N/A</v>
      </c>
      <c r="N733" s="3" t="str">
        <f t="shared" si="59"/>
        <v/>
      </c>
    </row>
    <row r="734" spans="1:14" x14ac:dyDescent="0.15">
      <c r="A734" s="166"/>
      <c r="B734" s="204" t="e">
        <f>VLOOKUP(A734,Adr!A:B,2,FALSE)</f>
        <v>#N/A</v>
      </c>
      <c r="C734" s="190"/>
      <c r="D734" s="172"/>
      <c r="E734" s="173"/>
      <c r="F734" s="182"/>
      <c r="G734" s="185"/>
      <c r="H734" s="185"/>
      <c r="I734" s="167"/>
      <c r="J734" s="167"/>
      <c r="K734" s="5"/>
      <c r="L734" s="167" t="str">
        <f t="shared" ref="L734:L785" si="61">A734&amp;G734&amp;H734</f>
        <v/>
      </c>
      <c r="M734" s="5" t="e">
        <f t="shared" si="60"/>
        <v>#N/A</v>
      </c>
      <c r="N734" s="3" t="str">
        <f t="shared" si="59"/>
        <v/>
      </c>
    </row>
    <row r="735" spans="1:14" x14ac:dyDescent="0.15">
      <c r="A735" s="166"/>
      <c r="B735" s="204" t="e">
        <f>VLOOKUP(A735,Adr!A:B,2,FALSE)</f>
        <v>#N/A</v>
      </c>
      <c r="C735" s="185"/>
      <c r="D735" s="187"/>
      <c r="E735" s="173"/>
      <c r="F735" s="182"/>
      <c r="G735" s="185"/>
      <c r="H735" s="185"/>
      <c r="I735" s="192"/>
      <c r="J735" s="167"/>
      <c r="K735" s="5"/>
      <c r="L735" s="167" t="str">
        <f t="shared" si="61"/>
        <v/>
      </c>
      <c r="M735" s="5" t="e">
        <f t="shared" si="60"/>
        <v>#N/A</v>
      </c>
      <c r="N735" s="3" t="str">
        <f t="shared" si="59"/>
        <v/>
      </c>
    </row>
    <row r="736" spans="1:14" x14ac:dyDescent="0.15">
      <c r="A736" s="166"/>
      <c r="B736" s="204" t="e">
        <f>VLOOKUP(A736,Adr!A:B,2,FALSE)</f>
        <v>#N/A</v>
      </c>
      <c r="C736" s="169"/>
      <c r="D736" s="172"/>
      <c r="E736" s="173"/>
      <c r="F736" s="166"/>
      <c r="G736" s="169"/>
      <c r="H736" s="169"/>
      <c r="I736" s="192"/>
      <c r="J736" s="167"/>
      <c r="K736" s="5"/>
      <c r="L736" s="167" t="str">
        <f t="shared" si="61"/>
        <v/>
      </c>
      <c r="M736" s="5" t="e">
        <f t="shared" si="60"/>
        <v>#N/A</v>
      </c>
      <c r="N736" s="3" t="str">
        <f t="shared" si="59"/>
        <v/>
      </c>
    </row>
    <row r="737" spans="1:14" x14ac:dyDescent="0.15">
      <c r="A737" s="166"/>
      <c r="B737" s="204" t="e">
        <f>VLOOKUP(A737,Adr!A:B,2,FALSE)</f>
        <v>#N/A</v>
      </c>
      <c r="C737" s="196"/>
      <c r="D737" s="186"/>
      <c r="E737" s="173"/>
      <c r="F737" s="166"/>
      <c r="G737" s="169"/>
      <c r="H737" s="169"/>
      <c r="I737" s="167"/>
      <c r="J737" s="167"/>
      <c r="K737" s="5"/>
      <c r="L737" s="167" t="str">
        <f t="shared" si="61"/>
        <v/>
      </c>
      <c r="M737" s="5" t="e">
        <f t="shared" si="60"/>
        <v>#N/A</v>
      </c>
      <c r="N737" s="3" t="str">
        <f t="shared" si="59"/>
        <v/>
      </c>
    </row>
    <row r="738" spans="1:14" x14ac:dyDescent="0.15">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x14ac:dyDescent="0.15">
      <c r="A739" s="182"/>
      <c r="B739" s="204" t="e">
        <f>VLOOKUP(A739,Adr!A:B,2,FALSE)</f>
        <v>#N/A</v>
      </c>
      <c r="C739" s="185"/>
      <c r="D739" s="187"/>
      <c r="E739" s="173"/>
      <c r="F739" s="182"/>
      <c r="G739" s="185"/>
      <c r="H739" s="185"/>
      <c r="I739" s="192"/>
      <c r="J739" s="167"/>
      <c r="K739" s="5"/>
      <c r="L739" s="167" t="str">
        <f t="shared" si="61"/>
        <v/>
      </c>
      <c r="M739" s="5" t="e">
        <f t="shared" si="60"/>
        <v>#N/A</v>
      </c>
      <c r="N739" s="3" t="str">
        <f t="shared" si="59"/>
        <v/>
      </c>
    </row>
    <row r="740" spans="1:14" x14ac:dyDescent="0.15">
      <c r="A740" s="202"/>
      <c r="B740" s="204" t="e">
        <f>VLOOKUP(A740,Adr!A:B,2,FALSE)</f>
        <v>#N/A</v>
      </c>
      <c r="C740" s="169"/>
      <c r="D740" s="172"/>
      <c r="E740" s="173"/>
      <c r="F740" s="166"/>
      <c r="G740" s="169"/>
      <c r="H740" s="169"/>
      <c r="I740" s="192"/>
      <c r="J740" s="167"/>
      <c r="K740" s="5"/>
      <c r="L740" s="167" t="str">
        <f t="shared" si="61"/>
        <v/>
      </c>
      <c r="M740" s="5" t="e">
        <f t="shared" si="60"/>
        <v>#N/A</v>
      </c>
      <c r="N740" s="3" t="str">
        <f t="shared" si="59"/>
        <v/>
      </c>
    </row>
    <row r="741" spans="1:14" x14ac:dyDescent="0.15">
      <c r="A741" s="166"/>
      <c r="B741" s="204" t="e">
        <f>VLOOKUP(A741,Adr!A:B,2,FALSE)</f>
        <v>#N/A</v>
      </c>
      <c r="C741" s="190"/>
      <c r="D741" s="172"/>
      <c r="E741" s="173"/>
      <c r="F741" s="166"/>
      <c r="G741" s="169"/>
      <c r="H741" s="169"/>
      <c r="I741" s="192"/>
      <c r="J741" s="167"/>
      <c r="K741" s="5"/>
      <c r="L741" s="167" t="str">
        <f t="shared" si="61"/>
        <v/>
      </c>
      <c r="M741" s="5" t="e">
        <f t="shared" si="60"/>
        <v>#N/A</v>
      </c>
      <c r="N741" s="3" t="str">
        <f t="shared" si="59"/>
        <v/>
      </c>
    </row>
    <row r="742" spans="1:14" x14ac:dyDescent="0.15">
      <c r="A742" s="198"/>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15">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x14ac:dyDescent="0.15">
      <c r="A744" s="182"/>
      <c r="B744" s="204" t="e">
        <f>VLOOKUP(A744,Adr!A:B,2,FALSE)</f>
        <v>#N/A</v>
      </c>
      <c r="C744" s="185"/>
      <c r="D744" s="187"/>
      <c r="E744" s="173"/>
      <c r="F744" s="182"/>
      <c r="G744" s="185"/>
      <c r="H744" s="185"/>
      <c r="I744" s="192"/>
      <c r="J744" s="167"/>
      <c r="K744" s="5"/>
      <c r="L744" s="167" t="str">
        <f t="shared" si="61"/>
        <v/>
      </c>
      <c r="M744" s="5" t="e">
        <f t="shared" si="60"/>
        <v>#N/A</v>
      </c>
      <c r="N744" s="3" t="str">
        <f t="shared" si="59"/>
        <v/>
      </c>
    </row>
    <row r="745" spans="1:14" x14ac:dyDescent="0.15">
      <c r="A745" s="166"/>
      <c r="B745" s="204" t="e">
        <f>VLOOKUP(A745,Adr!A:B,2,FALSE)</f>
        <v>#N/A</v>
      </c>
      <c r="C745" s="190"/>
      <c r="D745" s="172"/>
      <c r="E745" s="173"/>
      <c r="F745" s="182"/>
      <c r="G745" s="185"/>
      <c r="H745" s="185"/>
      <c r="I745" s="167"/>
      <c r="J745" s="167"/>
      <c r="K745" s="5"/>
      <c r="L745" s="167" t="str">
        <f t="shared" si="61"/>
        <v/>
      </c>
      <c r="M745" s="5" t="e">
        <f t="shared" si="60"/>
        <v>#N/A</v>
      </c>
      <c r="N745" s="3" t="str">
        <f t="shared" si="59"/>
        <v/>
      </c>
    </row>
    <row r="746" spans="1:14" x14ac:dyDescent="0.15">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x14ac:dyDescent="0.15">
      <c r="A747" s="166"/>
      <c r="B747" s="204" t="e">
        <f>VLOOKUP(A747,Adr!A:B,2,FALSE)</f>
        <v>#N/A</v>
      </c>
      <c r="C747" s="169"/>
      <c r="D747" s="172"/>
      <c r="E747" s="173"/>
      <c r="F747" s="166"/>
      <c r="G747" s="169"/>
      <c r="H747" s="169"/>
      <c r="I747" s="192"/>
      <c r="J747" s="167"/>
      <c r="K747" s="5"/>
      <c r="L747" s="167" t="str">
        <f t="shared" si="61"/>
        <v/>
      </c>
      <c r="M747" s="5" t="e">
        <f t="shared" si="60"/>
        <v>#N/A</v>
      </c>
      <c r="N747" s="3" t="str">
        <f t="shared" si="59"/>
        <v/>
      </c>
    </row>
    <row r="748" spans="1:14" x14ac:dyDescent="0.15">
      <c r="A748" s="166"/>
      <c r="B748" s="204" t="e">
        <f>VLOOKUP(A748,Adr!A:B,2,FALSE)</f>
        <v>#N/A</v>
      </c>
      <c r="C748" s="185"/>
      <c r="D748" s="187"/>
      <c r="E748" s="173"/>
      <c r="F748" s="182"/>
      <c r="G748" s="185"/>
      <c r="H748" s="185"/>
      <c r="I748" s="192"/>
      <c r="J748" s="167"/>
      <c r="K748" s="5"/>
      <c r="L748" s="167" t="str">
        <f t="shared" si="61"/>
        <v/>
      </c>
      <c r="M748" s="5" t="e">
        <f t="shared" si="60"/>
        <v>#N/A</v>
      </c>
      <c r="N748" s="3" t="str">
        <f t="shared" si="59"/>
        <v/>
      </c>
    </row>
    <row r="749" spans="1:14" x14ac:dyDescent="0.15">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x14ac:dyDescent="0.15">
      <c r="A750" s="166"/>
      <c r="B750" s="204" t="e">
        <f>VLOOKUP(A750,Adr!A:B,2,FALSE)</f>
        <v>#N/A</v>
      </c>
      <c r="C750" s="190"/>
      <c r="D750" s="172"/>
      <c r="E750" s="173"/>
      <c r="F750" s="182"/>
      <c r="G750" s="185"/>
      <c r="H750" s="185"/>
      <c r="I750" s="167"/>
      <c r="J750" s="167"/>
      <c r="K750" s="5"/>
      <c r="L750" s="167" t="str">
        <f t="shared" si="61"/>
        <v/>
      </c>
      <c r="M750" s="5" t="e">
        <f t="shared" si="60"/>
        <v>#N/A</v>
      </c>
      <c r="N750" s="3" t="str">
        <f t="shared" si="59"/>
        <v/>
      </c>
    </row>
    <row r="751" spans="1:14" x14ac:dyDescent="0.15">
      <c r="A751" s="182"/>
      <c r="B751" s="204" t="e">
        <f>VLOOKUP(A751,Adr!A:B,2,FALSE)</f>
        <v>#N/A</v>
      </c>
      <c r="C751" s="185"/>
      <c r="D751" s="187"/>
      <c r="E751" s="230"/>
      <c r="F751" s="182"/>
      <c r="G751" s="185"/>
      <c r="H751" s="185"/>
      <c r="I751" s="192"/>
      <c r="J751" s="167"/>
      <c r="K751" s="5"/>
      <c r="L751" s="167" t="str">
        <f t="shared" si="61"/>
        <v/>
      </c>
      <c r="M751" s="5" t="e">
        <f t="shared" si="60"/>
        <v>#N/A</v>
      </c>
      <c r="N751" s="3" t="str">
        <f t="shared" si="59"/>
        <v/>
      </c>
    </row>
    <row r="752" spans="1:14" x14ac:dyDescent="0.15">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x14ac:dyDescent="0.15">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15">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15">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15">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15">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15">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15">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15">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15">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15">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15">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15">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15">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15">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15">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15">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15">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15">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15">
      <c r="A772" s="182"/>
      <c r="B772" s="204" t="e">
        <f>VLOOKUP(A772,Adr!A:B,2,FALSE)</f>
        <v>#N/A</v>
      </c>
      <c r="C772" s="185"/>
      <c r="D772" s="187"/>
      <c r="E772" s="230"/>
      <c r="F772" s="182"/>
      <c r="G772" s="185"/>
      <c r="H772" s="185"/>
      <c r="I772" s="192"/>
      <c r="J772" s="167"/>
      <c r="K772" s="5"/>
      <c r="L772" s="167" t="str">
        <f t="shared" si="61"/>
        <v/>
      </c>
      <c r="M772" s="5" t="e">
        <f t="shared" si="60"/>
        <v>#N/A</v>
      </c>
      <c r="N772" s="3" t="str">
        <f t="shared" ref="N772:N785" si="62">+I772&amp;H772</f>
        <v/>
      </c>
    </row>
    <row r="773" spans="1:14" x14ac:dyDescent="0.15">
      <c r="A773" s="182"/>
      <c r="B773" s="204" t="e">
        <f>VLOOKUP(A773,Adr!A:B,2,FALSE)</f>
        <v>#N/A</v>
      </c>
      <c r="C773" s="185"/>
      <c r="D773" s="187"/>
      <c r="E773" s="230"/>
      <c r="F773" s="182"/>
      <c r="G773" s="185"/>
      <c r="H773" s="185"/>
      <c r="I773" s="192"/>
      <c r="J773" s="167"/>
      <c r="K773" s="5"/>
      <c r="L773" s="167" t="str">
        <f t="shared" si="61"/>
        <v/>
      </c>
      <c r="M773" s="5" t="e">
        <f t="shared" si="60"/>
        <v>#N/A</v>
      </c>
      <c r="N773" s="3" t="str">
        <f t="shared" si="62"/>
        <v/>
      </c>
    </row>
    <row r="774" spans="1:14" x14ac:dyDescent="0.15">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x14ac:dyDescent="0.15">
      <c r="A775" s="166"/>
      <c r="B775" s="204" t="e">
        <f>VLOOKUP(A775,Adr!A:B,2,FALSE)</f>
        <v>#N/A</v>
      </c>
      <c r="C775" s="196"/>
      <c r="D775" s="186"/>
      <c r="E775" s="173"/>
      <c r="F775" s="166"/>
      <c r="G775" s="169"/>
      <c r="H775" s="169"/>
      <c r="I775" s="167"/>
      <c r="J775" s="167"/>
      <c r="K775" s="5"/>
      <c r="L775" s="167" t="str">
        <f t="shared" si="61"/>
        <v/>
      </c>
      <c r="M775" s="5" t="e">
        <f t="shared" si="60"/>
        <v>#N/A</v>
      </c>
      <c r="N775" s="3" t="str">
        <f t="shared" si="62"/>
        <v/>
      </c>
    </row>
    <row r="776" spans="1:14" x14ac:dyDescent="0.15">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x14ac:dyDescent="0.15">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15">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15">
      <c r="A779" s="182"/>
      <c r="B779" s="204" t="e">
        <f>VLOOKUP(A779,Adr!A:B,2,FALSE)</f>
        <v>#N/A</v>
      </c>
      <c r="C779" s="185"/>
      <c r="D779" s="187"/>
      <c r="E779" s="173"/>
      <c r="F779" s="182"/>
      <c r="G779" s="185"/>
      <c r="H779" s="185"/>
      <c r="I779" s="192"/>
      <c r="J779" s="167"/>
      <c r="K779" s="5"/>
      <c r="L779" s="167" t="str">
        <f t="shared" si="61"/>
        <v/>
      </c>
      <c r="M779" s="5" t="e">
        <f t="shared" si="60"/>
        <v>#N/A</v>
      </c>
      <c r="N779" s="3" t="str">
        <f t="shared" si="62"/>
        <v/>
      </c>
    </row>
    <row r="780" spans="1:14" x14ac:dyDescent="0.15">
      <c r="A780" s="166"/>
      <c r="B780" s="204" t="e">
        <f>VLOOKUP(A780,Adr!A:B,2,FALSE)</f>
        <v>#N/A</v>
      </c>
      <c r="C780" s="190"/>
      <c r="D780" s="172"/>
      <c r="E780" s="173"/>
      <c r="F780" s="182"/>
      <c r="G780" s="185"/>
      <c r="H780" s="185"/>
      <c r="I780" s="167"/>
      <c r="J780" s="167"/>
      <c r="K780" s="5"/>
      <c r="L780" s="167" t="str">
        <f t="shared" si="61"/>
        <v/>
      </c>
      <c r="M780" s="5" t="e">
        <f t="shared" si="60"/>
        <v>#N/A</v>
      </c>
      <c r="N780" s="3" t="str">
        <f t="shared" si="62"/>
        <v/>
      </c>
    </row>
    <row r="781" spans="1:14" x14ac:dyDescent="0.15">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x14ac:dyDescent="0.15">
      <c r="A782" s="166"/>
      <c r="B782" s="204" t="e">
        <f>VLOOKUP(A782,Adr!A:B,2,FALSE)</f>
        <v>#N/A</v>
      </c>
      <c r="C782" s="185"/>
      <c r="D782" s="187"/>
      <c r="E782" s="173"/>
      <c r="F782" s="182"/>
      <c r="G782" s="185"/>
      <c r="H782" s="185"/>
      <c r="I782" s="192"/>
      <c r="J782" s="167"/>
      <c r="K782" s="5"/>
      <c r="L782" s="167" t="str">
        <f t="shared" si="61"/>
        <v/>
      </c>
      <c r="M782" s="5" t="e">
        <f t="shared" si="60"/>
        <v>#N/A</v>
      </c>
      <c r="N782" s="3" t="str">
        <f t="shared" si="62"/>
        <v/>
      </c>
    </row>
    <row r="783" spans="1:14" x14ac:dyDescent="0.15">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x14ac:dyDescent="0.15">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15">
      <c r="A785" s="182"/>
      <c r="B785" s="204" t="e">
        <f>VLOOKUP(A785,Adr!A:B,2,FALSE)</f>
        <v>#N/A</v>
      </c>
      <c r="C785" s="185"/>
      <c r="D785" s="187"/>
      <c r="E785" s="230"/>
      <c r="F785" s="182"/>
      <c r="G785" s="185"/>
      <c r="H785" s="185"/>
      <c r="I785" s="192"/>
      <c r="J785" s="167"/>
      <c r="K785" s="5"/>
      <c r="L785" s="167" t="str">
        <f t="shared" si="61"/>
        <v/>
      </c>
      <c r="M785" s="5" t="e">
        <f t="shared" si="60"/>
        <v>#N/A</v>
      </c>
      <c r="N785" s="3" t="str">
        <f t="shared" si="62"/>
        <v/>
      </c>
    </row>
    <row r="786" spans="1:14" x14ac:dyDescent="0.15">
      <c r="C786" s="196"/>
      <c r="G786" s="185"/>
      <c r="H786" s="185"/>
    </row>
    <row r="787" spans="1:14" x14ac:dyDescent="0.15">
      <c r="C787" s="196"/>
      <c r="G787" s="185"/>
      <c r="H787" s="185"/>
    </row>
    <row r="788" spans="1:14" x14ac:dyDescent="0.15">
      <c r="G788" s="185"/>
      <c r="H788" s="185"/>
    </row>
    <row r="789" spans="1:14" x14ac:dyDescent="0.15">
      <c r="G789" s="185"/>
      <c r="H789" s="185"/>
    </row>
    <row r="790" spans="1:14" x14ac:dyDescent="0.15">
      <c r="G790" s="185"/>
      <c r="H790" s="185"/>
    </row>
    <row r="791" spans="1:14" x14ac:dyDescent="0.15">
      <c r="G791" s="185"/>
      <c r="H791" s="185"/>
    </row>
  </sheetData>
  <sheetProtection sheet="1"/>
  <sortState xmlns:xlrd2="http://schemas.microsoft.com/office/spreadsheetml/2017/richdata2" ref="A2:N785">
    <sortCondition ref="B2:B78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69" t="str">
        <f>Spolu!C3&amp;", "&amp;Spolu!C6</f>
        <v>Slovenská boxerská federácia, Dr. Vladimíra Clementisa 3222/10, Bratislava, 821 02</v>
      </c>
      <c r="B1" s="369"/>
      <c r="C1" s="369"/>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0" t="s">
        <v>1276</v>
      </c>
      <c r="F3" s="371"/>
      <c r="N3" s="137" t="str">
        <f t="shared" si="0"/>
        <v>c - príspevok Slovenskému paralympijskému výboru</v>
      </c>
      <c r="O3" s="137" t="s">
        <v>342</v>
      </c>
      <c r="P3" s="137" t="s">
        <v>343</v>
      </c>
    </row>
    <row r="4" spans="1:16" ht="45.75" customHeight="1" x14ac:dyDescent="0.15">
      <c r="E4" s="371"/>
      <c r="F4" s="371"/>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25" customHeight="1" thickBot="1" x14ac:dyDescent="0.2">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31744621</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68" t="s">
        <v>1303</v>
      </c>
      <c r="C22" s="368"/>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Ivana Haršányová</cp:lastModifiedBy>
  <cp:revision/>
  <cp:lastPrinted>2026-04-09T13:02:18Z</cp:lastPrinted>
  <dcterms:created xsi:type="dcterms:W3CDTF">2017-02-20T06:20:12Z</dcterms:created>
  <dcterms:modified xsi:type="dcterms:W3CDTF">2026-04-09T13:04:09Z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